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5.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D:\Excel\"/>
    </mc:Choice>
  </mc:AlternateContent>
  <xr:revisionPtr revIDLastSave="0" documentId="13_ncr:1_{4825EDDC-6623-4B3B-9817-9E81F7CFF48C}" xr6:coauthVersionLast="47" xr6:coauthVersionMax="47" xr10:uidLastSave="{00000000-0000-0000-0000-000000000000}"/>
  <bookViews>
    <workbookView xWindow="-110" yWindow="-110" windowWidth="19420" windowHeight="11500" activeTab="3" xr2:uid="{CEB1778E-3534-4875-9769-725B786FDC66}"/>
  </bookViews>
  <sheets>
    <sheet name="Product Details" sheetId="2" r:id="rId1"/>
    <sheet name="Sales Details" sheetId="1" r:id="rId2"/>
    <sheet name="Ananlysis" sheetId="4" r:id="rId3"/>
    <sheet name="Dashboard" sheetId="8" r:id="rId4"/>
  </sheets>
  <definedNames>
    <definedName name="_xlnm._FilterDatabase" localSheetId="1" hidden="1">'Sales Details'!$A$1:$Q$1001</definedName>
    <definedName name="_xlchart.v1.0" hidden="1">Ananlysis!$AG$4:$AH$9</definedName>
    <definedName name="_xlchart.v1.1" hidden="1">Ananlysis!$AI$4:$AI$9</definedName>
    <definedName name="_xlchart.v1.2" hidden="1">Ananlysis!$AG$4:$AH$9</definedName>
    <definedName name="_xlchart.v1.3" hidden="1">Ananlysis!$AI$4:$AI$9</definedName>
    <definedName name="Category">OFFSET(Ananlysis!XFA1:XFB6,0,0)</definedName>
    <definedName name="Category_range">OFFSET(Ananlysis!XFA1:XFB6,0,0)</definedName>
    <definedName name="Slicer_Month">#N/A</definedName>
    <definedName name="Slicer_Payment_Mode">#N/A</definedName>
    <definedName name="Slicer_Sales_Type">#N/A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H4" i="4" l="1" a="1"/>
  <c r="AH4" i="4" s="1"/>
  <c r="AH1" i="4" s="1"/>
  <c r="AA1" i="4"/>
  <c r="AB1" i="4" s="1"/>
  <c r="AA4" i="4" s="1" a="1"/>
  <c r="AA4" i="4" s="1"/>
  <c r="X4" i="4" a="1"/>
  <c r="X4" i="4" s="1"/>
  <c r="W4" i="4" a="1"/>
  <c r="W4" i="4" s="1"/>
  <c r="V4" i="4" a="1"/>
  <c r="V4" i="4" s="1"/>
  <c r="M5" i="4"/>
  <c r="M6" i="4"/>
  <c r="M7" i="4"/>
  <c r="M8" i="4"/>
  <c r="M9" i="4"/>
  <c r="M10" i="4"/>
  <c r="M11" i="4"/>
  <c r="M12" i="4"/>
  <c r="M13" i="4"/>
  <c r="M14" i="4"/>
  <c r="M15" i="4"/>
  <c r="M4" i="4"/>
  <c r="N5" i="4"/>
  <c r="O5" i="4" s="1"/>
  <c r="N6" i="4"/>
  <c r="O6" i="4" s="1"/>
  <c r="N7" i="4"/>
  <c r="O7" i="4" s="1"/>
  <c r="N8" i="4"/>
  <c r="O8" i="4" s="1"/>
  <c r="N9" i="4"/>
  <c r="O9" i="4" s="1"/>
  <c r="N10" i="4"/>
  <c r="O10" i="4" s="1"/>
  <c r="N11" i="4"/>
  <c r="N12" i="4"/>
  <c r="N13" i="4"/>
  <c r="O13" i="4" s="1"/>
  <c r="N14" i="4"/>
  <c r="O14" i="4" s="1"/>
  <c r="N15" i="4"/>
  <c r="O15" i="4" s="1"/>
  <c r="N4" i="4"/>
  <c r="O4" i="4" s="1"/>
  <c r="O11" i="4"/>
  <c r="O12" i="4"/>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M31" i="1"/>
  <c r="M63" i="1"/>
  <c r="M84" i="1"/>
  <c r="N299" i="1"/>
  <c r="M301" i="1"/>
  <c r="N355" i="1"/>
  <c r="M356" i="1"/>
  <c r="M376" i="1"/>
  <c r="M503" i="1"/>
  <c r="N511" i="1"/>
  <c r="N543" i="1"/>
  <c r="N544" i="1"/>
  <c r="M629" i="1"/>
  <c r="N737" i="1"/>
  <c r="M748" i="1"/>
  <c r="M759" i="1"/>
  <c r="M869" i="1"/>
  <c r="M903" i="1"/>
  <c r="M913" i="1"/>
  <c r="N913" i="1"/>
  <c r="N917" i="1"/>
  <c r="N920" i="1"/>
  <c r="M997" i="1"/>
  <c r="N2" i="1"/>
  <c r="I3" i="1"/>
  <c r="J3" i="1"/>
  <c r="K3" i="1"/>
  <c r="M3" i="1" s="1"/>
  <c r="L3" i="1"/>
  <c r="N3" i="1" s="1"/>
  <c r="I4" i="1"/>
  <c r="J4" i="1"/>
  <c r="K4" i="1"/>
  <c r="M4" i="1" s="1"/>
  <c r="L4" i="1"/>
  <c r="N4" i="1" s="1"/>
  <c r="I5" i="1"/>
  <c r="J5" i="1"/>
  <c r="K5" i="1"/>
  <c r="M5" i="1" s="1"/>
  <c r="L5" i="1"/>
  <c r="N5" i="1" s="1"/>
  <c r="I6" i="1"/>
  <c r="J6" i="1"/>
  <c r="K6" i="1"/>
  <c r="M6" i="1" s="1"/>
  <c r="L6" i="1"/>
  <c r="N6" i="1" s="1"/>
  <c r="I7" i="1"/>
  <c r="J7" i="1"/>
  <c r="K7" i="1"/>
  <c r="M7" i="1" s="1"/>
  <c r="L7" i="1"/>
  <c r="N7" i="1" s="1"/>
  <c r="I8" i="1"/>
  <c r="J8" i="1"/>
  <c r="K8" i="1"/>
  <c r="M8" i="1" s="1"/>
  <c r="L8" i="1"/>
  <c r="N8" i="1" s="1"/>
  <c r="I9" i="1"/>
  <c r="J9" i="1"/>
  <c r="K9" i="1"/>
  <c r="M9" i="1" s="1"/>
  <c r="L9" i="1"/>
  <c r="N9" i="1" s="1"/>
  <c r="I10" i="1"/>
  <c r="J10" i="1"/>
  <c r="K10" i="1"/>
  <c r="M10" i="1" s="1"/>
  <c r="L10" i="1"/>
  <c r="N10" i="1" s="1"/>
  <c r="I11" i="1"/>
  <c r="J11" i="1"/>
  <c r="K11" i="1"/>
  <c r="M11" i="1" s="1"/>
  <c r="L11" i="1"/>
  <c r="N11" i="1" s="1"/>
  <c r="I12" i="1"/>
  <c r="J12" i="1"/>
  <c r="K12" i="1"/>
  <c r="M12" i="1" s="1"/>
  <c r="L12" i="1"/>
  <c r="N12" i="1" s="1"/>
  <c r="I13" i="1"/>
  <c r="J13" i="1"/>
  <c r="K13" i="1"/>
  <c r="M13" i="1" s="1"/>
  <c r="L13" i="1"/>
  <c r="N13" i="1" s="1"/>
  <c r="I14" i="1"/>
  <c r="J14" i="1"/>
  <c r="K14" i="1"/>
  <c r="M14" i="1" s="1"/>
  <c r="L14" i="1"/>
  <c r="N14" i="1" s="1"/>
  <c r="I15" i="1"/>
  <c r="J15" i="1"/>
  <c r="K15" i="1"/>
  <c r="M15" i="1" s="1"/>
  <c r="L15" i="1"/>
  <c r="N15" i="1" s="1"/>
  <c r="I16" i="1"/>
  <c r="J16" i="1"/>
  <c r="K16" i="1"/>
  <c r="M16" i="1" s="1"/>
  <c r="L16" i="1"/>
  <c r="N16" i="1" s="1"/>
  <c r="I17" i="1"/>
  <c r="J17" i="1"/>
  <c r="K17" i="1"/>
  <c r="M17" i="1" s="1"/>
  <c r="L17" i="1"/>
  <c r="N17" i="1" s="1"/>
  <c r="I18" i="1"/>
  <c r="J18" i="1"/>
  <c r="K18" i="1"/>
  <c r="M18" i="1" s="1"/>
  <c r="L18" i="1"/>
  <c r="N18" i="1" s="1"/>
  <c r="I19" i="1"/>
  <c r="J19" i="1"/>
  <c r="K19" i="1"/>
  <c r="M19" i="1" s="1"/>
  <c r="L19" i="1"/>
  <c r="N19" i="1" s="1"/>
  <c r="I20" i="1"/>
  <c r="J20" i="1"/>
  <c r="K20" i="1"/>
  <c r="M20" i="1" s="1"/>
  <c r="L20" i="1"/>
  <c r="N20" i="1" s="1"/>
  <c r="I21" i="1"/>
  <c r="J21" i="1"/>
  <c r="K21" i="1"/>
  <c r="M21" i="1" s="1"/>
  <c r="L21" i="1"/>
  <c r="N21" i="1" s="1"/>
  <c r="I22" i="1"/>
  <c r="J22" i="1"/>
  <c r="K22" i="1"/>
  <c r="M22" i="1" s="1"/>
  <c r="L22" i="1"/>
  <c r="N22" i="1" s="1"/>
  <c r="I23" i="1"/>
  <c r="J23" i="1"/>
  <c r="K23" i="1"/>
  <c r="M23" i="1" s="1"/>
  <c r="L23" i="1"/>
  <c r="N23" i="1" s="1"/>
  <c r="I24" i="1"/>
  <c r="J24" i="1"/>
  <c r="K24" i="1"/>
  <c r="M24" i="1" s="1"/>
  <c r="L24" i="1"/>
  <c r="N24" i="1" s="1"/>
  <c r="I25" i="1"/>
  <c r="J25" i="1"/>
  <c r="K25" i="1"/>
  <c r="M25" i="1" s="1"/>
  <c r="L25" i="1"/>
  <c r="N25" i="1" s="1"/>
  <c r="I26" i="1"/>
  <c r="J26" i="1"/>
  <c r="K26" i="1"/>
  <c r="M26" i="1" s="1"/>
  <c r="L26" i="1"/>
  <c r="N26" i="1" s="1"/>
  <c r="I27" i="1"/>
  <c r="J27" i="1"/>
  <c r="K27" i="1"/>
  <c r="M27" i="1" s="1"/>
  <c r="L27" i="1"/>
  <c r="N27" i="1" s="1"/>
  <c r="I28" i="1"/>
  <c r="J28" i="1"/>
  <c r="K28" i="1"/>
  <c r="M28" i="1" s="1"/>
  <c r="L28" i="1"/>
  <c r="N28" i="1" s="1"/>
  <c r="I29" i="1"/>
  <c r="J29" i="1"/>
  <c r="K29" i="1"/>
  <c r="M29" i="1" s="1"/>
  <c r="L29" i="1"/>
  <c r="N29" i="1" s="1"/>
  <c r="I30" i="1"/>
  <c r="J30" i="1"/>
  <c r="K30" i="1"/>
  <c r="M30" i="1" s="1"/>
  <c r="L30" i="1"/>
  <c r="N30" i="1" s="1"/>
  <c r="I31" i="1"/>
  <c r="J31" i="1"/>
  <c r="K31" i="1"/>
  <c r="L31" i="1"/>
  <c r="N31" i="1" s="1"/>
  <c r="I32" i="1"/>
  <c r="J32" i="1"/>
  <c r="K32" i="1"/>
  <c r="M32" i="1" s="1"/>
  <c r="L32" i="1"/>
  <c r="N32" i="1" s="1"/>
  <c r="I33" i="1"/>
  <c r="J33" i="1"/>
  <c r="K33" i="1"/>
  <c r="M33" i="1" s="1"/>
  <c r="L33" i="1"/>
  <c r="N33" i="1" s="1"/>
  <c r="I34" i="1"/>
  <c r="J34" i="1"/>
  <c r="K34" i="1"/>
  <c r="M34" i="1" s="1"/>
  <c r="L34" i="1"/>
  <c r="N34" i="1" s="1"/>
  <c r="I35" i="1"/>
  <c r="J35" i="1"/>
  <c r="K35" i="1"/>
  <c r="M35" i="1" s="1"/>
  <c r="L35" i="1"/>
  <c r="N35" i="1" s="1"/>
  <c r="I36" i="1"/>
  <c r="J36" i="1"/>
  <c r="K36" i="1"/>
  <c r="M36" i="1" s="1"/>
  <c r="L36" i="1"/>
  <c r="N36" i="1" s="1"/>
  <c r="I37" i="1"/>
  <c r="J37" i="1"/>
  <c r="K37" i="1"/>
  <c r="M37" i="1" s="1"/>
  <c r="L37" i="1"/>
  <c r="N37" i="1" s="1"/>
  <c r="I38" i="1"/>
  <c r="J38" i="1"/>
  <c r="K38" i="1"/>
  <c r="M38" i="1" s="1"/>
  <c r="L38" i="1"/>
  <c r="N38" i="1" s="1"/>
  <c r="I39" i="1"/>
  <c r="J39" i="1"/>
  <c r="K39" i="1"/>
  <c r="M39" i="1" s="1"/>
  <c r="L39" i="1"/>
  <c r="N39" i="1" s="1"/>
  <c r="I40" i="1"/>
  <c r="J40" i="1"/>
  <c r="K40" i="1"/>
  <c r="M40" i="1" s="1"/>
  <c r="L40" i="1"/>
  <c r="N40" i="1" s="1"/>
  <c r="I41" i="1"/>
  <c r="J41" i="1"/>
  <c r="K41" i="1"/>
  <c r="M41" i="1" s="1"/>
  <c r="L41" i="1"/>
  <c r="N41" i="1" s="1"/>
  <c r="I42" i="1"/>
  <c r="J42" i="1"/>
  <c r="K42" i="1"/>
  <c r="M42" i="1" s="1"/>
  <c r="L42" i="1"/>
  <c r="N42" i="1" s="1"/>
  <c r="I43" i="1"/>
  <c r="J43" i="1"/>
  <c r="K43" i="1"/>
  <c r="M43" i="1" s="1"/>
  <c r="L43" i="1"/>
  <c r="N43" i="1" s="1"/>
  <c r="I44" i="1"/>
  <c r="J44" i="1"/>
  <c r="K44" i="1"/>
  <c r="M44" i="1" s="1"/>
  <c r="L44" i="1"/>
  <c r="N44" i="1" s="1"/>
  <c r="I45" i="1"/>
  <c r="J45" i="1"/>
  <c r="K45" i="1"/>
  <c r="M45" i="1" s="1"/>
  <c r="L45" i="1"/>
  <c r="N45" i="1" s="1"/>
  <c r="I46" i="1"/>
  <c r="J46" i="1"/>
  <c r="K46" i="1"/>
  <c r="M46" i="1" s="1"/>
  <c r="L46" i="1"/>
  <c r="N46" i="1" s="1"/>
  <c r="I47" i="1"/>
  <c r="J47" i="1"/>
  <c r="K47" i="1"/>
  <c r="M47" i="1" s="1"/>
  <c r="L47" i="1"/>
  <c r="N47" i="1" s="1"/>
  <c r="I48" i="1"/>
  <c r="J48" i="1"/>
  <c r="K48" i="1"/>
  <c r="M48" i="1" s="1"/>
  <c r="L48" i="1"/>
  <c r="N48" i="1" s="1"/>
  <c r="I49" i="1"/>
  <c r="J49" i="1"/>
  <c r="K49" i="1"/>
  <c r="M49" i="1" s="1"/>
  <c r="L49" i="1"/>
  <c r="N49" i="1" s="1"/>
  <c r="I50" i="1"/>
  <c r="J50" i="1"/>
  <c r="K50" i="1"/>
  <c r="M50" i="1" s="1"/>
  <c r="L50" i="1"/>
  <c r="N50" i="1" s="1"/>
  <c r="I51" i="1"/>
  <c r="J51" i="1"/>
  <c r="K51" i="1"/>
  <c r="M51" i="1" s="1"/>
  <c r="L51" i="1"/>
  <c r="N51" i="1" s="1"/>
  <c r="I52" i="1"/>
  <c r="J52" i="1"/>
  <c r="K52" i="1"/>
  <c r="M52" i="1" s="1"/>
  <c r="L52" i="1"/>
  <c r="N52" i="1" s="1"/>
  <c r="I53" i="1"/>
  <c r="J53" i="1"/>
  <c r="K53" i="1"/>
  <c r="M53" i="1" s="1"/>
  <c r="L53" i="1"/>
  <c r="N53" i="1" s="1"/>
  <c r="I54" i="1"/>
  <c r="J54" i="1"/>
  <c r="K54" i="1"/>
  <c r="M54" i="1" s="1"/>
  <c r="L54" i="1"/>
  <c r="N54" i="1" s="1"/>
  <c r="I55" i="1"/>
  <c r="J55" i="1"/>
  <c r="K55" i="1"/>
  <c r="M55" i="1" s="1"/>
  <c r="L55" i="1"/>
  <c r="N55" i="1" s="1"/>
  <c r="I56" i="1"/>
  <c r="J56" i="1"/>
  <c r="K56" i="1"/>
  <c r="M56" i="1" s="1"/>
  <c r="L56" i="1"/>
  <c r="N56" i="1" s="1"/>
  <c r="I57" i="1"/>
  <c r="J57" i="1"/>
  <c r="K57" i="1"/>
  <c r="M57" i="1" s="1"/>
  <c r="L57" i="1"/>
  <c r="N57" i="1" s="1"/>
  <c r="I58" i="1"/>
  <c r="J58" i="1"/>
  <c r="K58" i="1"/>
  <c r="M58" i="1" s="1"/>
  <c r="L58" i="1"/>
  <c r="N58" i="1" s="1"/>
  <c r="I59" i="1"/>
  <c r="J59" i="1"/>
  <c r="K59" i="1"/>
  <c r="M59" i="1" s="1"/>
  <c r="L59" i="1"/>
  <c r="N59" i="1" s="1"/>
  <c r="I60" i="1"/>
  <c r="J60" i="1"/>
  <c r="K60" i="1"/>
  <c r="M60" i="1" s="1"/>
  <c r="L60" i="1"/>
  <c r="N60" i="1" s="1"/>
  <c r="I61" i="1"/>
  <c r="J61" i="1"/>
  <c r="K61" i="1"/>
  <c r="M61" i="1" s="1"/>
  <c r="L61" i="1"/>
  <c r="N61" i="1" s="1"/>
  <c r="I62" i="1"/>
  <c r="J62" i="1"/>
  <c r="K62" i="1"/>
  <c r="M62" i="1" s="1"/>
  <c r="L62" i="1"/>
  <c r="N62" i="1" s="1"/>
  <c r="I63" i="1"/>
  <c r="J63" i="1"/>
  <c r="K63" i="1"/>
  <c r="L63" i="1"/>
  <c r="N63" i="1" s="1"/>
  <c r="I64" i="1"/>
  <c r="J64" i="1"/>
  <c r="K64" i="1"/>
  <c r="M64" i="1" s="1"/>
  <c r="L64" i="1"/>
  <c r="N64" i="1" s="1"/>
  <c r="I65" i="1"/>
  <c r="J65" i="1"/>
  <c r="K65" i="1"/>
  <c r="M65" i="1" s="1"/>
  <c r="L65" i="1"/>
  <c r="N65" i="1" s="1"/>
  <c r="I66" i="1"/>
  <c r="J66" i="1"/>
  <c r="K66" i="1"/>
  <c r="M66" i="1" s="1"/>
  <c r="L66" i="1"/>
  <c r="N66" i="1" s="1"/>
  <c r="I67" i="1"/>
  <c r="J67" i="1"/>
  <c r="K67" i="1"/>
  <c r="M67" i="1" s="1"/>
  <c r="L67" i="1"/>
  <c r="N67" i="1" s="1"/>
  <c r="I68" i="1"/>
  <c r="J68" i="1"/>
  <c r="K68" i="1"/>
  <c r="M68" i="1" s="1"/>
  <c r="L68" i="1"/>
  <c r="N68" i="1" s="1"/>
  <c r="I69" i="1"/>
  <c r="J69" i="1"/>
  <c r="K69" i="1"/>
  <c r="M69" i="1" s="1"/>
  <c r="L69" i="1"/>
  <c r="N69" i="1" s="1"/>
  <c r="I70" i="1"/>
  <c r="J70" i="1"/>
  <c r="K70" i="1"/>
  <c r="M70" i="1" s="1"/>
  <c r="L70" i="1"/>
  <c r="N70" i="1" s="1"/>
  <c r="I71" i="1"/>
  <c r="J71" i="1"/>
  <c r="K71" i="1"/>
  <c r="M71" i="1" s="1"/>
  <c r="L71" i="1"/>
  <c r="N71" i="1" s="1"/>
  <c r="I72" i="1"/>
  <c r="J72" i="1"/>
  <c r="K72" i="1"/>
  <c r="M72" i="1" s="1"/>
  <c r="L72" i="1"/>
  <c r="N72" i="1" s="1"/>
  <c r="I73" i="1"/>
  <c r="J73" i="1"/>
  <c r="K73" i="1"/>
  <c r="M73" i="1" s="1"/>
  <c r="L73" i="1"/>
  <c r="N73" i="1" s="1"/>
  <c r="I74" i="1"/>
  <c r="J74" i="1"/>
  <c r="K74" i="1"/>
  <c r="M74" i="1" s="1"/>
  <c r="L74" i="1"/>
  <c r="N74" i="1" s="1"/>
  <c r="I75" i="1"/>
  <c r="J75" i="1"/>
  <c r="K75" i="1"/>
  <c r="M75" i="1" s="1"/>
  <c r="L75" i="1"/>
  <c r="N75" i="1" s="1"/>
  <c r="I76" i="1"/>
  <c r="J76" i="1"/>
  <c r="K76" i="1"/>
  <c r="M76" i="1" s="1"/>
  <c r="L76" i="1"/>
  <c r="N76" i="1" s="1"/>
  <c r="I77" i="1"/>
  <c r="J77" i="1"/>
  <c r="K77" i="1"/>
  <c r="M77" i="1" s="1"/>
  <c r="L77" i="1"/>
  <c r="N77" i="1" s="1"/>
  <c r="I78" i="1"/>
  <c r="J78" i="1"/>
  <c r="K78" i="1"/>
  <c r="M78" i="1" s="1"/>
  <c r="L78" i="1"/>
  <c r="N78" i="1" s="1"/>
  <c r="I79" i="1"/>
  <c r="J79" i="1"/>
  <c r="K79" i="1"/>
  <c r="M79" i="1" s="1"/>
  <c r="L79" i="1"/>
  <c r="N79" i="1" s="1"/>
  <c r="I80" i="1"/>
  <c r="J80" i="1"/>
  <c r="K80" i="1"/>
  <c r="M80" i="1" s="1"/>
  <c r="L80" i="1"/>
  <c r="N80" i="1" s="1"/>
  <c r="I81" i="1"/>
  <c r="J81" i="1"/>
  <c r="K81" i="1"/>
  <c r="M81" i="1" s="1"/>
  <c r="L81" i="1"/>
  <c r="N81" i="1" s="1"/>
  <c r="I82" i="1"/>
  <c r="J82" i="1"/>
  <c r="K82" i="1"/>
  <c r="M82" i="1" s="1"/>
  <c r="L82" i="1"/>
  <c r="N82" i="1" s="1"/>
  <c r="I83" i="1"/>
  <c r="J83" i="1"/>
  <c r="K83" i="1"/>
  <c r="M83" i="1" s="1"/>
  <c r="L83" i="1"/>
  <c r="N83" i="1" s="1"/>
  <c r="I84" i="1"/>
  <c r="J84" i="1"/>
  <c r="K84" i="1"/>
  <c r="L84" i="1"/>
  <c r="N84" i="1" s="1"/>
  <c r="I85" i="1"/>
  <c r="J85" i="1"/>
  <c r="K85" i="1"/>
  <c r="M85" i="1" s="1"/>
  <c r="L85" i="1"/>
  <c r="N85" i="1" s="1"/>
  <c r="I86" i="1"/>
  <c r="J86" i="1"/>
  <c r="K86" i="1"/>
  <c r="M86" i="1" s="1"/>
  <c r="L86" i="1"/>
  <c r="N86" i="1" s="1"/>
  <c r="I87" i="1"/>
  <c r="J87" i="1"/>
  <c r="K87" i="1"/>
  <c r="M87" i="1" s="1"/>
  <c r="L87" i="1"/>
  <c r="N87" i="1" s="1"/>
  <c r="I88" i="1"/>
  <c r="J88" i="1"/>
  <c r="K88" i="1"/>
  <c r="M88" i="1" s="1"/>
  <c r="L88" i="1"/>
  <c r="N88" i="1" s="1"/>
  <c r="I89" i="1"/>
  <c r="J89" i="1"/>
  <c r="K89" i="1"/>
  <c r="M89" i="1" s="1"/>
  <c r="L89" i="1"/>
  <c r="N89" i="1" s="1"/>
  <c r="I90" i="1"/>
  <c r="J90" i="1"/>
  <c r="K90" i="1"/>
  <c r="M90" i="1" s="1"/>
  <c r="L90" i="1"/>
  <c r="N90" i="1" s="1"/>
  <c r="I91" i="1"/>
  <c r="J91" i="1"/>
  <c r="K91" i="1"/>
  <c r="M91" i="1" s="1"/>
  <c r="L91" i="1"/>
  <c r="N91" i="1" s="1"/>
  <c r="I92" i="1"/>
  <c r="J92" i="1"/>
  <c r="K92" i="1"/>
  <c r="M92" i="1" s="1"/>
  <c r="L92" i="1"/>
  <c r="N92" i="1" s="1"/>
  <c r="I93" i="1"/>
  <c r="J93" i="1"/>
  <c r="K93" i="1"/>
  <c r="M93" i="1" s="1"/>
  <c r="L93" i="1"/>
  <c r="N93" i="1" s="1"/>
  <c r="I94" i="1"/>
  <c r="J94" i="1"/>
  <c r="K94" i="1"/>
  <c r="M94" i="1" s="1"/>
  <c r="L94" i="1"/>
  <c r="N94" i="1" s="1"/>
  <c r="I95" i="1"/>
  <c r="J95" i="1"/>
  <c r="K95" i="1"/>
  <c r="M95" i="1" s="1"/>
  <c r="L95" i="1"/>
  <c r="N95" i="1" s="1"/>
  <c r="I96" i="1"/>
  <c r="J96" i="1"/>
  <c r="K96" i="1"/>
  <c r="M96" i="1" s="1"/>
  <c r="L96" i="1"/>
  <c r="N96" i="1" s="1"/>
  <c r="I97" i="1"/>
  <c r="J97" i="1"/>
  <c r="K97" i="1"/>
  <c r="M97" i="1" s="1"/>
  <c r="L97" i="1"/>
  <c r="N97" i="1" s="1"/>
  <c r="I98" i="1"/>
  <c r="J98" i="1"/>
  <c r="K98" i="1"/>
  <c r="M98" i="1" s="1"/>
  <c r="L98" i="1"/>
  <c r="N98" i="1" s="1"/>
  <c r="I99" i="1"/>
  <c r="J99" i="1"/>
  <c r="K99" i="1"/>
  <c r="M99" i="1" s="1"/>
  <c r="L99" i="1"/>
  <c r="N99" i="1" s="1"/>
  <c r="I100" i="1"/>
  <c r="J100" i="1"/>
  <c r="K100" i="1"/>
  <c r="M100" i="1" s="1"/>
  <c r="L100" i="1"/>
  <c r="N100" i="1" s="1"/>
  <c r="I101" i="1"/>
  <c r="J101" i="1"/>
  <c r="K101" i="1"/>
  <c r="M101" i="1" s="1"/>
  <c r="L101" i="1"/>
  <c r="N101" i="1" s="1"/>
  <c r="I102" i="1"/>
  <c r="J102" i="1"/>
  <c r="K102" i="1"/>
  <c r="M102" i="1" s="1"/>
  <c r="L102" i="1"/>
  <c r="N102" i="1" s="1"/>
  <c r="I103" i="1"/>
  <c r="J103" i="1"/>
  <c r="K103" i="1"/>
  <c r="M103" i="1" s="1"/>
  <c r="L103" i="1"/>
  <c r="N103" i="1" s="1"/>
  <c r="I104" i="1"/>
  <c r="J104" i="1"/>
  <c r="K104" i="1"/>
  <c r="M104" i="1" s="1"/>
  <c r="L104" i="1"/>
  <c r="N104" i="1" s="1"/>
  <c r="I105" i="1"/>
  <c r="J105" i="1"/>
  <c r="K105" i="1"/>
  <c r="M105" i="1" s="1"/>
  <c r="L105" i="1"/>
  <c r="N105" i="1" s="1"/>
  <c r="I106" i="1"/>
  <c r="J106" i="1"/>
  <c r="K106" i="1"/>
  <c r="M106" i="1" s="1"/>
  <c r="L106" i="1"/>
  <c r="N106" i="1" s="1"/>
  <c r="I107" i="1"/>
  <c r="J107" i="1"/>
  <c r="K107" i="1"/>
  <c r="M107" i="1" s="1"/>
  <c r="L107" i="1"/>
  <c r="N107" i="1" s="1"/>
  <c r="I108" i="1"/>
  <c r="J108" i="1"/>
  <c r="K108" i="1"/>
  <c r="M108" i="1" s="1"/>
  <c r="L108" i="1"/>
  <c r="N108" i="1" s="1"/>
  <c r="I109" i="1"/>
  <c r="J109" i="1"/>
  <c r="K109" i="1"/>
  <c r="M109" i="1" s="1"/>
  <c r="L109" i="1"/>
  <c r="N109" i="1" s="1"/>
  <c r="I110" i="1"/>
  <c r="J110" i="1"/>
  <c r="K110" i="1"/>
  <c r="M110" i="1" s="1"/>
  <c r="L110" i="1"/>
  <c r="N110" i="1" s="1"/>
  <c r="I111" i="1"/>
  <c r="J111" i="1"/>
  <c r="K111" i="1"/>
  <c r="M111" i="1" s="1"/>
  <c r="L111" i="1"/>
  <c r="N111" i="1" s="1"/>
  <c r="I112" i="1"/>
  <c r="J112" i="1"/>
  <c r="K112" i="1"/>
  <c r="M112" i="1" s="1"/>
  <c r="L112" i="1"/>
  <c r="N112" i="1" s="1"/>
  <c r="I113" i="1"/>
  <c r="J113" i="1"/>
  <c r="K113" i="1"/>
  <c r="M113" i="1" s="1"/>
  <c r="L113" i="1"/>
  <c r="N113" i="1" s="1"/>
  <c r="I114" i="1"/>
  <c r="J114" i="1"/>
  <c r="K114" i="1"/>
  <c r="M114" i="1" s="1"/>
  <c r="L114" i="1"/>
  <c r="N114" i="1" s="1"/>
  <c r="I115" i="1"/>
  <c r="J115" i="1"/>
  <c r="K115" i="1"/>
  <c r="M115" i="1" s="1"/>
  <c r="L115" i="1"/>
  <c r="N115" i="1" s="1"/>
  <c r="I116" i="1"/>
  <c r="J116" i="1"/>
  <c r="K116" i="1"/>
  <c r="M116" i="1" s="1"/>
  <c r="L116" i="1"/>
  <c r="N116" i="1" s="1"/>
  <c r="I117" i="1"/>
  <c r="J117" i="1"/>
  <c r="K117" i="1"/>
  <c r="M117" i="1" s="1"/>
  <c r="L117" i="1"/>
  <c r="N117" i="1" s="1"/>
  <c r="I118" i="1"/>
  <c r="J118" i="1"/>
  <c r="K118" i="1"/>
  <c r="M118" i="1" s="1"/>
  <c r="L118" i="1"/>
  <c r="N118" i="1" s="1"/>
  <c r="I119" i="1"/>
  <c r="J119" i="1"/>
  <c r="K119" i="1"/>
  <c r="M119" i="1" s="1"/>
  <c r="L119" i="1"/>
  <c r="N119" i="1" s="1"/>
  <c r="I120" i="1"/>
  <c r="J120" i="1"/>
  <c r="K120" i="1"/>
  <c r="M120" i="1" s="1"/>
  <c r="L120" i="1"/>
  <c r="N120" i="1" s="1"/>
  <c r="I121" i="1"/>
  <c r="J121" i="1"/>
  <c r="K121" i="1"/>
  <c r="M121" i="1" s="1"/>
  <c r="L121" i="1"/>
  <c r="N121" i="1" s="1"/>
  <c r="I122" i="1"/>
  <c r="J122" i="1"/>
  <c r="K122" i="1"/>
  <c r="M122" i="1" s="1"/>
  <c r="L122" i="1"/>
  <c r="N122" i="1" s="1"/>
  <c r="I123" i="1"/>
  <c r="J123" i="1"/>
  <c r="K123" i="1"/>
  <c r="M123" i="1" s="1"/>
  <c r="L123" i="1"/>
  <c r="N123" i="1" s="1"/>
  <c r="I124" i="1"/>
  <c r="J124" i="1"/>
  <c r="K124" i="1"/>
  <c r="M124" i="1" s="1"/>
  <c r="L124" i="1"/>
  <c r="N124" i="1" s="1"/>
  <c r="I125" i="1"/>
  <c r="J125" i="1"/>
  <c r="K125" i="1"/>
  <c r="M125" i="1" s="1"/>
  <c r="L125" i="1"/>
  <c r="N125" i="1" s="1"/>
  <c r="I126" i="1"/>
  <c r="J126" i="1"/>
  <c r="K126" i="1"/>
  <c r="M126" i="1" s="1"/>
  <c r="L126" i="1"/>
  <c r="N126" i="1" s="1"/>
  <c r="I127" i="1"/>
  <c r="J127" i="1"/>
  <c r="K127" i="1"/>
  <c r="M127" i="1" s="1"/>
  <c r="L127" i="1"/>
  <c r="N127" i="1" s="1"/>
  <c r="I128" i="1"/>
  <c r="J128" i="1"/>
  <c r="K128" i="1"/>
  <c r="M128" i="1" s="1"/>
  <c r="L128" i="1"/>
  <c r="N128" i="1" s="1"/>
  <c r="I129" i="1"/>
  <c r="J129" i="1"/>
  <c r="K129" i="1"/>
  <c r="M129" i="1" s="1"/>
  <c r="L129" i="1"/>
  <c r="N129" i="1" s="1"/>
  <c r="I130" i="1"/>
  <c r="J130" i="1"/>
  <c r="K130" i="1"/>
  <c r="M130" i="1" s="1"/>
  <c r="L130" i="1"/>
  <c r="N130" i="1" s="1"/>
  <c r="I131" i="1"/>
  <c r="J131" i="1"/>
  <c r="K131" i="1"/>
  <c r="M131" i="1" s="1"/>
  <c r="L131" i="1"/>
  <c r="N131" i="1" s="1"/>
  <c r="I132" i="1"/>
  <c r="J132" i="1"/>
  <c r="K132" i="1"/>
  <c r="M132" i="1" s="1"/>
  <c r="L132" i="1"/>
  <c r="N132" i="1" s="1"/>
  <c r="I133" i="1"/>
  <c r="J133" i="1"/>
  <c r="K133" i="1"/>
  <c r="M133" i="1" s="1"/>
  <c r="L133" i="1"/>
  <c r="N133" i="1" s="1"/>
  <c r="I134" i="1"/>
  <c r="J134" i="1"/>
  <c r="K134" i="1"/>
  <c r="M134" i="1" s="1"/>
  <c r="L134" i="1"/>
  <c r="N134" i="1" s="1"/>
  <c r="I135" i="1"/>
  <c r="J135" i="1"/>
  <c r="K135" i="1"/>
  <c r="M135" i="1" s="1"/>
  <c r="L135" i="1"/>
  <c r="N135" i="1" s="1"/>
  <c r="I136" i="1"/>
  <c r="J136" i="1"/>
  <c r="K136" i="1"/>
  <c r="M136" i="1" s="1"/>
  <c r="L136" i="1"/>
  <c r="N136" i="1" s="1"/>
  <c r="I137" i="1"/>
  <c r="J137" i="1"/>
  <c r="K137" i="1"/>
  <c r="M137" i="1" s="1"/>
  <c r="L137" i="1"/>
  <c r="N137" i="1" s="1"/>
  <c r="I138" i="1"/>
  <c r="J138" i="1"/>
  <c r="K138" i="1"/>
  <c r="M138" i="1" s="1"/>
  <c r="L138" i="1"/>
  <c r="N138" i="1" s="1"/>
  <c r="I139" i="1"/>
  <c r="J139" i="1"/>
  <c r="K139" i="1"/>
  <c r="M139" i="1" s="1"/>
  <c r="L139" i="1"/>
  <c r="N139" i="1" s="1"/>
  <c r="I140" i="1"/>
  <c r="J140" i="1"/>
  <c r="K140" i="1"/>
  <c r="M140" i="1" s="1"/>
  <c r="L140" i="1"/>
  <c r="N140" i="1" s="1"/>
  <c r="I141" i="1"/>
  <c r="J141" i="1"/>
  <c r="K141" i="1"/>
  <c r="M141" i="1" s="1"/>
  <c r="L141" i="1"/>
  <c r="N141" i="1" s="1"/>
  <c r="I142" i="1"/>
  <c r="J142" i="1"/>
  <c r="K142" i="1"/>
  <c r="M142" i="1" s="1"/>
  <c r="L142" i="1"/>
  <c r="N142" i="1" s="1"/>
  <c r="I143" i="1"/>
  <c r="J143" i="1"/>
  <c r="K143" i="1"/>
  <c r="M143" i="1" s="1"/>
  <c r="L143" i="1"/>
  <c r="N143" i="1" s="1"/>
  <c r="I144" i="1"/>
  <c r="J144" i="1"/>
  <c r="K144" i="1"/>
  <c r="M144" i="1" s="1"/>
  <c r="L144" i="1"/>
  <c r="N144" i="1" s="1"/>
  <c r="I145" i="1"/>
  <c r="J145" i="1"/>
  <c r="K145" i="1"/>
  <c r="M145" i="1" s="1"/>
  <c r="L145" i="1"/>
  <c r="N145" i="1" s="1"/>
  <c r="I146" i="1"/>
  <c r="J146" i="1"/>
  <c r="K146" i="1"/>
  <c r="M146" i="1" s="1"/>
  <c r="L146" i="1"/>
  <c r="N146" i="1" s="1"/>
  <c r="I147" i="1"/>
  <c r="J147" i="1"/>
  <c r="K147" i="1"/>
  <c r="M147" i="1" s="1"/>
  <c r="L147" i="1"/>
  <c r="N147" i="1" s="1"/>
  <c r="I148" i="1"/>
  <c r="J148" i="1"/>
  <c r="K148" i="1"/>
  <c r="M148" i="1" s="1"/>
  <c r="L148" i="1"/>
  <c r="N148" i="1" s="1"/>
  <c r="I149" i="1"/>
  <c r="J149" i="1"/>
  <c r="K149" i="1"/>
  <c r="M149" i="1" s="1"/>
  <c r="L149" i="1"/>
  <c r="N149" i="1" s="1"/>
  <c r="I150" i="1"/>
  <c r="J150" i="1"/>
  <c r="K150" i="1"/>
  <c r="M150" i="1" s="1"/>
  <c r="L150" i="1"/>
  <c r="N150" i="1" s="1"/>
  <c r="I151" i="1"/>
  <c r="J151" i="1"/>
  <c r="K151" i="1"/>
  <c r="M151" i="1" s="1"/>
  <c r="L151" i="1"/>
  <c r="N151" i="1" s="1"/>
  <c r="I152" i="1"/>
  <c r="J152" i="1"/>
  <c r="K152" i="1"/>
  <c r="M152" i="1" s="1"/>
  <c r="L152" i="1"/>
  <c r="N152" i="1" s="1"/>
  <c r="I153" i="1"/>
  <c r="J153" i="1"/>
  <c r="K153" i="1"/>
  <c r="M153" i="1" s="1"/>
  <c r="L153" i="1"/>
  <c r="N153" i="1" s="1"/>
  <c r="I154" i="1"/>
  <c r="J154" i="1"/>
  <c r="K154" i="1"/>
  <c r="M154" i="1" s="1"/>
  <c r="L154" i="1"/>
  <c r="N154" i="1" s="1"/>
  <c r="I155" i="1"/>
  <c r="J155" i="1"/>
  <c r="K155" i="1"/>
  <c r="M155" i="1" s="1"/>
  <c r="L155" i="1"/>
  <c r="N155" i="1" s="1"/>
  <c r="I156" i="1"/>
  <c r="J156" i="1"/>
  <c r="K156" i="1"/>
  <c r="M156" i="1" s="1"/>
  <c r="L156" i="1"/>
  <c r="N156" i="1" s="1"/>
  <c r="I157" i="1"/>
  <c r="J157" i="1"/>
  <c r="K157" i="1"/>
  <c r="M157" i="1" s="1"/>
  <c r="L157" i="1"/>
  <c r="N157" i="1" s="1"/>
  <c r="I158" i="1"/>
  <c r="J158" i="1"/>
  <c r="K158" i="1"/>
  <c r="M158" i="1" s="1"/>
  <c r="L158" i="1"/>
  <c r="N158" i="1" s="1"/>
  <c r="I159" i="1"/>
  <c r="J159" i="1"/>
  <c r="K159" i="1"/>
  <c r="M159" i="1" s="1"/>
  <c r="L159" i="1"/>
  <c r="N159" i="1" s="1"/>
  <c r="I160" i="1"/>
  <c r="J160" i="1"/>
  <c r="K160" i="1"/>
  <c r="M160" i="1" s="1"/>
  <c r="L160" i="1"/>
  <c r="N160" i="1" s="1"/>
  <c r="I161" i="1"/>
  <c r="J161" i="1"/>
  <c r="K161" i="1"/>
  <c r="M161" i="1" s="1"/>
  <c r="L161" i="1"/>
  <c r="N161" i="1" s="1"/>
  <c r="I162" i="1"/>
  <c r="J162" i="1"/>
  <c r="K162" i="1"/>
  <c r="M162" i="1" s="1"/>
  <c r="L162" i="1"/>
  <c r="N162" i="1" s="1"/>
  <c r="I163" i="1"/>
  <c r="J163" i="1"/>
  <c r="K163" i="1"/>
  <c r="M163" i="1" s="1"/>
  <c r="L163" i="1"/>
  <c r="N163" i="1" s="1"/>
  <c r="I164" i="1"/>
  <c r="J164" i="1"/>
  <c r="K164" i="1"/>
  <c r="M164" i="1" s="1"/>
  <c r="L164" i="1"/>
  <c r="N164" i="1" s="1"/>
  <c r="I165" i="1"/>
  <c r="J165" i="1"/>
  <c r="K165" i="1"/>
  <c r="M165" i="1" s="1"/>
  <c r="L165" i="1"/>
  <c r="N165" i="1" s="1"/>
  <c r="I166" i="1"/>
  <c r="J166" i="1"/>
  <c r="K166" i="1"/>
  <c r="M166" i="1" s="1"/>
  <c r="L166" i="1"/>
  <c r="N166" i="1" s="1"/>
  <c r="I167" i="1"/>
  <c r="J167" i="1"/>
  <c r="K167" i="1"/>
  <c r="M167" i="1" s="1"/>
  <c r="L167" i="1"/>
  <c r="N167" i="1" s="1"/>
  <c r="I168" i="1"/>
  <c r="J168" i="1"/>
  <c r="K168" i="1"/>
  <c r="M168" i="1" s="1"/>
  <c r="L168" i="1"/>
  <c r="N168" i="1" s="1"/>
  <c r="I169" i="1"/>
  <c r="J169" i="1"/>
  <c r="K169" i="1"/>
  <c r="M169" i="1" s="1"/>
  <c r="L169" i="1"/>
  <c r="N169" i="1" s="1"/>
  <c r="I170" i="1"/>
  <c r="J170" i="1"/>
  <c r="K170" i="1"/>
  <c r="M170" i="1" s="1"/>
  <c r="L170" i="1"/>
  <c r="N170" i="1" s="1"/>
  <c r="I171" i="1"/>
  <c r="J171" i="1"/>
  <c r="K171" i="1"/>
  <c r="M171" i="1" s="1"/>
  <c r="L171" i="1"/>
  <c r="N171" i="1" s="1"/>
  <c r="I172" i="1"/>
  <c r="J172" i="1"/>
  <c r="K172" i="1"/>
  <c r="M172" i="1" s="1"/>
  <c r="L172" i="1"/>
  <c r="N172" i="1" s="1"/>
  <c r="I173" i="1"/>
  <c r="J173" i="1"/>
  <c r="K173" i="1"/>
  <c r="M173" i="1" s="1"/>
  <c r="L173" i="1"/>
  <c r="N173" i="1" s="1"/>
  <c r="I174" i="1"/>
  <c r="J174" i="1"/>
  <c r="K174" i="1"/>
  <c r="M174" i="1" s="1"/>
  <c r="L174" i="1"/>
  <c r="N174" i="1" s="1"/>
  <c r="I175" i="1"/>
  <c r="J175" i="1"/>
  <c r="K175" i="1"/>
  <c r="M175" i="1" s="1"/>
  <c r="L175" i="1"/>
  <c r="N175" i="1" s="1"/>
  <c r="I176" i="1"/>
  <c r="J176" i="1"/>
  <c r="K176" i="1"/>
  <c r="M176" i="1" s="1"/>
  <c r="L176" i="1"/>
  <c r="N176" i="1" s="1"/>
  <c r="I177" i="1"/>
  <c r="J177" i="1"/>
  <c r="K177" i="1"/>
  <c r="M177" i="1" s="1"/>
  <c r="L177" i="1"/>
  <c r="N177" i="1" s="1"/>
  <c r="I178" i="1"/>
  <c r="J178" i="1"/>
  <c r="K178" i="1"/>
  <c r="M178" i="1" s="1"/>
  <c r="L178" i="1"/>
  <c r="N178" i="1" s="1"/>
  <c r="I179" i="1"/>
  <c r="J179" i="1"/>
  <c r="K179" i="1"/>
  <c r="M179" i="1" s="1"/>
  <c r="L179" i="1"/>
  <c r="N179" i="1" s="1"/>
  <c r="I180" i="1"/>
  <c r="J180" i="1"/>
  <c r="K180" i="1"/>
  <c r="M180" i="1" s="1"/>
  <c r="L180" i="1"/>
  <c r="N180" i="1" s="1"/>
  <c r="I181" i="1"/>
  <c r="J181" i="1"/>
  <c r="K181" i="1"/>
  <c r="M181" i="1" s="1"/>
  <c r="L181" i="1"/>
  <c r="N181" i="1" s="1"/>
  <c r="I182" i="1"/>
  <c r="J182" i="1"/>
  <c r="K182" i="1"/>
  <c r="M182" i="1" s="1"/>
  <c r="L182" i="1"/>
  <c r="N182" i="1" s="1"/>
  <c r="I183" i="1"/>
  <c r="J183" i="1"/>
  <c r="K183" i="1"/>
  <c r="M183" i="1" s="1"/>
  <c r="L183" i="1"/>
  <c r="N183" i="1" s="1"/>
  <c r="I184" i="1"/>
  <c r="J184" i="1"/>
  <c r="K184" i="1"/>
  <c r="M184" i="1" s="1"/>
  <c r="L184" i="1"/>
  <c r="N184" i="1" s="1"/>
  <c r="I185" i="1"/>
  <c r="J185" i="1"/>
  <c r="K185" i="1"/>
  <c r="M185" i="1" s="1"/>
  <c r="L185" i="1"/>
  <c r="N185" i="1" s="1"/>
  <c r="I186" i="1"/>
  <c r="J186" i="1"/>
  <c r="K186" i="1"/>
  <c r="M186" i="1" s="1"/>
  <c r="L186" i="1"/>
  <c r="N186" i="1" s="1"/>
  <c r="I187" i="1"/>
  <c r="J187" i="1"/>
  <c r="K187" i="1"/>
  <c r="M187" i="1" s="1"/>
  <c r="L187" i="1"/>
  <c r="N187" i="1" s="1"/>
  <c r="I188" i="1"/>
  <c r="J188" i="1"/>
  <c r="K188" i="1"/>
  <c r="M188" i="1" s="1"/>
  <c r="L188" i="1"/>
  <c r="N188" i="1" s="1"/>
  <c r="I189" i="1"/>
  <c r="J189" i="1"/>
  <c r="K189" i="1"/>
  <c r="M189" i="1" s="1"/>
  <c r="L189" i="1"/>
  <c r="N189" i="1" s="1"/>
  <c r="I190" i="1"/>
  <c r="J190" i="1"/>
  <c r="K190" i="1"/>
  <c r="M190" i="1" s="1"/>
  <c r="L190" i="1"/>
  <c r="N190" i="1" s="1"/>
  <c r="I191" i="1"/>
  <c r="J191" i="1"/>
  <c r="K191" i="1"/>
  <c r="M191" i="1" s="1"/>
  <c r="L191" i="1"/>
  <c r="N191" i="1" s="1"/>
  <c r="I192" i="1"/>
  <c r="J192" i="1"/>
  <c r="K192" i="1"/>
  <c r="M192" i="1" s="1"/>
  <c r="L192" i="1"/>
  <c r="N192" i="1" s="1"/>
  <c r="I193" i="1"/>
  <c r="J193" i="1"/>
  <c r="K193" i="1"/>
  <c r="M193" i="1" s="1"/>
  <c r="L193" i="1"/>
  <c r="N193" i="1" s="1"/>
  <c r="I194" i="1"/>
  <c r="J194" i="1"/>
  <c r="K194" i="1"/>
  <c r="M194" i="1" s="1"/>
  <c r="L194" i="1"/>
  <c r="N194" i="1" s="1"/>
  <c r="I195" i="1"/>
  <c r="J195" i="1"/>
  <c r="K195" i="1"/>
  <c r="M195" i="1" s="1"/>
  <c r="L195" i="1"/>
  <c r="N195" i="1" s="1"/>
  <c r="I196" i="1"/>
  <c r="J196" i="1"/>
  <c r="K196" i="1"/>
  <c r="M196" i="1" s="1"/>
  <c r="L196" i="1"/>
  <c r="N196" i="1" s="1"/>
  <c r="I197" i="1"/>
  <c r="J197" i="1"/>
  <c r="K197" i="1"/>
  <c r="M197" i="1" s="1"/>
  <c r="L197" i="1"/>
  <c r="N197" i="1" s="1"/>
  <c r="I198" i="1"/>
  <c r="J198" i="1"/>
  <c r="K198" i="1"/>
  <c r="M198" i="1" s="1"/>
  <c r="L198" i="1"/>
  <c r="N198" i="1" s="1"/>
  <c r="I199" i="1"/>
  <c r="J199" i="1"/>
  <c r="K199" i="1"/>
  <c r="M199" i="1" s="1"/>
  <c r="L199" i="1"/>
  <c r="N199" i="1" s="1"/>
  <c r="I200" i="1"/>
  <c r="J200" i="1"/>
  <c r="K200" i="1"/>
  <c r="M200" i="1" s="1"/>
  <c r="L200" i="1"/>
  <c r="N200" i="1" s="1"/>
  <c r="I201" i="1"/>
  <c r="J201" i="1"/>
  <c r="K201" i="1"/>
  <c r="M201" i="1" s="1"/>
  <c r="L201" i="1"/>
  <c r="N201" i="1" s="1"/>
  <c r="I202" i="1"/>
  <c r="J202" i="1"/>
  <c r="K202" i="1"/>
  <c r="M202" i="1" s="1"/>
  <c r="L202" i="1"/>
  <c r="N202" i="1" s="1"/>
  <c r="I203" i="1"/>
  <c r="J203" i="1"/>
  <c r="K203" i="1"/>
  <c r="M203" i="1" s="1"/>
  <c r="L203" i="1"/>
  <c r="N203" i="1" s="1"/>
  <c r="I204" i="1"/>
  <c r="J204" i="1"/>
  <c r="K204" i="1"/>
  <c r="M204" i="1" s="1"/>
  <c r="L204" i="1"/>
  <c r="N204" i="1" s="1"/>
  <c r="I205" i="1"/>
  <c r="J205" i="1"/>
  <c r="K205" i="1"/>
  <c r="M205" i="1" s="1"/>
  <c r="L205" i="1"/>
  <c r="N205" i="1" s="1"/>
  <c r="I206" i="1"/>
  <c r="J206" i="1"/>
  <c r="K206" i="1"/>
  <c r="M206" i="1" s="1"/>
  <c r="L206" i="1"/>
  <c r="N206" i="1" s="1"/>
  <c r="I207" i="1"/>
  <c r="J207" i="1"/>
  <c r="K207" i="1"/>
  <c r="M207" i="1" s="1"/>
  <c r="L207" i="1"/>
  <c r="N207" i="1" s="1"/>
  <c r="I208" i="1"/>
  <c r="J208" i="1"/>
  <c r="K208" i="1"/>
  <c r="M208" i="1" s="1"/>
  <c r="L208" i="1"/>
  <c r="N208" i="1" s="1"/>
  <c r="I209" i="1"/>
  <c r="J209" i="1"/>
  <c r="K209" i="1"/>
  <c r="M209" i="1" s="1"/>
  <c r="L209" i="1"/>
  <c r="N209" i="1" s="1"/>
  <c r="I210" i="1"/>
  <c r="J210" i="1"/>
  <c r="K210" i="1"/>
  <c r="M210" i="1" s="1"/>
  <c r="L210" i="1"/>
  <c r="N210" i="1" s="1"/>
  <c r="I211" i="1"/>
  <c r="J211" i="1"/>
  <c r="K211" i="1"/>
  <c r="M211" i="1" s="1"/>
  <c r="L211" i="1"/>
  <c r="N211" i="1" s="1"/>
  <c r="I212" i="1"/>
  <c r="J212" i="1"/>
  <c r="K212" i="1"/>
  <c r="M212" i="1" s="1"/>
  <c r="L212" i="1"/>
  <c r="N212" i="1" s="1"/>
  <c r="I213" i="1"/>
  <c r="J213" i="1"/>
  <c r="K213" i="1"/>
  <c r="M213" i="1" s="1"/>
  <c r="L213" i="1"/>
  <c r="N213" i="1" s="1"/>
  <c r="I214" i="1"/>
  <c r="J214" i="1"/>
  <c r="K214" i="1"/>
  <c r="M214" i="1" s="1"/>
  <c r="L214" i="1"/>
  <c r="N214" i="1" s="1"/>
  <c r="I215" i="1"/>
  <c r="J215" i="1"/>
  <c r="K215" i="1"/>
  <c r="M215" i="1" s="1"/>
  <c r="L215" i="1"/>
  <c r="N215" i="1" s="1"/>
  <c r="I216" i="1"/>
  <c r="J216" i="1"/>
  <c r="K216" i="1"/>
  <c r="M216" i="1" s="1"/>
  <c r="L216" i="1"/>
  <c r="N216" i="1" s="1"/>
  <c r="I217" i="1"/>
  <c r="J217" i="1"/>
  <c r="K217" i="1"/>
  <c r="M217" i="1" s="1"/>
  <c r="L217" i="1"/>
  <c r="N217" i="1" s="1"/>
  <c r="I218" i="1"/>
  <c r="J218" i="1"/>
  <c r="K218" i="1"/>
  <c r="M218" i="1" s="1"/>
  <c r="L218" i="1"/>
  <c r="N218" i="1" s="1"/>
  <c r="I219" i="1"/>
  <c r="J219" i="1"/>
  <c r="K219" i="1"/>
  <c r="M219" i="1" s="1"/>
  <c r="L219" i="1"/>
  <c r="N219" i="1" s="1"/>
  <c r="I220" i="1"/>
  <c r="J220" i="1"/>
  <c r="K220" i="1"/>
  <c r="M220" i="1" s="1"/>
  <c r="L220" i="1"/>
  <c r="N220" i="1" s="1"/>
  <c r="I221" i="1"/>
  <c r="J221" i="1"/>
  <c r="K221" i="1"/>
  <c r="M221" i="1" s="1"/>
  <c r="L221" i="1"/>
  <c r="N221" i="1" s="1"/>
  <c r="I222" i="1"/>
  <c r="J222" i="1"/>
  <c r="K222" i="1"/>
  <c r="M222" i="1" s="1"/>
  <c r="L222" i="1"/>
  <c r="N222" i="1" s="1"/>
  <c r="I223" i="1"/>
  <c r="J223" i="1"/>
  <c r="K223" i="1"/>
  <c r="M223" i="1" s="1"/>
  <c r="L223" i="1"/>
  <c r="N223" i="1" s="1"/>
  <c r="I224" i="1"/>
  <c r="J224" i="1"/>
  <c r="K224" i="1"/>
  <c r="M224" i="1" s="1"/>
  <c r="L224" i="1"/>
  <c r="N224" i="1" s="1"/>
  <c r="I225" i="1"/>
  <c r="J225" i="1"/>
  <c r="K225" i="1"/>
  <c r="M225" i="1" s="1"/>
  <c r="L225" i="1"/>
  <c r="N225" i="1" s="1"/>
  <c r="I226" i="1"/>
  <c r="J226" i="1"/>
  <c r="K226" i="1"/>
  <c r="M226" i="1" s="1"/>
  <c r="L226" i="1"/>
  <c r="N226" i="1" s="1"/>
  <c r="I227" i="1"/>
  <c r="J227" i="1"/>
  <c r="K227" i="1"/>
  <c r="M227" i="1" s="1"/>
  <c r="L227" i="1"/>
  <c r="N227" i="1" s="1"/>
  <c r="I228" i="1"/>
  <c r="J228" i="1"/>
  <c r="K228" i="1"/>
  <c r="M228" i="1" s="1"/>
  <c r="L228" i="1"/>
  <c r="N228" i="1" s="1"/>
  <c r="I229" i="1"/>
  <c r="J229" i="1"/>
  <c r="K229" i="1"/>
  <c r="M229" i="1" s="1"/>
  <c r="L229" i="1"/>
  <c r="N229" i="1" s="1"/>
  <c r="I230" i="1"/>
  <c r="J230" i="1"/>
  <c r="K230" i="1"/>
  <c r="M230" i="1" s="1"/>
  <c r="L230" i="1"/>
  <c r="N230" i="1" s="1"/>
  <c r="I231" i="1"/>
  <c r="J231" i="1"/>
  <c r="K231" i="1"/>
  <c r="M231" i="1" s="1"/>
  <c r="L231" i="1"/>
  <c r="N231" i="1" s="1"/>
  <c r="I232" i="1"/>
  <c r="J232" i="1"/>
  <c r="K232" i="1"/>
  <c r="M232" i="1" s="1"/>
  <c r="L232" i="1"/>
  <c r="N232" i="1" s="1"/>
  <c r="I233" i="1"/>
  <c r="J233" i="1"/>
  <c r="K233" i="1"/>
  <c r="M233" i="1" s="1"/>
  <c r="L233" i="1"/>
  <c r="N233" i="1" s="1"/>
  <c r="I234" i="1"/>
  <c r="J234" i="1"/>
  <c r="K234" i="1"/>
  <c r="M234" i="1" s="1"/>
  <c r="L234" i="1"/>
  <c r="N234" i="1" s="1"/>
  <c r="I235" i="1"/>
  <c r="J235" i="1"/>
  <c r="K235" i="1"/>
  <c r="M235" i="1" s="1"/>
  <c r="L235" i="1"/>
  <c r="N235" i="1" s="1"/>
  <c r="I236" i="1"/>
  <c r="J236" i="1"/>
  <c r="K236" i="1"/>
  <c r="M236" i="1" s="1"/>
  <c r="L236" i="1"/>
  <c r="N236" i="1" s="1"/>
  <c r="I237" i="1"/>
  <c r="J237" i="1"/>
  <c r="K237" i="1"/>
  <c r="M237" i="1" s="1"/>
  <c r="L237" i="1"/>
  <c r="N237" i="1" s="1"/>
  <c r="I238" i="1"/>
  <c r="J238" i="1"/>
  <c r="K238" i="1"/>
  <c r="M238" i="1" s="1"/>
  <c r="L238" i="1"/>
  <c r="N238" i="1" s="1"/>
  <c r="I239" i="1"/>
  <c r="J239" i="1"/>
  <c r="K239" i="1"/>
  <c r="M239" i="1" s="1"/>
  <c r="L239" i="1"/>
  <c r="N239" i="1" s="1"/>
  <c r="I240" i="1"/>
  <c r="J240" i="1"/>
  <c r="K240" i="1"/>
  <c r="M240" i="1" s="1"/>
  <c r="L240" i="1"/>
  <c r="N240" i="1" s="1"/>
  <c r="I241" i="1"/>
  <c r="J241" i="1"/>
  <c r="K241" i="1"/>
  <c r="M241" i="1" s="1"/>
  <c r="L241" i="1"/>
  <c r="N241" i="1" s="1"/>
  <c r="I242" i="1"/>
  <c r="J242" i="1"/>
  <c r="K242" i="1"/>
  <c r="M242" i="1" s="1"/>
  <c r="L242" i="1"/>
  <c r="N242" i="1" s="1"/>
  <c r="I243" i="1"/>
  <c r="J243" i="1"/>
  <c r="K243" i="1"/>
  <c r="M243" i="1" s="1"/>
  <c r="L243" i="1"/>
  <c r="N243" i="1" s="1"/>
  <c r="I244" i="1"/>
  <c r="J244" i="1"/>
  <c r="K244" i="1"/>
  <c r="M244" i="1" s="1"/>
  <c r="L244" i="1"/>
  <c r="N244" i="1" s="1"/>
  <c r="I245" i="1"/>
  <c r="J245" i="1"/>
  <c r="K245" i="1"/>
  <c r="M245" i="1" s="1"/>
  <c r="L245" i="1"/>
  <c r="N245" i="1" s="1"/>
  <c r="I246" i="1"/>
  <c r="J246" i="1"/>
  <c r="K246" i="1"/>
  <c r="M246" i="1" s="1"/>
  <c r="L246" i="1"/>
  <c r="N246" i="1" s="1"/>
  <c r="I247" i="1"/>
  <c r="J247" i="1"/>
  <c r="K247" i="1"/>
  <c r="M247" i="1" s="1"/>
  <c r="L247" i="1"/>
  <c r="N247" i="1" s="1"/>
  <c r="I248" i="1"/>
  <c r="J248" i="1"/>
  <c r="K248" i="1"/>
  <c r="M248" i="1" s="1"/>
  <c r="L248" i="1"/>
  <c r="N248" i="1" s="1"/>
  <c r="I249" i="1"/>
  <c r="J249" i="1"/>
  <c r="K249" i="1"/>
  <c r="M249" i="1" s="1"/>
  <c r="L249" i="1"/>
  <c r="N249" i="1" s="1"/>
  <c r="I250" i="1"/>
  <c r="J250" i="1"/>
  <c r="K250" i="1"/>
  <c r="M250" i="1" s="1"/>
  <c r="L250" i="1"/>
  <c r="N250" i="1" s="1"/>
  <c r="I251" i="1"/>
  <c r="J251" i="1"/>
  <c r="K251" i="1"/>
  <c r="M251" i="1" s="1"/>
  <c r="L251" i="1"/>
  <c r="N251" i="1" s="1"/>
  <c r="I252" i="1"/>
  <c r="J252" i="1"/>
  <c r="K252" i="1"/>
  <c r="M252" i="1" s="1"/>
  <c r="L252" i="1"/>
  <c r="N252" i="1" s="1"/>
  <c r="I253" i="1"/>
  <c r="J253" i="1"/>
  <c r="K253" i="1"/>
  <c r="M253" i="1" s="1"/>
  <c r="L253" i="1"/>
  <c r="N253" i="1" s="1"/>
  <c r="I254" i="1"/>
  <c r="J254" i="1"/>
  <c r="K254" i="1"/>
  <c r="M254" i="1" s="1"/>
  <c r="L254" i="1"/>
  <c r="N254" i="1" s="1"/>
  <c r="I255" i="1"/>
  <c r="J255" i="1"/>
  <c r="K255" i="1"/>
  <c r="M255" i="1" s="1"/>
  <c r="L255" i="1"/>
  <c r="N255" i="1" s="1"/>
  <c r="I256" i="1"/>
  <c r="J256" i="1"/>
  <c r="K256" i="1"/>
  <c r="M256" i="1" s="1"/>
  <c r="L256" i="1"/>
  <c r="N256" i="1" s="1"/>
  <c r="I257" i="1"/>
  <c r="J257" i="1"/>
  <c r="K257" i="1"/>
  <c r="M257" i="1" s="1"/>
  <c r="L257" i="1"/>
  <c r="N257" i="1" s="1"/>
  <c r="I258" i="1"/>
  <c r="J258" i="1"/>
  <c r="K258" i="1"/>
  <c r="M258" i="1" s="1"/>
  <c r="L258" i="1"/>
  <c r="N258" i="1" s="1"/>
  <c r="I259" i="1"/>
  <c r="J259" i="1"/>
  <c r="K259" i="1"/>
  <c r="M259" i="1" s="1"/>
  <c r="L259" i="1"/>
  <c r="N259" i="1" s="1"/>
  <c r="I260" i="1"/>
  <c r="J260" i="1"/>
  <c r="K260" i="1"/>
  <c r="M260" i="1" s="1"/>
  <c r="L260" i="1"/>
  <c r="N260" i="1" s="1"/>
  <c r="I261" i="1"/>
  <c r="J261" i="1"/>
  <c r="K261" i="1"/>
  <c r="M261" i="1" s="1"/>
  <c r="L261" i="1"/>
  <c r="N261" i="1" s="1"/>
  <c r="I262" i="1"/>
  <c r="J262" i="1"/>
  <c r="K262" i="1"/>
  <c r="M262" i="1" s="1"/>
  <c r="L262" i="1"/>
  <c r="N262" i="1" s="1"/>
  <c r="I263" i="1"/>
  <c r="J263" i="1"/>
  <c r="K263" i="1"/>
  <c r="M263" i="1" s="1"/>
  <c r="L263" i="1"/>
  <c r="N263" i="1" s="1"/>
  <c r="I264" i="1"/>
  <c r="J264" i="1"/>
  <c r="K264" i="1"/>
  <c r="M264" i="1" s="1"/>
  <c r="L264" i="1"/>
  <c r="N264" i="1" s="1"/>
  <c r="I265" i="1"/>
  <c r="J265" i="1"/>
  <c r="K265" i="1"/>
  <c r="M265" i="1" s="1"/>
  <c r="L265" i="1"/>
  <c r="N265" i="1" s="1"/>
  <c r="I266" i="1"/>
  <c r="J266" i="1"/>
  <c r="K266" i="1"/>
  <c r="M266" i="1" s="1"/>
  <c r="L266" i="1"/>
  <c r="N266" i="1" s="1"/>
  <c r="I267" i="1"/>
  <c r="J267" i="1"/>
  <c r="K267" i="1"/>
  <c r="M267" i="1" s="1"/>
  <c r="L267" i="1"/>
  <c r="N267" i="1" s="1"/>
  <c r="I268" i="1"/>
  <c r="J268" i="1"/>
  <c r="K268" i="1"/>
  <c r="M268" i="1" s="1"/>
  <c r="L268" i="1"/>
  <c r="N268" i="1" s="1"/>
  <c r="I269" i="1"/>
  <c r="J269" i="1"/>
  <c r="K269" i="1"/>
  <c r="M269" i="1" s="1"/>
  <c r="L269" i="1"/>
  <c r="N269" i="1" s="1"/>
  <c r="I270" i="1"/>
  <c r="J270" i="1"/>
  <c r="K270" i="1"/>
  <c r="M270" i="1" s="1"/>
  <c r="L270" i="1"/>
  <c r="N270" i="1" s="1"/>
  <c r="I271" i="1"/>
  <c r="J271" i="1"/>
  <c r="K271" i="1"/>
  <c r="M271" i="1" s="1"/>
  <c r="L271" i="1"/>
  <c r="N271" i="1" s="1"/>
  <c r="I272" i="1"/>
  <c r="J272" i="1"/>
  <c r="K272" i="1"/>
  <c r="M272" i="1" s="1"/>
  <c r="L272" i="1"/>
  <c r="N272" i="1" s="1"/>
  <c r="I273" i="1"/>
  <c r="J273" i="1"/>
  <c r="K273" i="1"/>
  <c r="M273" i="1" s="1"/>
  <c r="L273" i="1"/>
  <c r="N273" i="1" s="1"/>
  <c r="I274" i="1"/>
  <c r="J274" i="1"/>
  <c r="K274" i="1"/>
  <c r="M274" i="1" s="1"/>
  <c r="L274" i="1"/>
  <c r="N274" i="1" s="1"/>
  <c r="I275" i="1"/>
  <c r="J275" i="1"/>
  <c r="K275" i="1"/>
  <c r="M275" i="1" s="1"/>
  <c r="L275" i="1"/>
  <c r="N275" i="1" s="1"/>
  <c r="I276" i="1"/>
  <c r="J276" i="1"/>
  <c r="K276" i="1"/>
  <c r="M276" i="1" s="1"/>
  <c r="L276" i="1"/>
  <c r="N276" i="1" s="1"/>
  <c r="I277" i="1"/>
  <c r="J277" i="1"/>
  <c r="K277" i="1"/>
  <c r="M277" i="1" s="1"/>
  <c r="L277" i="1"/>
  <c r="N277" i="1" s="1"/>
  <c r="I278" i="1"/>
  <c r="J278" i="1"/>
  <c r="K278" i="1"/>
  <c r="M278" i="1" s="1"/>
  <c r="L278" i="1"/>
  <c r="N278" i="1" s="1"/>
  <c r="I279" i="1"/>
  <c r="J279" i="1"/>
  <c r="K279" i="1"/>
  <c r="M279" i="1" s="1"/>
  <c r="L279" i="1"/>
  <c r="N279" i="1" s="1"/>
  <c r="I280" i="1"/>
  <c r="J280" i="1"/>
  <c r="K280" i="1"/>
  <c r="M280" i="1" s="1"/>
  <c r="L280" i="1"/>
  <c r="N280" i="1" s="1"/>
  <c r="I281" i="1"/>
  <c r="J281" i="1"/>
  <c r="K281" i="1"/>
  <c r="M281" i="1" s="1"/>
  <c r="L281" i="1"/>
  <c r="N281" i="1" s="1"/>
  <c r="I282" i="1"/>
  <c r="J282" i="1"/>
  <c r="K282" i="1"/>
  <c r="M282" i="1" s="1"/>
  <c r="L282" i="1"/>
  <c r="N282" i="1" s="1"/>
  <c r="I283" i="1"/>
  <c r="J283" i="1"/>
  <c r="K283" i="1"/>
  <c r="M283" i="1" s="1"/>
  <c r="L283" i="1"/>
  <c r="N283" i="1" s="1"/>
  <c r="I284" i="1"/>
  <c r="J284" i="1"/>
  <c r="K284" i="1"/>
  <c r="M284" i="1" s="1"/>
  <c r="L284" i="1"/>
  <c r="N284" i="1" s="1"/>
  <c r="I285" i="1"/>
  <c r="J285" i="1"/>
  <c r="K285" i="1"/>
  <c r="M285" i="1" s="1"/>
  <c r="L285" i="1"/>
  <c r="N285" i="1" s="1"/>
  <c r="I286" i="1"/>
  <c r="J286" i="1"/>
  <c r="K286" i="1"/>
  <c r="M286" i="1" s="1"/>
  <c r="L286" i="1"/>
  <c r="N286" i="1" s="1"/>
  <c r="I287" i="1"/>
  <c r="J287" i="1"/>
  <c r="K287" i="1"/>
  <c r="M287" i="1" s="1"/>
  <c r="L287" i="1"/>
  <c r="N287" i="1" s="1"/>
  <c r="I288" i="1"/>
  <c r="J288" i="1"/>
  <c r="K288" i="1"/>
  <c r="M288" i="1" s="1"/>
  <c r="L288" i="1"/>
  <c r="N288" i="1" s="1"/>
  <c r="I289" i="1"/>
  <c r="J289" i="1"/>
  <c r="K289" i="1"/>
  <c r="M289" i="1" s="1"/>
  <c r="L289" i="1"/>
  <c r="N289" i="1" s="1"/>
  <c r="I290" i="1"/>
  <c r="J290" i="1"/>
  <c r="K290" i="1"/>
  <c r="M290" i="1" s="1"/>
  <c r="L290" i="1"/>
  <c r="N290" i="1" s="1"/>
  <c r="I291" i="1"/>
  <c r="J291" i="1"/>
  <c r="K291" i="1"/>
  <c r="M291" i="1" s="1"/>
  <c r="L291" i="1"/>
  <c r="N291" i="1" s="1"/>
  <c r="I292" i="1"/>
  <c r="J292" i="1"/>
  <c r="K292" i="1"/>
  <c r="M292" i="1" s="1"/>
  <c r="L292" i="1"/>
  <c r="N292" i="1" s="1"/>
  <c r="I293" i="1"/>
  <c r="J293" i="1"/>
  <c r="K293" i="1"/>
  <c r="M293" i="1" s="1"/>
  <c r="L293" i="1"/>
  <c r="N293" i="1" s="1"/>
  <c r="I294" i="1"/>
  <c r="J294" i="1"/>
  <c r="K294" i="1"/>
  <c r="M294" i="1" s="1"/>
  <c r="L294" i="1"/>
  <c r="N294" i="1" s="1"/>
  <c r="I295" i="1"/>
  <c r="J295" i="1"/>
  <c r="K295" i="1"/>
  <c r="M295" i="1" s="1"/>
  <c r="L295" i="1"/>
  <c r="N295" i="1" s="1"/>
  <c r="I296" i="1"/>
  <c r="J296" i="1"/>
  <c r="K296" i="1"/>
  <c r="M296" i="1" s="1"/>
  <c r="L296" i="1"/>
  <c r="N296" i="1" s="1"/>
  <c r="I297" i="1"/>
  <c r="J297" i="1"/>
  <c r="K297" i="1"/>
  <c r="M297" i="1" s="1"/>
  <c r="L297" i="1"/>
  <c r="N297" i="1" s="1"/>
  <c r="I298" i="1"/>
  <c r="J298" i="1"/>
  <c r="K298" i="1"/>
  <c r="M298" i="1" s="1"/>
  <c r="L298" i="1"/>
  <c r="N298" i="1" s="1"/>
  <c r="I299" i="1"/>
  <c r="J299" i="1"/>
  <c r="K299" i="1"/>
  <c r="M299" i="1" s="1"/>
  <c r="L299" i="1"/>
  <c r="I300" i="1"/>
  <c r="J300" i="1"/>
  <c r="K300" i="1"/>
  <c r="M300" i="1" s="1"/>
  <c r="L300" i="1"/>
  <c r="N300" i="1" s="1"/>
  <c r="I301" i="1"/>
  <c r="J301" i="1"/>
  <c r="K301" i="1"/>
  <c r="L301" i="1"/>
  <c r="N301" i="1" s="1"/>
  <c r="I302" i="1"/>
  <c r="J302" i="1"/>
  <c r="K302" i="1"/>
  <c r="M302" i="1" s="1"/>
  <c r="L302" i="1"/>
  <c r="N302" i="1" s="1"/>
  <c r="I303" i="1"/>
  <c r="J303" i="1"/>
  <c r="K303" i="1"/>
  <c r="M303" i="1" s="1"/>
  <c r="L303" i="1"/>
  <c r="N303" i="1" s="1"/>
  <c r="I304" i="1"/>
  <c r="J304" i="1"/>
  <c r="K304" i="1"/>
  <c r="M304" i="1" s="1"/>
  <c r="L304" i="1"/>
  <c r="N304" i="1" s="1"/>
  <c r="I305" i="1"/>
  <c r="J305" i="1"/>
  <c r="K305" i="1"/>
  <c r="M305" i="1" s="1"/>
  <c r="L305" i="1"/>
  <c r="N305" i="1" s="1"/>
  <c r="I306" i="1"/>
  <c r="J306" i="1"/>
  <c r="K306" i="1"/>
  <c r="M306" i="1" s="1"/>
  <c r="L306" i="1"/>
  <c r="N306" i="1" s="1"/>
  <c r="I307" i="1"/>
  <c r="J307" i="1"/>
  <c r="K307" i="1"/>
  <c r="M307" i="1" s="1"/>
  <c r="L307" i="1"/>
  <c r="N307" i="1" s="1"/>
  <c r="I308" i="1"/>
  <c r="J308" i="1"/>
  <c r="K308" i="1"/>
  <c r="M308" i="1" s="1"/>
  <c r="L308" i="1"/>
  <c r="N308" i="1" s="1"/>
  <c r="I309" i="1"/>
  <c r="J309" i="1"/>
  <c r="K309" i="1"/>
  <c r="M309" i="1" s="1"/>
  <c r="L309" i="1"/>
  <c r="N309" i="1" s="1"/>
  <c r="I310" i="1"/>
  <c r="J310" i="1"/>
  <c r="K310" i="1"/>
  <c r="M310" i="1" s="1"/>
  <c r="L310" i="1"/>
  <c r="N310" i="1" s="1"/>
  <c r="I311" i="1"/>
  <c r="J311" i="1"/>
  <c r="K311" i="1"/>
  <c r="M311" i="1" s="1"/>
  <c r="L311" i="1"/>
  <c r="N311" i="1" s="1"/>
  <c r="I312" i="1"/>
  <c r="J312" i="1"/>
  <c r="K312" i="1"/>
  <c r="M312" i="1" s="1"/>
  <c r="L312" i="1"/>
  <c r="N312" i="1" s="1"/>
  <c r="I313" i="1"/>
  <c r="J313" i="1"/>
  <c r="K313" i="1"/>
  <c r="M313" i="1" s="1"/>
  <c r="L313" i="1"/>
  <c r="N313" i="1" s="1"/>
  <c r="I314" i="1"/>
  <c r="J314" i="1"/>
  <c r="K314" i="1"/>
  <c r="M314" i="1" s="1"/>
  <c r="L314" i="1"/>
  <c r="N314" i="1" s="1"/>
  <c r="I315" i="1"/>
  <c r="J315" i="1"/>
  <c r="K315" i="1"/>
  <c r="M315" i="1" s="1"/>
  <c r="L315" i="1"/>
  <c r="N315" i="1" s="1"/>
  <c r="I316" i="1"/>
  <c r="J316" i="1"/>
  <c r="K316" i="1"/>
  <c r="M316" i="1" s="1"/>
  <c r="L316" i="1"/>
  <c r="N316" i="1" s="1"/>
  <c r="I317" i="1"/>
  <c r="J317" i="1"/>
  <c r="K317" i="1"/>
  <c r="M317" i="1" s="1"/>
  <c r="L317" i="1"/>
  <c r="N317" i="1" s="1"/>
  <c r="I318" i="1"/>
  <c r="J318" i="1"/>
  <c r="K318" i="1"/>
  <c r="M318" i="1" s="1"/>
  <c r="L318" i="1"/>
  <c r="N318" i="1" s="1"/>
  <c r="I319" i="1"/>
  <c r="J319" i="1"/>
  <c r="K319" i="1"/>
  <c r="M319" i="1" s="1"/>
  <c r="L319" i="1"/>
  <c r="N319" i="1" s="1"/>
  <c r="I320" i="1"/>
  <c r="J320" i="1"/>
  <c r="K320" i="1"/>
  <c r="M320" i="1" s="1"/>
  <c r="L320" i="1"/>
  <c r="N320" i="1" s="1"/>
  <c r="I321" i="1"/>
  <c r="J321" i="1"/>
  <c r="K321" i="1"/>
  <c r="M321" i="1" s="1"/>
  <c r="L321" i="1"/>
  <c r="N321" i="1" s="1"/>
  <c r="I322" i="1"/>
  <c r="J322" i="1"/>
  <c r="K322" i="1"/>
  <c r="M322" i="1" s="1"/>
  <c r="L322" i="1"/>
  <c r="N322" i="1" s="1"/>
  <c r="I323" i="1"/>
  <c r="J323" i="1"/>
  <c r="K323" i="1"/>
  <c r="M323" i="1" s="1"/>
  <c r="L323" i="1"/>
  <c r="N323" i="1" s="1"/>
  <c r="I324" i="1"/>
  <c r="J324" i="1"/>
  <c r="K324" i="1"/>
  <c r="M324" i="1" s="1"/>
  <c r="L324" i="1"/>
  <c r="N324" i="1" s="1"/>
  <c r="I325" i="1"/>
  <c r="J325" i="1"/>
  <c r="K325" i="1"/>
  <c r="M325" i="1" s="1"/>
  <c r="L325" i="1"/>
  <c r="N325" i="1" s="1"/>
  <c r="I326" i="1"/>
  <c r="J326" i="1"/>
  <c r="K326" i="1"/>
  <c r="M326" i="1" s="1"/>
  <c r="L326" i="1"/>
  <c r="N326" i="1" s="1"/>
  <c r="I327" i="1"/>
  <c r="J327" i="1"/>
  <c r="K327" i="1"/>
  <c r="M327" i="1" s="1"/>
  <c r="L327" i="1"/>
  <c r="N327" i="1" s="1"/>
  <c r="I328" i="1"/>
  <c r="J328" i="1"/>
  <c r="K328" i="1"/>
  <c r="M328" i="1" s="1"/>
  <c r="L328" i="1"/>
  <c r="N328" i="1" s="1"/>
  <c r="I329" i="1"/>
  <c r="J329" i="1"/>
  <c r="K329" i="1"/>
  <c r="M329" i="1" s="1"/>
  <c r="L329" i="1"/>
  <c r="N329" i="1" s="1"/>
  <c r="I330" i="1"/>
  <c r="J330" i="1"/>
  <c r="K330" i="1"/>
  <c r="M330" i="1" s="1"/>
  <c r="L330" i="1"/>
  <c r="N330" i="1" s="1"/>
  <c r="I331" i="1"/>
  <c r="J331" i="1"/>
  <c r="K331" i="1"/>
  <c r="M331" i="1" s="1"/>
  <c r="L331" i="1"/>
  <c r="N331" i="1" s="1"/>
  <c r="I332" i="1"/>
  <c r="J332" i="1"/>
  <c r="K332" i="1"/>
  <c r="M332" i="1" s="1"/>
  <c r="L332" i="1"/>
  <c r="N332" i="1" s="1"/>
  <c r="I333" i="1"/>
  <c r="J333" i="1"/>
  <c r="K333" i="1"/>
  <c r="M333" i="1" s="1"/>
  <c r="L333" i="1"/>
  <c r="N333" i="1" s="1"/>
  <c r="I334" i="1"/>
  <c r="J334" i="1"/>
  <c r="K334" i="1"/>
  <c r="M334" i="1" s="1"/>
  <c r="L334" i="1"/>
  <c r="N334" i="1" s="1"/>
  <c r="I335" i="1"/>
  <c r="J335" i="1"/>
  <c r="K335" i="1"/>
  <c r="M335" i="1" s="1"/>
  <c r="L335" i="1"/>
  <c r="N335" i="1" s="1"/>
  <c r="I336" i="1"/>
  <c r="J336" i="1"/>
  <c r="K336" i="1"/>
  <c r="M336" i="1" s="1"/>
  <c r="L336" i="1"/>
  <c r="N336" i="1" s="1"/>
  <c r="I337" i="1"/>
  <c r="J337" i="1"/>
  <c r="K337" i="1"/>
  <c r="M337" i="1" s="1"/>
  <c r="L337" i="1"/>
  <c r="N337" i="1" s="1"/>
  <c r="I338" i="1"/>
  <c r="J338" i="1"/>
  <c r="K338" i="1"/>
  <c r="M338" i="1" s="1"/>
  <c r="L338" i="1"/>
  <c r="N338" i="1" s="1"/>
  <c r="I339" i="1"/>
  <c r="J339" i="1"/>
  <c r="K339" i="1"/>
  <c r="M339" i="1" s="1"/>
  <c r="L339" i="1"/>
  <c r="N339" i="1" s="1"/>
  <c r="I340" i="1"/>
  <c r="J340" i="1"/>
  <c r="K340" i="1"/>
  <c r="M340" i="1" s="1"/>
  <c r="L340" i="1"/>
  <c r="N340" i="1" s="1"/>
  <c r="I341" i="1"/>
  <c r="J341" i="1"/>
  <c r="K341" i="1"/>
  <c r="M341" i="1" s="1"/>
  <c r="L341" i="1"/>
  <c r="N341" i="1" s="1"/>
  <c r="I342" i="1"/>
  <c r="J342" i="1"/>
  <c r="K342" i="1"/>
  <c r="M342" i="1" s="1"/>
  <c r="L342" i="1"/>
  <c r="N342" i="1" s="1"/>
  <c r="I343" i="1"/>
  <c r="J343" i="1"/>
  <c r="K343" i="1"/>
  <c r="M343" i="1" s="1"/>
  <c r="L343" i="1"/>
  <c r="N343" i="1" s="1"/>
  <c r="I344" i="1"/>
  <c r="J344" i="1"/>
  <c r="K344" i="1"/>
  <c r="M344" i="1" s="1"/>
  <c r="L344" i="1"/>
  <c r="N344" i="1" s="1"/>
  <c r="I345" i="1"/>
  <c r="J345" i="1"/>
  <c r="K345" i="1"/>
  <c r="M345" i="1" s="1"/>
  <c r="L345" i="1"/>
  <c r="N345" i="1" s="1"/>
  <c r="I346" i="1"/>
  <c r="J346" i="1"/>
  <c r="K346" i="1"/>
  <c r="M346" i="1" s="1"/>
  <c r="L346" i="1"/>
  <c r="N346" i="1" s="1"/>
  <c r="I347" i="1"/>
  <c r="J347" i="1"/>
  <c r="K347" i="1"/>
  <c r="M347" i="1" s="1"/>
  <c r="L347" i="1"/>
  <c r="N347" i="1" s="1"/>
  <c r="I348" i="1"/>
  <c r="J348" i="1"/>
  <c r="K348" i="1"/>
  <c r="M348" i="1" s="1"/>
  <c r="L348" i="1"/>
  <c r="N348" i="1" s="1"/>
  <c r="I349" i="1"/>
  <c r="J349" i="1"/>
  <c r="K349" i="1"/>
  <c r="M349" i="1" s="1"/>
  <c r="L349" i="1"/>
  <c r="N349" i="1" s="1"/>
  <c r="I350" i="1"/>
  <c r="J350" i="1"/>
  <c r="K350" i="1"/>
  <c r="M350" i="1" s="1"/>
  <c r="L350" i="1"/>
  <c r="N350" i="1" s="1"/>
  <c r="I351" i="1"/>
  <c r="J351" i="1"/>
  <c r="K351" i="1"/>
  <c r="M351" i="1" s="1"/>
  <c r="L351" i="1"/>
  <c r="N351" i="1" s="1"/>
  <c r="I352" i="1"/>
  <c r="J352" i="1"/>
  <c r="K352" i="1"/>
  <c r="M352" i="1" s="1"/>
  <c r="L352" i="1"/>
  <c r="N352" i="1" s="1"/>
  <c r="I353" i="1"/>
  <c r="J353" i="1"/>
  <c r="K353" i="1"/>
  <c r="M353" i="1" s="1"/>
  <c r="L353" i="1"/>
  <c r="N353" i="1" s="1"/>
  <c r="I354" i="1"/>
  <c r="J354" i="1"/>
  <c r="K354" i="1"/>
  <c r="M354" i="1" s="1"/>
  <c r="L354" i="1"/>
  <c r="N354" i="1" s="1"/>
  <c r="I355" i="1"/>
  <c r="J355" i="1"/>
  <c r="K355" i="1"/>
  <c r="M355" i="1" s="1"/>
  <c r="L355" i="1"/>
  <c r="I356" i="1"/>
  <c r="J356" i="1"/>
  <c r="K356" i="1"/>
  <c r="L356" i="1"/>
  <c r="N356" i="1" s="1"/>
  <c r="I357" i="1"/>
  <c r="J357" i="1"/>
  <c r="K357" i="1"/>
  <c r="M357" i="1" s="1"/>
  <c r="L357" i="1"/>
  <c r="N357" i="1" s="1"/>
  <c r="I358" i="1"/>
  <c r="J358" i="1"/>
  <c r="K358" i="1"/>
  <c r="M358" i="1" s="1"/>
  <c r="L358" i="1"/>
  <c r="N358" i="1" s="1"/>
  <c r="I359" i="1"/>
  <c r="J359" i="1"/>
  <c r="K359" i="1"/>
  <c r="M359" i="1" s="1"/>
  <c r="L359" i="1"/>
  <c r="N359" i="1" s="1"/>
  <c r="I360" i="1"/>
  <c r="J360" i="1"/>
  <c r="K360" i="1"/>
  <c r="M360" i="1" s="1"/>
  <c r="L360" i="1"/>
  <c r="N360" i="1" s="1"/>
  <c r="I361" i="1"/>
  <c r="J361" i="1"/>
  <c r="K361" i="1"/>
  <c r="M361" i="1" s="1"/>
  <c r="L361" i="1"/>
  <c r="N361" i="1" s="1"/>
  <c r="I362" i="1"/>
  <c r="J362" i="1"/>
  <c r="K362" i="1"/>
  <c r="M362" i="1" s="1"/>
  <c r="L362" i="1"/>
  <c r="N362" i="1" s="1"/>
  <c r="I363" i="1"/>
  <c r="J363" i="1"/>
  <c r="K363" i="1"/>
  <c r="M363" i="1" s="1"/>
  <c r="L363" i="1"/>
  <c r="N363" i="1" s="1"/>
  <c r="I364" i="1"/>
  <c r="J364" i="1"/>
  <c r="K364" i="1"/>
  <c r="M364" i="1" s="1"/>
  <c r="L364" i="1"/>
  <c r="N364" i="1" s="1"/>
  <c r="I365" i="1"/>
  <c r="J365" i="1"/>
  <c r="K365" i="1"/>
  <c r="M365" i="1" s="1"/>
  <c r="L365" i="1"/>
  <c r="N365" i="1" s="1"/>
  <c r="I366" i="1"/>
  <c r="J366" i="1"/>
  <c r="K366" i="1"/>
  <c r="M366" i="1" s="1"/>
  <c r="L366" i="1"/>
  <c r="N366" i="1" s="1"/>
  <c r="I367" i="1"/>
  <c r="J367" i="1"/>
  <c r="K367" i="1"/>
  <c r="M367" i="1" s="1"/>
  <c r="L367" i="1"/>
  <c r="N367" i="1" s="1"/>
  <c r="I368" i="1"/>
  <c r="J368" i="1"/>
  <c r="K368" i="1"/>
  <c r="M368" i="1" s="1"/>
  <c r="L368" i="1"/>
  <c r="N368" i="1" s="1"/>
  <c r="I369" i="1"/>
  <c r="J369" i="1"/>
  <c r="K369" i="1"/>
  <c r="M369" i="1" s="1"/>
  <c r="L369" i="1"/>
  <c r="N369" i="1" s="1"/>
  <c r="I370" i="1"/>
  <c r="J370" i="1"/>
  <c r="K370" i="1"/>
  <c r="M370" i="1" s="1"/>
  <c r="L370" i="1"/>
  <c r="N370" i="1" s="1"/>
  <c r="I371" i="1"/>
  <c r="J371" i="1"/>
  <c r="K371" i="1"/>
  <c r="M371" i="1" s="1"/>
  <c r="L371" i="1"/>
  <c r="N371" i="1" s="1"/>
  <c r="I372" i="1"/>
  <c r="J372" i="1"/>
  <c r="K372" i="1"/>
  <c r="M372" i="1" s="1"/>
  <c r="L372" i="1"/>
  <c r="N372" i="1" s="1"/>
  <c r="I373" i="1"/>
  <c r="J373" i="1"/>
  <c r="K373" i="1"/>
  <c r="M373" i="1" s="1"/>
  <c r="L373" i="1"/>
  <c r="N373" i="1" s="1"/>
  <c r="I374" i="1"/>
  <c r="J374" i="1"/>
  <c r="K374" i="1"/>
  <c r="M374" i="1" s="1"/>
  <c r="L374" i="1"/>
  <c r="N374" i="1" s="1"/>
  <c r="I375" i="1"/>
  <c r="J375" i="1"/>
  <c r="K375" i="1"/>
  <c r="M375" i="1" s="1"/>
  <c r="L375" i="1"/>
  <c r="N375" i="1" s="1"/>
  <c r="I376" i="1"/>
  <c r="J376" i="1"/>
  <c r="K376" i="1"/>
  <c r="L376" i="1"/>
  <c r="N376" i="1" s="1"/>
  <c r="I377" i="1"/>
  <c r="J377" i="1"/>
  <c r="K377" i="1"/>
  <c r="M377" i="1" s="1"/>
  <c r="L377" i="1"/>
  <c r="N377" i="1" s="1"/>
  <c r="I378" i="1"/>
  <c r="J378" i="1"/>
  <c r="K378" i="1"/>
  <c r="M378" i="1" s="1"/>
  <c r="L378" i="1"/>
  <c r="N378" i="1" s="1"/>
  <c r="I379" i="1"/>
  <c r="J379" i="1"/>
  <c r="K379" i="1"/>
  <c r="M379" i="1" s="1"/>
  <c r="L379" i="1"/>
  <c r="N379" i="1" s="1"/>
  <c r="I380" i="1"/>
  <c r="J380" i="1"/>
  <c r="K380" i="1"/>
  <c r="M380" i="1" s="1"/>
  <c r="L380" i="1"/>
  <c r="N380" i="1" s="1"/>
  <c r="I381" i="1"/>
  <c r="J381" i="1"/>
  <c r="K381" i="1"/>
  <c r="M381" i="1" s="1"/>
  <c r="L381" i="1"/>
  <c r="N381" i="1" s="1"/>
  <c r="I382" i="1"/>
  <c r="J382" i="1"/>
  <c r="K382" i="1"/>
  <c r="M382" i="1" s="1"/>
  <c r="L382" i="1"/>
  <c r="N382" i="1" s="1"/>
  <c r="I383" i="1"/>
  <c r="J383" i="1"/>
  <c r="K383" i="1"/>
  <c r="M383" i="1" s="1"/>
  <c r="L383" i="1"/>
  <c r="N383" i="1" s="1"/>
  <c r="I384" i="1"/>
  <c r="J384" i="1"/>
  <c r="K384" i="1"/>
  <c r="M384" i="1" s="1"/>
  <c r="L384" i="1"/>
  <c r="N384" i="1" s="1"/>
  <c r="I385" i="1"/>
  <c r="J385" i="1"/>
  <c r="K385" i="1"/>
  <c r="M385" i="1" s="1"/>
  <c r="L385" i="1"/>
  <c r="N385" i="1" s="1"/>
  <c r="I386" i="1"/>
  <c r="J386" i="1"/>
  <c r="K386" i="1"/>
  <c r="M386" i="1" s="1"/>
  <c r="L386" i="1"/>
  <c r="N386" i="1" s="1"/>
  <c r="I387" i="1"/>
  <c r="J387" i="1"/>
  <c r="K387" i="1"/>
  <c r="M387" i="1" s="1"/>
  <c r="L387" i="1"/>
  <c r="N387" i="1" s="1"/>
  <c r="I388" i="1"/>
  <c r="J388" i="1"/>
  <c r="K388" i="1"/>
  <c r="M388" i="1" s="1"/>
  <c r="L388" i="1"/>
  <c r="N388" i="1" s="1"/>
  <c r="I389" i="1"/>
  <c r="J389" i="1"/>
  <c r="K389" i="1"/>
  <c r="M389" i="1" s="1"/>
  <c r="L389" i="1"/>
  <c r="N389" i="1" s="1"/>
  <c r="I390" i="1"/>
  <c r="J390" i="1"/>
  <c r="K390" i="1"/>
  <c r="M390" i="1" s="1"/>
  <c r="L390" i="1"/>
  <c r="N390" i="1" s="1"/>
  <c r="I391" i="1"/>
  <c r="J391" i="1"/>
  <c r="K391" i="1"/>
  <c r="M391" i="1" s="1"/>
  <c r="L391" i="1"/>
  <c r="N391" i="1" s="1"/>
  <c r="I392" i="1"/>
  <c r="J392" i="1"/>
  <c r="K392" i="1"/>
  <c r="M392" i="1" s="1"/>
  <c r="L392" i="1"/>
  <c r="N392" i="1" s="1"/>
  <c r="I393" i="1"/>
  <c r="J393" i="1"/>
  <c r="K393" i="1"/>
  <c r="M393" i="1" s="1"/>
  <c r="L393" i="1"/>
  <c r="N393" i="1" s="1"/>
  <c r="I394" i="1"/>
  <c r="J394" i="1"/>
  <c r="K394" i="1"/>
  <c r="M394" i="1" s="1"/>
  <c r="L394" i="1"/>
  <c r="N394" i="1" s="1"/>
  <c r="I395" i="1"/>
  <c r="J395" i="1"/>
  <c r="K395" i="1"/>
  <c r="M395" i="1" s="1"/>
  <c r="L395" i="1"/>
  <c r="N395" i="1" s="1"/>
  <c r="I396" i="1"/>
  <c r="J396" i="1"/>
  <c r="K396" i="1"/>
  <c r="M396" i="1" s="1"/>
  <c r="L396" i="1"/>
  <c r="N396" i="1" s="1"/>
  <c r="I397" i="1"/>
  <c r="J397" i="1"/>
  <c r="K397" i="1"/>
  <c r="M397" i="1" s="1"/>
  <c r="L397" i="1"/>
  <c r="N397" i="1" s="1"/>
  <c r="I398" i="1"/>
  <c r="J398" i="1"/>
  <c r="K398" i="1"/>
  <c r="M398" i="1" s="1"/>
  <c r="L398" i="1"/>
  <c r="N398" i="1" s="1"/>
  <c r="I399" i="1"/>
  <c r="J399" i="1"/>
  <c r="K399" i="1"/>
  <c r="M399" i="1" s="1"/>
  <c r="L399" i="1"/>
  <c r="N399" i="1" s="1"/>
  <c r="I400" i="1"/>
  <c r="J400" i="1"/>
  <c r="K400" i="1"/>
  <c r="M400" i="1" s="1"/>
  <c r="L400" i="1"/>
  <c r="N400" i="1" s="1"/>
  <c r="I401" i="1"/>
  <c r="J401" i="1"/>
  <c r="K401" i="1"/>
  <c r="M401" i="1" s="1"/>
  <c r="L401" i="1"/>
  <c r="N401" i="1" s="1"/>
  <c r="I402" i="1"/>
  <c r="J402" i="1"/>
  <c r="K402" i="1"/>
  <c r="M402" i="1" s="1"/>
  <c r="L402" i="1"/>
  <c r="N402" i="1" s="1"/>
  <c r="I403" i="1"/>
  <c r="J403" i="1"/>
  <c r="K403" i="1"/>
  <c r="M403" i="1" s="1"/>
  <c r="L403" i="1"/>
  <c r="N403" i="1" s="1"/>
  <c r="I404" i="1"/>
  <c r="J404" i="1"/>
  <c r="K404" i="1"/>
  <c r="M404" i="1" s="1"/>
  <c r="L404" i="1"/>
  <c r="N404" i="1" s="1"/>
  <c r="I405" i="1"/>
  <c r="J405" i="1"/>
  <c r="K405" i="1"/>
  <c r="M405" i="1" s="1"/>
  <c r="L405" i="1"/>
  <c r="N405" i="1" s="1"/>
  <c r="I406" i="1"/>
  <c r="J406" i="1"/>
  <c r="K406" i="1"/>
  <c r="M406" i="1" s="1"/>
  <c r="L406" i="1"/>
  <c r="N406" i="1" s="1"/>
  <c r="I407" i="1"/>
  <c r="J407" i="1"/>
  <c r="K407" i="1"/>
  <c r="M407" i="1" s="1"/>
  <c r="L407" i="1"/>
  <c r="N407" i="1" s="1"/>
  <c r="I408" i="1"/>
  <c r="J408" i="1"/>
  <c r="K408" i="1"/>
  <c r="M408" i="1" s="1"/>
  <c r="L408" i="1"/>
  <c r="N408" i="1" s="1"/>
  <c r="I409" i="1"/>
  <c r="J409" i="1"/>
  <c r="K409" i="1"/>
  <c r="M409" i="1" s="1"/>
  <c r="L409" i="1"/>
  <c r="N409" i="1" s="1"/>
  <c r="I410" i="1"/>
  <c r="J410" i="1"/>
  <c r="K410" i="1"/>
  <c r="M410" i="1" s="1"/>
  <c r="L410" i="1"/>
  <c r="N410" i="1" s="1"/>
  <c r="I411" i="1"/>
  <c r="J411" i="1"/>
  <c r="K411" i="1"/>
  <c r="M411" i="1" s="1"/>
  <c r="L411" i="1"/>
  <c r="N411" i="1" s="1"/>
  <c r="I412" i="1"/>
  <c r="J412" i="1"/>
  <c r="K412" i="1"/>
  <c r="M412" i="1" s="1"/>
  <c r="L412" i="1"/>
  <c r="N412" i="1" s="1"/>
  <c r="I413" i="1"/>
  <c r="J413" i="1"/>
  <c r="K413" i="1"/>
  <c r="M413" i="1" s="1"/>
  <c r="L413" i="1"/>
  <c r="N413" i="1" s="1"/>
  <c r="I414" i="1"/>
  <c r="J414" i="1"/>
  <c r="K414" i="1"/>
  <c r="M414" i="1" s="1"/>
  <c r="L414" i="1"/>
  <c r="N414" i="1" s="1"/>
  <c r="I415" i="1"/>
  <c r="J415" i="1"/>
  <c r="K415" i="1"/>
  <c r="M415" i="1" s="1"/>
  <c r="L415" i="1"/>
  <c r="N415" i="1" s="1"/>
  <c r="I416" i="1"/>
  <c r="J416" i="1"/>
  <c r="K416" i="1"/>
  <c r="M416" i="1" s="1"/>
  <c r="L416" i="1"/>
  <c r="N416" i="1" s="1"/>
  <c r="I417" i="1"/>
  <c r="J417" i="1"/>
  <c r="K417" i="1"/>
  <c r="M417" i="1" s="1"/>
  <c r="L417" i="1"/>
  <c r="N417" i="1" s="1"/>
  <c r="I418" i="1"/>
  <c r="J418" i="1"/>
  <c r="K418" i="1"/>
  <c r="M418" i="1" s="1"/>
  <c r="L418" i="1"/>
  <c r="N418" i="1" s="1"/>
  <c r="I419" i="1"/>
  <c r="J419" i="1"/>
  <c r="K419" i="1"/>
  <c r="M419" i="1" s="1"/>
  <c r="L419" i="1"/>
  <c r="N419" i="1" s="1"/>
  <c r="I420" i="1"/>
  <c r="J420" i="1"/>
  <c r="K420" i="1"/>
  <c r="M420" i="1" s="1"/>
  <c r="L420" i="1"/>
  <c r="N420" i="1" s="1"/>
  <c r="I421" i="1"/>
  <c r="J421" i="1"/>
  <c r="K421" i="1"/>
  <c r="M421" i="1" s="1"/>
  <c r="L421" i="1"/>
  <c r="N421" i="1" s="1"/>
  <c r="I422" i="1"/>
  <c r="J422" i="1"/>
  <c r="K422" i="1"/>
  <c r="M422" i="1" s="1"/>
  <c r="L422" i="1"/>
  <c r="N422" i="1" s="1"/>
  <c r="I423" i="1"/>
  <c r="J423" i="1"/>
  <c r="K423" i="1"/>
  <c r="M423" i="1" s="1"/>
  <c r="L423" i="1"/>
  <c r="N423" i="1" s="1"/>
  <c r="I424" i="1"/>
  <c r="J424" i="1"/>
  <c r="K424" i="1"/>
  <c r="M424" i="1" s="1"/>
  <c r="L424" i="1"/>
  <c r="N424" i="1" s="1"/>
  <c r="I425" i="1"/>
  <c r="J425" i="1"/>
  <c r="K425" i="1"/>
  <c r="M425" i="1" s="1"/>
  <c r="L425" i="1"/>
  <c r="N425" i="1" s="1"/>
  <c r="I426" i="1"/>
  <c r="J426" i="1"/>
  <c r="K426" i="1"/>
  <c r="M426" i="1" s="1"/>
  <c r="L426" i="1"/>
  <c r="N426" i="1" s="1"/>
  <c r="I427" i="1"/>
  <c r="J427" i="1"/>
  <c r="K427" i="1"/>
  <c r="M427" i="1" s="1"/>
  <c r="L427" i="1"/>
  <c r="N427" i="1" s="1"/>
  <c r="I428" i="1"/>
  <c r="J428" i="1"/>
  <c r="K428" i="1"/>
  <c r="M428" i="1" s="1"/>
  <c r="L428" i="1"/>
  <c r="N428" i="1" s="1"/>
  <c r="I429" i="1"/>
  <c r="J429" i="1"/>
  <c r="K429" i="1"/>
  <c r="M429" i="1" s="1"/>
  <c r="L429" i="1"/>
  <c r="N429" i="1" s="1"/>
  <c r="I430" i="1"/>
  <c r="J430" i="1"/>
  <c r="K430" i="1"/>
  <c r="M430" i="1" s="1"/>
  <c r="L430" i="1"/>
  <c r="N430" i="1" s="1"/>
  <c r="I431" i="1"/>
  <c r="J431" i="1"/>
  <c r="K431" i="1"/>
  <c r="M431" i="1" s="1"/>
  <c r="L431" i="1"/>
  <c r="N431" i="1" s="1"/>
  <c r="I432" i="1"/>
  <c r="J432" i="1"/>
  <c r="K432" i="1"/>
  <c r="M432" i="1" s="1"/>
  <c r="L432" i="1"/>
  <c r="N432" i="1" s="1"/>
  <c r="I433" i="1"/>
  <c r="J433" i="1"/>
  <c r="K433" i="1"/>
  <c r="M433" i="1" s="1"/>
  <c r="L433" i="1"/>
  <c r="N433" i="1" s="1"/>
  <c r="I434" i="1"/>
  <c r="J434" i="1"/>
  <c r="K434" i="1"/>
  <c r="M434" i="1" s="1"/>
  <c r="L434" i="1"/>
  <c r="N434" i="1" s="1"/>
  <c r="I435" i="1"/>
  <c r="J435" i="1"/>
  <c r="K435" i="1"/>
  <c r="M435" i="1" s="1"/>
  <c r="L435" i="1"/>
  <c r="N435" i="1" s="1"/>
  <c r="I436" i="1"/>
  <c r="J436" i="1"/>
  <c r="K436" i="1"/>
  <c r="M436" i="1" s="1"/>
  <c r="L436" i="1"/>
  <c r="N436" i="1" s="1"/>
  <c r="I437" i="1"/>
  <c r="J437" i="1"/>
  <c r="K437" i="1"/>
  <c r="M437" i="1" s="1"/>
  <c r="L437" i="1"/>
  <c r="N437" i="1" s="1"/>
  <c r="I438" i="1"/>
  <c r="J438" i="1"/>
  <c r="K438" i="1"/>
  <c r="M438" i="1" s="1"/>
  <c r="L438" i="1"/>
  <c r="N438" i="1" s="1"/>
  <c r="I439" i="1"/>
  <c r="J439" i="1"/>
  <c r="K439" i="1"/>
  <c r="M439" i="1" s="1"/>
  <c r="L439" i="1"/>
  <c r="N439" i="1" s="1"/>
  <c r="I440" i="1"/>
  <c r="J440" i="1"/>
  <c r="K440" i="1"/>
  <c r="M440" i="1" s="1"/>
  <c r="L440" i="1"/>
  <c r="N440" i="1" s="1"/>
  <c r="I441" i="1"/>
  <c r="J441" i="1"/>
  <c r="K441" i="1"/>
  <c r="M441" i="1" s="1"/>
  <c r="L441" i="1"/>
  <c r="N441" i="1" s="1"/>
  <c r="I442" i="1"/>
  <c r="J442" i="1"/>
  <c r="K442" i="1"/>
  <c r="M442" i="1" s="1"/>
  <c r="L442" i="1"/>
  <c r="N442" i="1" s="1"/>
  <c r="I443" i="1"/>
  <c r="J443" i="1"/>
  <c r="K443" i="1"/>
  <c r="M443" i="1" s="1"/>
  <c r="L443" i="1"/>
  <c r="N443" i="1" s="1"/>
  <c r="I444" i="1"/>
  <c r="J444" i="1"/>
  <c r="K444" i="1"/>
  <c r="M444" i="1" s="1"/>
  <c r="L444" i="1"/>
  <c r="N444" i="1" s="1"/>
  <c r="I445" i="1"/>
  <c r="J445" i="1"/>
  <c r="K445" i="1"/>
  <c r="M445" i="1" s="1"/>
  <c r="L445" i="1"/>
  <c r="N445" i="1" s="1"/>
  <c r="I446" i="1"/>
  <c r="J446" i="1"/>
  <c r="K446" i="1"/>
  <c r="M446" i="1" s="1"/>
  <c r="L446" i="1"/>
  <c r="N446" i="1" s="1"/>
  <c r="I447" i="1"/>
  <c r="J447" i="1"/>
  <c r="K447" i="1"/>
  <c r="M447" i="1" s="1"/>
  <c r="L447" i="1"/>
  <c r="N447" i="1" s="1"/>
  <c r="I448" i="1"/>
  <c r="J448" i="1"/>
  <c r="K448" i="1"/>
  <c r="M448" i="1" s="1"/>
  <c r="L448" i="1"/>
  <c r="N448" i="1" s="1"/>
  <c r="I449" i="1"/>
  <c r="J449" i="1"/>
  <c r="K449" i="1"/>
  <c r="M449" i="1" s="1"/>
  <c r="L449" i="1"/>
  <c r="N449" i="1" s="1"/>
  <c r="I450" i="1"/>
  <c r="J450" i="1"/>
  <c r="K450" i="1"/>
  <c r="M450" i="1" s="1"/>
  <c r="L450" i="1"/>
  <c r="N450" i="1" s="1"/>
  <c r="I451" i="1"/>
  <c r="J451" i="1"/>
  <c r="K451" i="1"/>
  <c r="M451" i="1" s="1"/>
  <c r="L451" i="1"/>
  <c r="N451" i="1" s="1"/>
  <c r="I452" i="1"/>
  <c r="J452" i="1"/>
  <c r="K452" i="1"/>
  <c r="M452" i="1" s="1"/>
  <c r="L452" i="1"/>
  <c r="N452" i="1" s="1"/>
  <c r="I453" i="1"/>
  <c r="J453" i="1"/>
  <c r="K453" i="1"/>
  <c r="M453" i="1" s="1"/>
  <c r="L453" i="1"/>
  <c r="N453" i="1" s="1"/>
  <c r="I454" i="1"/>
  <c r="J454" i="1"/>
  <c r="K454" i="1"/>
  <c r="M454" i="1" s="1"/>
  <c r="L454" i="1"/>
  <c r="N454" i="1" s="1"/>
  <c r="I455" i="1"/>
  <c r="J455" i="1"/>
  <c r="K455" i="1"/>
  <c r="M455" i="1" s="1"/>
  <c r="L455" i="1"/>
  <c r="N455" i="1" s="1"/>
  <c r="I456" i="1"/>
  <c r="J456" i="1"/>
  <c r="K456" i="1"/>
  <c r="M456" i="1" s="1"/>
  <c r="L456" i="1"/>
  <c r="N456" i="1" s="1"/>
  <c r="I457" i="1"/>
  <c r="J457" i="1"/>
  <c r="K457" i="1"/>
  <c r="M457" i="1" s="1"/>
  <c r="L457" i="1"/>
  <c r="N457" i="1" s="1"/>
  <c r="I458" i="1"/>
  <c r="J458" i="1"/>
  <c r="K458" i="1"/>
  <c r="M458" i="1" s="1"/>
  <c r="L458" i="1"/>
  <c r="N458" i="1" s="1"/>
  <c r="I459" i="1"/>
  <c r="J459" i="1"/>
  <c r="K459" i="1"/>
  <c r="M459" i="1" s="1"/>
  <c r="L459" i="1"/>
  <c r="N459" i="1" s="1"/>
  <c r="I460" i="1"/>
  <c r="J460" i="1"/>
  <c r="K460" i="1"/>
  <c r="M460" i="1" s="1"/>
  <c r="L460" i="1"/>
  <c r="N460" i="1" s="1"/>
  <c r="I461" i="1"/>
  <c r="J461" i="1"/>
  <c r="K461" i="1"/>
  <c r="M461" i="1" s="1"/>
  <c r="L461" i="1"/>
  <c r="N461" i="1" s="1"/>
  <c r="I462" i="1"/>
  <c r="J462" i="1"/>
  <c r="K462" i="1"/>
  <c r="M462" i="1" s="1"/>
  <c r="L462" i="1"/>
  <c r="N462" i="1" s="1"/>
  <c r="I463" i="1"/>
  <c r="J463" i="1"/>
  <c r="K463" i="1"/>
  <c r="M463" i="1" s="1"/>
  <c r="L463" i="1"/>
  <c r="N463" i="1" s="1"/>
  <c r="I464" i="1"/>
  <c r="J464" i="1"/>
  <c r="K464" i="1"/>
  <c r="M464" i="1" s="1"/>
  <c r="L464" i="1"/>
  <c r="N464" i="1" s="1"/>
  <c r="I465" i="1"/>
  <c r="J465" i="1"/>
  <c r="K465" i="1"/>
  <c r="M465" i="1" s="1"/>
  <c r="L465" i="1"/>
  <c r="N465" i="1" s="1"/>
  <c r="I466" i="1"/>
  <c r="J466" i="1"/>
  <c r="K466" i="1"/>
  <c r="M466" i="1" s="1"/>
  <c r="L466" i="1"/>
  <c r="N466" i="1" s="1"/>
  <c r="I467" i="1"/>
  <c r="J467" i="1"/>
  <c r="K467" i="1"/>
  <c r="M467" i="1" s="1"/>
  <c r="L467" i="1"/>
  <c r="N467" i="1" s="1"/>
  <c r="I468" i="1"/>
  <c r="J468" i="1"/>
  <c r="K468" i="1"/>
  <c r="M468" i="1" s="1"/>
  <c r="L468" i="1"/>
  <c r="N468" i="1" s="1"/>
  <c r="I469" i="1"/>
  <c r="J469" i="1"/>
  <c r="K469" i="1"/>
  <c r="M469" i="1" s="1"/>
  <c r="L469" i="1"/>
  <c r="N469" i="1" s="1"/>
  <c r="I470" i="1"/>
  <c r="J470" i="1"/>
  <c r="K470" i="1"/>
  <c r="M470" i="1" s="1"/>
  <c r="L470" i="1"/>
  <c r="N470" i="1" s="1"/>
  <c r="I471" i="1"/>
  <c r="J471" i="1"/>
  <c r="K471" i="1"/>
  <c r="M471" i="1" s="1"/>
  <c r="L471" i="1"/>
  <c r="N471" i="1" s="1"/>
  <c r="I472" i="1"/>
  <c r="J472" i="1"/>
  <c r="K472" i="1"/>
  <c r="M472" i="1" s="1"/>
  <c r="L472" i="1"/>
  <c r="N472" i="1" s="1"/>
  <c r="I473" i="1"/>
  <c r="J473" i="1"/>
  <c r="K473" i="1"/>
  <c r="M473" i="1" s="1"/>
  <c r="L473" i="1"/>
  <c r="N473" i="1" s="1"/>
  <c r="I474" i="1"/>
  <c r="J474" i="1"/>
  <c r="K474" i="1"/>
  <c r="M474" i="1" s="1"/>
  <c r="L474" i="1"/>
  <c r="N474" i="1" s="1"/>
  <c r="I475" i="1"/>
  <c r="J475" i="1"/>
  <c r="K475" i="1"/>
  <c r="M475" i="1" s="1"/>
  <c r="L475" i="1"/>
  <c r="N475" i="1" s="1"/>
  <c r="I476" i="1"/>
  <c r="J476" i="1"/>
  <c r="K476" i="1"/>
  <c r="M476" i="1" s="1"/>
  <c r="L476" i="1"/>
  <c r="N476" i="1" s="1"/>
  <c r="I477" i="1"/>
  <c r="J477" i="1"/>
  <c r="K477" i="1"/>
  <c r="M477" i="1" s="1"/>
  <c r="L477" i="1"/>
  <c r="N477" i="1" s="1"/>
  <c r="I478" i="1"/>
  <c r="J478" i="1"/>
  <c r="K478" i="1"/>
  <c r="M478" i="1" s="1"/>
  <c r="L478" i="1"/>
  <c r="N478" i="1" s="1"/>
  <c r="I479" i="1"/>
  <c r="J479" i="1"/>
  <c r="K479" i="1"/>
  <c r="M479" i="1" s="1"/>
  <c r="L479" i="1"/>
  <c r="N479" i="1" s="1"/>
  <c r="I480" i="1"/>
  <c r="J480" i="1"/>
  <c r="K480" i="1"/>
  <c r="M480" i="1" s="1"/>
  <c r="L480" i="1"/>
  <c r="N480" i="1" s="1"/>
  <c r="I481" i="1"/>
  <c r="J481" i="1"/>
  <c r="K481" i="1"/>
  <c r="M481" i="1" s="1"/>
  <c r="L481" i="1"/>
  <c r="N481" i="1" s="1"/>
  <c r="I482" i="1"/>
  <c r="J482" i="1"/>
  <c r="K482" i="1"/>
  <c r="M482" i="1" s="1"/>
  <c r="L482" i="1"/>
  <c r="N482" i="1" s="1"/>
  <c r="I483" i="1"/>
  <c r="J483" i="1"/>
  <c r="K483" i="1"/>
  <c r="M483" i="1" s="1"/>
  <c r="L483" i="1"/>
  <c r="N483" i="1" s="1"/>
  <c r="I484" i="1"/>
  <c r="J484" i="1"/>
  <c r="K484" i="1"/>
  <c r="M484" i="1" s="1"/>
  <c r="L484" i="1"/>
  <c r="N484" i="1" s="1"/>
  <c r="I485" i="1"/>
  <c r="J485" i="1"/>
  <c r="K485" i="1"/>
  <c r="M485" i="1" s="1"/>
  <c r="L485" i="1"/>
  <c r="N485" i="1" s="1"/>
  <c r="I486" i="1"/>
  <c r="J486" i="1"/>
  <c r="K486" i="1"/>
  <c r="M486" i="1" s="1"/>
  <c r="L486" i="1"/>
  <c r="N486" i="1" s="1"/>
  <c r="I487" i="1"/>
  <c r="J487" i="1"/>
  <c r="K487" i="1"/>
  <c r="M487" i="1" s="1"/>
  <c r="L487" i="1"/>
  <c r="N487" i="1" s="1"/>
  <c r="I488" i="1"/>
  <c r="J488" i="1"/>
  <c r="K488" i="1"/>
  <c r="M488" i="1" s="1"/>
  <c r="L488" i="1"/>
  <c r="N488" i="1" s="1"/>
  <c r="I489" i="1"/>
  <c r="J489" i="1"/>
  <c r="K489" i="1"/>
  <c r="M489" i="1" s="1"/>
  <c r="L489" i="1"/>
  <c r="N489" i="1" s="1"/>
  <c r="I490" i="1"/>
  <c r="J490" i="1"/>
  <c r="K490" i="1"/>
  <c r="M490" i="1" s="1"/>
  <c r="L490" i="1"/>
  <c r="N490" i="1" s="1"/>
  <c r="I491" i="1"/>
  <c r="J491" i="1"/>
  <c r="K491" i="1"/>
  <c r="M491" i="1" s="1"/>
  <c r="L491" i="1"/>
  <c r="N491" i="1" s="1"/>
  <c r="I492" i="1"/>
  <c r="J492" i="1"/>
  <c r="K492" i="1"/>
  <c r="M492" i="1" s="1"/>
  <c r="L492" i="1"/>
  <c r="N492" i="1" s="1"/>
  <c r="I493" i="1"/>
  <c r="J493" i="1"/>
  <c r="K493" i="1"/>
  <c r="M493" i="1" s="1"/>
  <c r="L493" i="1"/>
  <c r="N493" i="1" s="1"/>
  <c r="I494" i="1"/>
  <c r="J494" i="1"/>
  <c r="K494" i="1"/>
  <c r="M494" i="1" s="1"/>
  <c r="L494" i="1"/>
  <c r="N494" i="1" s="1"/>
  <c r="I495" i="1"/>
  <c r="J495" i="1"/>
  <c r="K495" i="1"/>
  <c r="M495" i="1" s="1"/>
  <c r="L495" i="1"/>
  <c r="N495" i="1" s="1"/>
  <c r="I496" i="1"/>
  <c r="J496" i="1"/>
  <c r="K496" i="1"/>
  <c r="M496" i="1" s="1"/>
  <c r="L496" i="1"/>
  <c r="N496" i="1" s="1"/>
  <c r="I497" i="1"/>
  <c r="J497" i="1"/>
  <c r="K497" i="1"/>
  <c r="M497" i="1" s="1"/>
  <c r="L497" i="1"/>
  <c r="N497" i="1" s="1"/>
  <c r="I498" i="1"/>
  <c r="J498" i="1"/>
  <c r="K498" i="1"/>
  <c r="M498" i="1" s="1"/>
  <c r="L498" i="1"/>
  <c r="N498" i="1" s="1"/>
  <c r="I499" i="1"/>
  <c r="J499" i="1"/>
  <c r="K499" i="1"/>
  <c r="M499" i="1" s="1"/>
  <c r="L499" i="1"/>
  <c r="N499" i="1" s="1"/>
  <c r="I500" i="1"/>
  <c r="J500" i="1"/>
  <c r="K500" i="1"/>
  <c r="M500" i="1" s="1"/>
  <c r="L500" i="1"/>
  <c r="N500" i="1" s="1"/>
  <c r="I501" i="1"/>
  <c r="J501" i="1"/>
  <c r="K501" i="1"/>
  <c r="M501" i="1" s="1"/>
  <c r="L501" i="1"/>
  <c r="N501" i="1" s="1"/>
  <c r="I502" i="1"/>
  <c r="J502" i="1"/>
  <c r="K502" i="1"/>
  <c r="M502" i="1" s="1"/>
  <c r="L502" i="1"/>
  <c r="N502" i="1" s="1"/>
  <c r="I503" i="1"/>
  <c r="J503" i="1"/>
  <c r="K503" i="1"/>
  <c r="L503" i="1"/>
  <c r="N503" i="1" s="1"/>
  <c r="I504" i="1"/>
  <c r="J504" i="1"/>
  <c r="K504" i="1"/>
  <c r="M504" i="1" s="1"/>
  <c r="L504" i="1"/>
  <c r="N504" i="1" s="1"/>
  <c r="I505" i="1"/>
  <c r="J505" i="1"/>
  <c r="K505" i="1"/>
  <c r="M505" i="1" s="1"/>
  <c r="L505" i="1"/>
  <c r="N505" i="1" s="1"/>
  <c r="I506" i="1"/>
  <c r="J506" i="1"/>
  <c r="K506" i="1"/>
  <c r="M506" i="1" s="1"/>
  <c r="L506" i="1"/>
  <c r="N506" i="1" s="1"/>
  <c r="I507" i="1"/>
  <c r="J507" i="1"/>
  <c r="K507" i="1"/>
  <c r="M507" i="1" s="1"/>
  <c r="L507" i="1"/>
  <c r="N507" i="1" s="1"/>
  <c r="I508" i="1"/>
  <c r="J508" i="1"/>
  <c r="K508" i="1"/>
  <c r="M508" i="1" s="1"/>
  <c r="L508" i="1"/>
  <c r="N508" i="1" s="1"/>
  <c r="I509" i="1"/>
  <c r="J509" i="1"/>
  <c r="K509" i="1"/>
  <c r="M509" i="1" s="1"/>
  <c r="L509" i="1"/>
  <c r="N509" i="1" s="1"/>
  <c r="I510" i="1"/>
  <c r="J510" i="1"/>
  <c r="K510" i="1"/>
  <c r="M510" i="1" s="1"/>
  <c r="L510" i="1"/>
  <c r="N510" i="1" s="1"/>
  <c r="I511" i="1"/>
  <c r="J511" i="1"/>
  <c r="K511" i="1"/>
  <c r="M511" i="1" s="1"/>
  <c r="L511" i="1"/>
  <c r="I512" i="1"/>
  <c r="J512" i="1"/>
  <c r="K512" i="1"/>
  <c r="M512" i="1" s="1"/>
  <c r="L512" i="1"/>
  <c r="N512" i="1" s="1"/>
  <c r="I513" i="1"/>
  <c r="J513" i="1"/>
  <c r="K513" i="1"/>
  <c r="M513" i="1" s="1"/>
  <c r="L513" i="1"/>
  <c r="N513" i="1" s="1"/>
  <c r="I514" i="1"/>
  <c r="J514" i="1"/>
  <c r="K514" i="1"/>
  <c r="M514" i="1" s="1"/>
  <c r="L514" i="1"/>
  <c r="N514" i="1" s="1"/>
  <c r="I515" i="1"/>
  <c r="J515" i="1"/>
  <c r="K515" i="1"/>
  <c r="M515" i="1" s="1"/>
  <c r="L515" i="1"/>
  <c r="N515" i="1" s="1"/>
  <c r="I516" i="1"/>
  <c r="J516" i="1"/>
  <c r="K516" i="1"/>
  <c r="M516" i="1" s="1"/>
  <c r="L516" i="1"/>
  <c r="N516" i="1" s="1"/>
  <c r="I517" i="1"/>
  <c r="J517" i="1"/>
  <c r="K517" i="1"/>
  <c r="M517" i="1" s="1"/>
  <c r="L517" i="1"/>
  <c r="N517" i="1" s="1"/>
  <c r="I518" i="1"/>
  <c r="J518" i="1"/>
  <c r="K518" i="1"/>
  <c r="M518" i="1" s="1"/>
  <c r="L518" i="1"/>
  <c r="N518" i="1" s="1"/>
  <c r="I519" i="1"/>
  <c r="J519" i="1"/>
  <c r="K519" i="1"/>
  <c r="M519" i="1" s="1"/>
  <c r="L519" i="1"/>
  <c r="N519" i="1" s="1"/>
  <c r="I520" i="1"/>
  <c r="J520" i="1"/>
  <c r="K520" i="1"/>
  <c r="M520" i="1" s="1"/>
  <c r="L520" i="1"/>
  <c r="N520" i="1" s="1"/>
  <c r="I521" i="1"/>
  <c r="J521" i="1"/>
  <c r="K521" i="1"/>
  <c r="M521" i="1" s="1"/>
  <c r="L521" i="1"/>
  <c r="N521" i="1" s="1"/>
  <c r="I522" i="1"/>
  <c r="J522" i="1"/>
  <c r="K522" i="1"/>
  <c r="M522" i="1" s="1"/>
  <c r="L522" i="1"/>
  <c r="N522" i="1" s="1"/>
  <c r="I523" i="1"/>
  <c r="J523" i="1"/>
  <c r="K523" i="1"/>
  <c r="M523" i="1" s="1"/>
  <c r="L523" i="1"/>
  <c r="N523" i="1" s="1"/>
  <c r="I524" i="1"/>
  <c r="J524" i="1"/>
  <c r="K524" i="1"/>
  <c r="M524" i="1" s="1"/>
  <c r="L524" i="1"/>
  <c r="N524" i="1" s="1"/>
  <c r="I525" i="1"/>
  <c r="J525" i="1"/>
  <c r="K525" i="1"/>
  <c r="M525" i="1" s="1"/>
  <c r="L525" i="1"/>
  <c r="N525" i="1" s="1"/>
  <c r="I526" i="1"/>
  <c r="J526" i="1"/>
  <c r="K526" i="1"/>
  <c r="M526" i="1" s="1"/>
  <c r="L526" i="1"/>
  <c r="N526" i="1" s="1"/>
  <c r="I527" i="1"/>
  <c r="J527" i="1"/>
  <c r="K527" i="1"/>
  <c r="M527" i="1" s="1"/>
  <c r="L527" i="1"/>
  <c r="N527" i="1" s="1"/>
  <c r="I528" i="1"/>
  <c r="J528" i="1"/>
  <c r="K528" i="1"/>
  <c r="M528" i="1" s="1"/>
  <c r="L528" i="1"/>
  <c r="N528" i="1" s="1"/>
  <c r="I529" i="1"/>
  <c r="J529" i="1"/>
  <c r="K529" i="1"/>
  <c r="M529" i="1" s="1"/>
  <c r="L529" i="1"/>
  <c r="N529" i="1" s="1"/>
  <c r="I530" i="1"/>
  <c r="J530" i="1"/>
  <c r="K530" i="1"/>
  <c r="M530" i="1" s="1"/>
  <c r="L530" i="1"/>
  <c r="N530" i="1" s="1"/>
  <c r="I531" i="1"/>
  <c r="J531" i="1"/>
  <c r="K531" i="1"/>
  <c r="M531" i="1" s="1"/>
  <c r="L531" i="1"/>
  <c r="N531" i="1" s="1"/>
  <c r="I532" i="1"/>
  <c r="J532" i="1"/>
  <c r="K532" i="1"/>
  <c r="M532" i="1" s="1"/>
  <c r="L532" i="1"/>
  <c r="N532" i="1" s="1"/>
  <c r="I533" i="1"/>
  <c r="J533" i="1"/>
  <c r="K533" i="1"/>
  <c r="M533" i="1" s="1"/>
  <c r="L533" i="1"/>
  <c r="N533" i="1" s="1"/>
  <c r="I534" i="1"/>
  <c r="J534" i="1"/>
  <c r="K534" i="1"/>
  <c r="M534" i="1" s="1"/>
  <c r="L534" i="1"/>
  <c r="N534" i="1" s="1"/>
  <c r="I535" i="1"/>
  <c r="J535" i="1"/>
  <c r="K535" i="1"/>
  <c r="M535" i="1" s="1"/>
  <c r="L535" i="1"/>
  <c r="N535" i="1" s="1"/>
  <c r="I536" i="1"/>
  <c r="J536" i="1"/>
  <c r="K536" i="1"/>
  <c r="M536" i="1" s="1"/>
  <c r="L536" i="1"/>
  <c r="N536" i="1" s="1"/>
  <c r="I537" i="1"/>
  <c r="J537" i="1"/>
  <c r="K537" i="1"/>
  <c r="M537" i="1" s="1"/>
  <c r="L537" i="1"/>
  <c r="N537" i="1" s="1"/>
  <c r="I538" i="1"/>
  <c r="J538" i="1"/>
  <c r="K538" i="1"/>
  <c r="M538" i="1" s="1"/>
  <c r="L538" i="1"/>
  <c r="N538" i="1" s="1"/>
  <c r="I539" i="1"/>
  <c r="J539" i="1"/>
  <c r="K539" i="1"/>
  <c r="M539" i="1" s="1"/>
  <c r="L539" i="1"/>
  <c r="N539" i="1" s="1"/>
  <c r="I540" i="1"/>
  <c r="J540" i="1"/>
  <c r="K540" i="1"/>
  <c r="M540" i="1" s="1"/>
  <c r="L540" i="1"/>
  <c r="N540" i="1" s="1"/>
  <c r="I541" i="1"/>
  <c r="J541" i="1"/>
  <c r="K541" i="1"/>
  <c r="M541" i="1" s="1"/>
  <c r="L541" i="1"/>
  <c r="N541" i="1" s="1"/>
  <c r="I542" i="1"/>
  <c r="J542" i="1"/>
  <c r="K542" i="1"/>
  <c r="M542" i="1" s="1"/>
  <c r="L542" i="1"/>
  <c r="N542" i="1" s="1"/>
  <c r="I543" i="1"/>
  <c r="J543" i="1"/>
  <c r="K543" i="1"/>
  <c r="M543" i="1" s="1"/>
  <c r="L543" i="1"/>
  <c r="I544" i="1"/>
  <c r="J544" i="1"/>
  <c r="K544" i="1"/>
  <c r="M544" i="1" s="1"/>
  <c r="L544" i="1"/>
  <c r="I545" i="1"/>
  <c r="J545" i="1"/>
  <c r="K545" i="1"/>
  <c r="M545" i="1" s="1"/>
  <c r="L545" i="1"/>
  <c r="N545" i="1" s="1"/>
  <c r="I546" i="1"/>
  <c r="J546" i="1"/>
  <c r="K546" i="1"/>
  <c r="M546" i="1" s="1"/>
  <c r="L546" i="1"/>
  <c r="N546" i="1" s="1"/>
  <c r="I547" i="1"/>
  <c r="J547" i="1"/>
  <c r="K547" i="1"/>
  <c r="M547" i="1" s="1"/>
  <c r="L547" i="1"/>
  <c r="N547" i="1" s="1"/>
  <c r="I548" i="1"/>
  <c r="J548" i="1"/>
  <c r="K548" i="1"/>
  <c r="M548" i="1" s="1"/>
  <c r="L548" i="1"/>
  <c r="N548" i="1" s="1"/>
  <c r="I549" i="1"/>
  <c r="J549" i="1"/>
  <c r="K549" i="1"/>
  <c r="M549" i="1" s="1"/>
  <c r="L549" i="1"/>
  <c r="N549" i="1" s="1"/>
  <c r="I550" i="1"/>
  <c r="J550" i="1"/>
  <c r="K550" i="1"/>
  <c r="M550" i="1" s="1"/>
  <c r="L550" i="1"/>
  <c r="N550" i="1" s="1"/>
  <c r="I551" i="1"/>
  <c r="J551" i="1"/>
  <c r="K551" i="1"/>
  <c r="M551" i="1" s="1"/>
  <c r="L551" i="1"/>
  <c r="N551" i="1" s="1"/>
  <c r="I552" i="1"/>
  <c r="J552" i="1"/>
  <c r="K552" i="1"/>
  <c r="M552" i="1" s="1"/>
  <c r="L552" i="1"/>
  <c r="N552" i="1" s="1"/>
  <c r="I553" i="1"/>
  <c r="J553" i="1"/>
  <c r="K553" i="1"/>
  <c r="M553" i="1" s="1"/>
  <c r="L553" i="1"/>
  <c r="N553" i="1" s="1"/>
  <c r="I554" i="1"/>
  <c r="J554" i="1"/>
  <c r="K554" i="1"/>
  <c r="M554" i="1" s="1"/>
  <c r="L554" i="1"/>
  <c r="N554" i="1" s="1"/>
  <c r="I555" i="1"/>
  <c r="J555" i="1"/>
  <c r="K555" i="1"/>
  <c r="M555" i="1" s="1"/>
  <c r="L555" i="1"/>
  <c r="N555" i="1" s="1"/>
  <c r="I556" i="1"/>
  <c r="J556" i="1"/>
  <c r="K556" i="1"/>
  <c r="M556" i="1" s="1"/>
  <c r="L556" i="1"/>
  <c r="N556" i="1" s="1"/>
  <c r="I557" i="1"/>
  <c r="J557" i="1"/>
  <c r="K557" i="1"/>
  <c r="M557" i="1" s="1"/>
  <c r="L557" i="1"/>
  <c r="N557" i="1" s="1"/>
  <c r="I558" i="1"/>
  <c r="J558" i="1"/>
  <c r="K558" i="1"/>
  <c r="M558" i="1" s="1"/>
  <c r="L558" i="1"/>
  <c r="N558" i="1" s="1"/>
  <c r="I559" i="1"/>
  <c r="J559" i="1"/>
  <c r="K559" i="1"/>
  <c r="M559" i="1" s="1"/>
  <c r="L559" i="1"/>
  <c r="N559" i="1" s="1"/>
  <c r="I560" i="1"/>
  <c r="J560" i="1"/>
  <c r="K560" i="1"/>
  <c r="M560" i="1" s="1"/>
  <c r="L560" i="1"/>
  <c r="N560" i="1" s="1"/>
  <c r="I561" i="1"/>
  <c r="J561" i="1"/>
  <c r="K561" i="1"/>
  <c r="M561" i="1" s="1"/>
  <c r="L561" i="1"/>
  <c r="N561" i="1" s="1"/>
  <c r="I562" i="1"/>
  <c r="J562" i="1"/>
  <c r="K562" i="1"/>
  <c r="M562" i="1" s="1"/>
  <c r="L562" i="1"/>
  <c r="N562" i="1" s="1"/>
  <c r="I563" i="1"/>
  <c r="J563" i="1"/>
  <c r="K563" i="1"/>
  <c r="M563" i="1" s="1"/>
  <c r="L563" i="1"/>
  <c r="N563" i="1" s="1"/>
  <c r="I564" i="1"/>
  <c r="J564" i="1"/>
  <c r="K564" i="1"/>
  <c r="M564" i="1" s="1"/>
  <c r="L564" i="1"/>
  <c r="N564" i="1" s="1"/>
  <c r="I565" i="1"/>
  <c r="J565" i="1"/>
  <c r="K565" i="1"/>
  <c r="M565" i="1" s="1"/>
  <c r="L565" i="1"/>
  <c r="N565" i="1" s="1"/>
  <c r="I566" i="1"/>
  <c r="J566" i="1"/>
  <c r="K566" i="1"/>
  <c r="M566" i="1" s="1"/>
  <c r="L566" i="1"/>
  <c r="N566" i="1" s="1"/>
  <c r="I567" i="1"/>
  <c r="J567" i="1"/>
  <c r="K567" i="1"/>
  <c r="M567" i="1" s="1"/>
  <c r="L567" i="1"/>
  <c r="N567" i="1" s="1"/>
  <c r="I568" i="1"/>
  <c r="J568" i="1"/>
  <c r="K568" i="1"/>
  <c r="M568" i="1" s="1"/>
  <c r="L568" i="1"/>
  <c r="N568" i="1" s="1"/>
  <c r="I569" i="1"/>
  <c r="J569" i="1"/>
  <c r="K569" i="1"/>
  <c r="M569" i="1" s="1"/>
  <c r="L569" i="1"/>
  <c r="N569" i="1" s="1"/>
  <c r="I570" i="1"/>
  <c r="J570" i="1"/>
  <c r="K570" i="1"/>
  <c r="M570" i="1" s="1"/>
  <c r="L570" i="1"/>
  <c r="N570" i="1" s="1"/>
  <c r="I571" i="1"/>
  <c r="J571" i="1"/>
  <c r="K571" i="1"/>
  <c r="M571" i="1" s="1"/>
  <c r="L571" i="1"/>
  <c r="N571" i="1" s="1"/>
  <c r="I572" i="1"/>
  <c r="J572" i="1"/>
  <c r="K572" i="1"/>
  <c r="M572" i="1" s="1"/>
  <c r="L572" i="1"/>
  <c r="N572" i="1" s="1"/>
  <c r="I573" i="1"/>
  <c r="J573" i="1"/>
  <c r="K573" i="1"/>
  <c r="M573" i="1" s="1"/>
  <c r="L573" i="1"/>
  <c r="N573" i="1" s="1"/>
  <c r="I574" i="1"/>
  <c r="J574" i="1"/>
  <c r="K574" i="1"/>
  <c r="M574" i="1" s="1"/>
  <c r="L574" i="1"/>
  <c r="N574" i="1" s="1"/>
  <c r="I575" i="1"/>
  <c r="J575" i="1"/>
  <c r="K575" i="1"/>
  <c r="M575" i="1" s="1"/>
  <c r="L575" i="1"/>
  <c r="N575" i="1" s="1"/>
  <c r="I576" i="1"/>
  <c r="J576" i="1"/>
  <c r="K576" i="1"/>
  <c r="M576" i="1" s="1"/>
  <c r="L576" i="1"/>
  <c r="N576" i="1" s="1"/>
  <c r="I577" i="1"/>
  <c r="J577" i="1"/>
  <c r="K577" i="1"/>
  <c r="M577" i="1" s="1"/>
  <c r="L577" i="1"/>
  <c r="N577" i="1" s="1"/>
  <c r="I578" i="1"/>
  <c r="J578" i="1"/>
  <c r="K578" i="1"/>
  <c r="M578" i="1" s="1"/>
  <c r="L578" i="1"/>
  <c r="N578" i="1" s="1"/>
  <c r="I579" i="1"/>
  <c r="J579" i="1"/>
  <c r="K579" i="1"/>
  <c r="M579" i="1" s="1"/>
  <c r="L579" i="1"/>
  <c r="N579" i="1" s="1"/>
  <c r="I580" i="1"/>
  <c r="J580" i="1"/>
  <c r="K580" i="1"/>
  <c r="M580" i="1" s="1"/>
  <c r="L580" i="1"/>
  <c r="N580" i="1" s="1"/>
  <c r="I581" i="1"/>
  <c r="J581" i="1"/>
  <c r="K581" i="1"/>
  <c r="M581" i="1" s="1"/>
  <c r="L581" i="1"/>
  <c r="N581" i="1" s="1"/>
  <c r="I582" i="1"/>
  <c r="J582" i="1"/>
  <c r="K582" i="1"/>
  <c r="M582" i="1" s="1"/>
  <c r="L582" i="1"/>
  <c r="N582" i="1" s="1"/>
  <c r="I583" i="1"/>
  <c r="J583" i="1"/>
  <c r="K583" i="1"/>
  <c r="M583" i="1" s="1"/>
  <c r="L583" i="1"/>
  <c r="N583" i="1" s="1"/>
  <c r="I584" i="1"/>
  <c r="J584" i="1"/>
  <c r="K584" i="1"/>
  <c r="M584" i="1" s="1"/>
  <c r="L584" i="1"/>
  <c r="N584" i="1" s="1"/>
  <c r="I585" i="1"/>
  <c r="J585" i="1"/>
  <c r="K585" i="1"/>
  <c r="M585" i="1" s="1"/>
  <c r="L585" i="1"/>
  <c r="N585" i="1" s="1"/>
  <c r="I586" i="1"/>
  <c r="J586" i="1"/>
  <c r="K586" i="1"/>
  <c r="M586" i="1" s="1"/>
  <c r="L586" i="1"/>
  <c r="N586" i="1" s="1"/>
  <c r="I587" i="1"/>
  <c r="J587" i="1"/>
  <c r="K587" i="1"/>
  <c r="M587" i="1" s="1"/>
  <c r="L587" i="1"/>
  <c r="N587" i="1" s="1"/>
  <c r="I588" i="1"/>
  <c r="J588" i="1"/>
  <c r="K588" i="1"/>
  <c r="M588" i="1" s="1"/>
  <c r="L588" i="1"/>
  <c r="N588" i="1" s="1"/>
  <c r="I589" i="1"/>
  <c r="J589" i="1"/>
  <c r="K589" i="1"/>
  <c r="M589" i="1" s="1"/>
  <c r="L589" i="1"/>
  <c r="N589" i="1" s="1"/>
  <c r="I590" i="1"/>
  <c r="J590" i="1"/>
  <c r="K590" i="1"/>
  <c r="M590" i="1" s="1"/>
  <c r="L590" i="1"/>
  <c r="N590" i="1" s="1"/>
  <c r="I591" i="1"/>
  <c r="J591" i="1"/>
  <c r="K591" i="1"/>
  <c r="M591" i="1" s="1"/>
  <c r="L591" i="1"/>
  <c r="N591" i="1" s="1"/>
  <c r="I592" i="1"/>
  <c r="J592" i="1"/>
  <c r="K592" i="1"/>
  <c r="M592" i="1" s="1"/>
  <c r="L592" i="1"/>
  <c r="N592" i="1" s="1"/>
  <c r="I593" i="1"/>
  <c r="J593" i="1"/>
  <c r="K593" i="1"/>
  <c r="M593" i="1" s="1"/>
  <c r="L593" i="1"/>
  <c r="N593" i="1" s="1"/>
  <c r="I594" i="1"/>
  <c r="J594" i="1"/>
  <c r="K594" i="1"/>
  <c r="M594" i="1" s="1"/>
  <c r="L594" i="1"/>
  <c r="N594" i="1" s="1"/>
  <c r="I595" i="1"/>
  <c r="J595" i="1"/>
  <c r="K595" i="1"/>
  <c r="M595" i="1" s="1"/>
  <c r="L595" i="1"/>
  <c r="N595" i="1" s="1"/>
  <c r="I596" i="1"/>
  <c r="J596" i="1"/>
  <c r="K596" i="1"/>
  <c r="M596" i="1" s="1"/>
  <c r="L596" i="1"/>
  <c r="N596" i="1" s="1"/>
  <c r="I597" i="1"/>
  <c r="J597" i="1"/>
  <c r="K597" i="1"/>
  <c r="M597" i="1" s="1"/>
  <c r="L597" i="1"/>
  <c r="N597" i="1" s="1"/>
  <c r="I598" i="1"/>
  <c r="J598" i="1"/>
  <c r="K598" i="1"/>
  <c r="M598" i="1" s="1"/>
  <c r="L598" i="1"/>
  <c r="N598" i="1" s="1"/>
  <c r="I599" i="1"/>
  <c r="J599" i="1"/>
  <c r="K599" i="1"/>
  <c r="M599" i="1" s="1"/>
  <c r="L599" i="1"/>
  <c r="N599" i="1" s="1"/>
  <c r="I600" i="1"/>
  <c r="J600" i="1"/>
  <c r="K600" i="1"/>
  <c r="M600" i="1" s="1"/>
  <c r="L600" i="1"/>
  <c r="N600" i="1" s="1"/>
  <c r="I601" i="1"/>
  <c r="J601" i="1"/>
  <c r="K601" i="1"/>
  <c r="M601" i="1" s="1"/>
  <c r="L601" i="1"/>
  <c r="N601" i="1" s="1"/>
  <c r="I602" i="1"/>
  <c r="J602" i="1"/>
  <c r="K602" i="1"/>
  <c r="M602" i="1" s="1"/>
  <c r="L602" i="1"/>
  <c r="N602" i="1" s="1"/>
  <c r="I603" i="1"/>
  <c r="J603" i="1"/>
  <c r="K603" i="1"/>
  <c r="M603" i="1" s="1"/>
  <c r="L603" i="1"/>
  <c r="N603" i="1" s="1"/>
  <c r="I604" i="1"/>
  <c r="J604" i="1"/>
  <c r="K604" i="1"/>
  <c r="M604" i="1" s="1"/>
  <c r="L604" i="1"/>
  <c r="N604" i="1" s="1"/>
  <c r="I605" i="1"/>
  <c r="J605" i="1"/>
  <c r="K605" i="1"/>
  <c r="M605" i="1" s="1"/>
  <c r="L605" i="1"/>
  <c r="N605" i="1" s="1"/>
  <c r="I606" i="1"/>
  <c r="J606" i="1"/>
  <c r="K606" i="1"/>
  <c r="M606" i="1" s="1"/>
  <c r="L606" i="1"/>
  <c r="N606" i="1" s="1"/>
  <c r="I607" i="1"/>
  <c r="J607" i="1"/>
  <c r="K607" i="1"/>
  <c r="M607" i="1" s="1"/>
  <c r="L607" i="1"/>
  <c r="N607" i="1" s="1"/>
  <c r="I608" i="1"/>
  <c r="J608" i="1"/>
  <c r="K608" i="1"/>
  <c r="M608" i="1" s="1"/>
  <c r="L608" i="1"/>
  <c r="N608" i="1" s="1"/>
  <c r="I609" i="1"/>
  <c r="J609" i="1"/>
  <c r="K609" i="1"/>
  <c r="M609" i="1" s="1"/>
  <c r="L609" i="1"/>
  <c r="N609" i="1" s="1"/>
  <c r="I610" i="1"/>
  <c r="J610" i="1"/>
  <c r="K610" i="1"/>
  <c r="M610" i="1" s="1"/>
  <c r="L610" i="1"/>
  <c r="N610" i="1" s="1"/>
  <c r="I611" i="1"/>
  <c r="J611" i="1"/>
  <c r="K611" i="1"/>
  <c r="M611" i="1" s="1"/>
  <c r="L611" i="1"/>
  <c r="N611" i="1" s="1"/>
  <c r="I612" i="1"/>
  <c r="J612" i="1"/>
  <c r="K612" i="1"/>
  <c r="M612" i="1" s="1"/>
  <c r="L612" i="1"/>
  <c r="N612" i="1" s="1"/>
  <c r="I613" i="1"/>
  <c r="J613" i="1"/>
  <c r="K613" i="1"/>
  <c r="M613" i="1" s="1"/>
  <c r="L613" i="1"/>
  <c r="N613" i="1" s="1"/>
  <c r="I614" i="1"/>
  <c r="J614" i="1"/>
  <c r="K614" i="1"/>
  <c r="M614" i="1" s="1"/>
  <c r="L614" i="1"/>
  <c r="N614" i="1" s="1"/>
  <c r="I615" i="1"/>
  <c r="J615" i="1"/>
  <c r="K615" i="1"/>
  <c r="M615" i="1" s="1"/>
  <c r="L615" i="1"/>
  <c r="N615" i="1" s="1"/>
  <c r="I616" i="1"/>
  <c r="J616" i="1"/>
  <c r="K616" i="1"/>
  <c r="M616" i="1" s="1"/>
  <c r="L616" i="1"/>
  <c r="N616" i="1" s="1"/>
  <c r="I617" i="1"/>
  <c r="J617" i="1"/>
  <c r="K617" i="1"/>
  <c r="M617" i="1" s="1"/>
  <c r="L617" i="1"/>
  <c r="N617" i="1" s="1"/>
  <c r="I618" i="1"/>
  <c r="J618" i="1"/>
  <c r="K618" i="1"/>
  <c r="M618" i="1" s="1"/>
  <c r="L618" i="1"/>
  <c r="N618" i="1" s="1"/>
  <c r="I619" i="1"/>
  <c r="J619" i="1"/>
  <c r="K619" i="1"/>
  <c r="M619" i="1" s="1"/>
  <c r="L619" i="1"/>
  <c r="N619" i="1" s="1"/>
  <c r="I620" i="1"/>
  <c r="J620" i="1"/>
  <c r="K620" i="1"/>
  <c r="M620" i="1" s="1"/>
  <c r="L620" i="1"/>
  <c r="N620" i="1" s="1"/>
  <c r="I621" i="1"/>
  <c r="J621" i="1"/>
  <c r="K621" i="1"/>
  <c r="M621" i="1" s="1"/>
  <c r="L621" i="1"/>
  <c r="N621" i="1" s="1"/>
  <c r="I622" i="1"/>
  <c r="J622" i="1"/>
  <c r="K622" i="1"/>
  <c r="M622" i="1" s="1"/>
  <c r="L622" i="1"/>
  <c r="N622" i="1" s="1"/>
  <c r="I623" i="1"/>
  <c r="J623" i="1"/>
  <c r="K623" i="1"/>
  <c r="M623" i="1" s="1"/>
  <c r="L623" i="1"/>
  <c r="N623" i="1" s="1"/>
  <c r="I624" i="1"/>
  <c r="J624" i="1"/>
  <c r="K624" i="1"/>
  <c r="M624" i="1" s="1"/>
  <c r="L624" i="1"/>
  <c r="N624" i="1" s="1"/>
  <c r="I625" i="1"/>
  <c r="J625" i="1"/>
  <c r="K625" i="1"/>
  <c r="M625" i="1" s="1"/>
  <c r="L625" i="1"/>
  <c r="N625" i="1" s="1"/>
  <c r="I626" i="1"/>
  <c r="J626" i="1"/>
  <c r="K626" i="1"/>
  <c r="M626" i="1" s="1"/>
  <c r="L626" i="1"/>
  <c r="N626" i="1" s="1"/>
  <c r="I627" i="1"/>
  <c r="J627" i="1"/>
  <c r="K627" i="1"/>
  <c r="M627" i="1" s="1"/>
  <c r="L627" i="1"/>
  <c r="N627" i="1" s="1"/>
  <c r="I628" i="1"/>
  <c r="J628" i="1"/>
  <c r="K628" i="1"/>
  <c r="M628" i="1" s="1"/>
  <c r="L628" i="1"/>
  <c r="N628" i="1" s="1"/>
  <c r="I629" i="1"/>
  <c r="J629" i="1"/>
  <c r="K629" i="1"/>
  <c r="L629" i="1"/>
  <c r="N629" i="1" s="1"/>
  <c r="I630" i="1"/>
  <c r="J630" i="1"/>
  <c r="K630" i="1"/>
  <c r="M630" i="1" s="1"/>
  <c r="L630" i="1"/>
  <c r="N630" i="1" s="1"/>
  <c r="I631" i="1"/>
  <c r="J631" i="1"/>
  <c r="K631" i="1"/>
  <c r="M631" i="1" s="1"/>
  <c r="L631" i="1"/>
  <c r="N631" i="1" s="1"/>
  <c r="I632" i="1"/>
  <c r="J632" i="1"/>
  <c r="K632" i="1"/>
  <c r="M632" i="1" s="1"/>
  <c r="L632" i="1"/>
  <c r="N632" i="1" s="1"/>
  <c r="I633" i="1"/>
  <c r="J633" i="1"/>
  <c r="K633" i="1"/>
  <c r="M633" i="1" s="1"/>
  <c r="L633" i="1"/>
  <c r="N633" i="1" s="1"/>
  <c r="I634" i="1"/>
  <c r="J634" i="1"/>
  <c r="K634" i="1"/>
  <c r="M634" i="1" s="1"/>
  <c r="L634" i="1"/>
  <c r="N634" i="1" s="1"/>
  <c r="I635" i="1"/>
  <c r="J635" i="1"/>
  <c r="K635" i="1"/>
  <c r="M635" i="1" s="1"/>
  <c r="L635" i="1"/>
  <c r="N635" i="1" s="1"/>
  <c r="I636" i="1"/>
  <c r="J636" i="1"/>
  <c r="K636" i="1"/>
  <c r="M636" i="1" s="1"/>
  <c r="L636" i="1"/>
  <c r="N636" i="1" s="1"/>
  <c r="I637" i="1"/>
  <c r="J637" i="1"/>
  <c r="K637" i="1"/>
  <c r="M637" i="1" s="1"/>
  <c r="L637" i="1"/>
  <c r="N637" i="1" s="1"/>
  <c r="I638" i="1"/>
  <c r="J638" i="1"/>
  <c r="K638" i="1"/>
  <c r="M638" i="1" s="1"/>
  <c r="L638" i="1"/>
  <c r="N638" i="1" s="1"/>
  <c r="I639" i="1"/>
  <c r="J639" i="1"/>
  <c r="K639" i="1"/>
  <c r="M639" i="1" s="1"/>
  <c r="L639" i="1"/>
  <c r="N639" i="1" s="1"/>
  <c r="I640" i="1"/>
  <c r="J640" i="1"/>
  <c r="K640" i="1"/>
  <c r="M640" i="1" s="1"/>
  <c r="L640" i="1"/>
  <c r="N640" i="1" s="1"/>
  <c r="I641" i="1"/>
  <c r="J641" i="1"/>
  <c r="K641" i="1"/>
  <c r="M641" i="1" s="1"/>
  <c r="L641" i="1"/>
  <c r="N641" i="1" s="1"/>
  <c r="I642" i="1"/>
  <c r="J642" i="1"/>
  <c r="K642" i="1"/>
  <c r="M642" i="1" s="1"/>
  <c r="L642" i="1"/>
  <c r="N642" i="1" s="1"/>
  <c r="I643" i="1"/>
  <c r="J643" i="1"/>
  <c r="K643" i="1"/>
  <c r="M643" i="1" s="1"/>
  <c r="L643" i="1"/>
  <c r="N643" i="1" s="1"/>
  <c r="I644" i="1"/>
  <c r="J644" i="1"/>
  <c r="K644" i="1"/>
  <c r="M644" i="1" s="1"/>
  <c r="L644" i="1"/>
  <c r="N644" i="1" s="1"/>
  <c r="I645" i="1"/>
  <c r="J645" i="1"/>
  <c r="K645" i="1"/>
  <c r="M645" i="1" s="1"/>
  <c r="L645" i="1"/>
  <c r="N645" i="1" s="1"/>
  <c r="I646" i="1"/>
  <c r="J646" i="1"/>
  <c r="K646" i="1"/>
  <c r="M646" i="1" s="1"/>
  <c r="L646" i="1"/>
  <c r="N646" i="1" s="1"/>
  <c r="I647" i="1"/>
  <c r="J647" i="1"/>
  <c r="K647" i="1"/>
  <c r="M647" i="1" s="1"/>
  <c r="L647" i="1"/>
  <c r="N647" i="1" s="1"/>
  <c r="I648" i="1"/>
  <c r="J648" i="1"/>
  <c r="K648" i="1"/>
  <c r="M648" i="1" s="1"/>
  <c r="L648" i="1"/>
  <c r="N648" i="1" s="1"/>
  <c r="I649" i="1"/>
  <c r="J649" i="1"/>
  <c r="K649" i="1"/>
  <c r="M649" i="1" s="1"/>
  <c r="L649" i="1"/>
  <c r="N649" i="1" s="1"/>
  <c r="I650" i="1"/>
  <c r="J650" i="1"/>
  <c r="K650" i="1"/>
  <c r="M650" i="1" s="1"/>
  <c r="L650" i="1"/>
  <c r="N650" i="1" s="1"/>
  <c r="I651" i="1"/>
  <c r="J651" i="1"/>
  <c r="K651" i="1"/>
  <c r="M651" i="1" s="1"/>
  <c r="L651" i="1"/>
  <c r="N651" i="1" s="1"/>
  <c r="I652" i="1"/>
  <c r="J652" i="1"/>
  <c r="K652" i="1"/>
  <c r="M652" i="1" s="1"/>
  <c r="L652" i="1"/>
  <c r="N652" i="1" s="1"/>
  <c r="I653" i="1"/>
  <c r="J653" i="1"/>
  <c r="K653" i="1"/>
  <c r="M653" i="1" s="1"/>
  <c r="L653" i="1"/>
  <c r="N653" i="1" s="1"/>
  <c r="I654" i="1"/>
  <c r="J654" i="1"/>
  <c r="K654" i="1"/>
  <c r="M654" i="1" s="1"/>
  <c r="L654" i="1"/>
  <c r="N654" i="1" s="1"/>
  <c r="I655" i="1"/>
  <c r="J655" i="1"/>
  <c r="K655" i="1"/>
  <c r="M655" i="1" s="1"/>
  <c r="L655" i="1"/>
  <c r="N655" i="1" s="1"/>
  <c r="I656" i="1"/>
  <c r="J656" i="1"/>
  <c r="K656" i="1"/>
  <c r="M656" i="1" s="1"/>
  <c r="L656" i="1"/>
  <c r="N656" i="1" s="1"/>
  <c r="I657" i="1"/>
  <c r="J657" i="1"/>
  <c r="K657" i="1"/>
  <c r="M657" i="1" s="1"/>
  <c r="L657" i="1"/>
  <c r="N657" i="1" s="1"/>
  <c r="I658" i="1"/>
  <c r="J658" i="1"/>
  <c r="K658" i="1"/>
  <c r="M658" i="1" s="1"/>
  <c r="L658" i="1"/>
  <c r="N658" i="1" s="1"/>
  <c r="I659" i="1"/>
  <c r="J659" i="1"/>
  <c r="K659" i="1"/>
  <c r="M659" i="1" s="1"/>
  <c r="L659" i="1"/>
  <c r="N659" i="1" s="1"/>
  <c r="I660" i="1"/>
  <c r="J660" i="1"/>
  <c r="K660" i="1"/>
  <c r="M660" i="1" s="1"/>
  <c r="L660" i="1"/>
  <c r="N660" i="1" s="1"/>
  <c r="I661" i="1"/>
  <c r="J661" i="1"/>
  <c r="K661" i="1"/>
  <c r="M661" i="1" s="1"/>
  <c r="L661" i="1"/>
  <c r="N661" i="1" s="1"/>
  <c r="I662" i="1"/>
  <c r="J662" i="1"/>
  <c r="K662" i="1"/>
  <c r="M662" i="1" s="1"/>
  <c r="L662" i="1"/>
  <c r="N662" i="1" s="1"/>
  <c r="I663" i="1"/>
  <c r="J663" i="1"/>
  <c r="K663" i="1"/>
  <c r="M663" i="1" s="1"/>
  <c r="L663" i="1"/>
  <c r="N663" i="1" s="1"/>
  <c r="I664" i="1"/>
  <c r="J664" i="1"/>
  <c r="K664" i="1"/>
  <c r="M664" i="1" s="1"/>
  <c r="L664" i="1"/>
  <c r="N664" i="1" s="1"/>
  <c r="I665" i="1"/>
  <c r="J665" i="1"/>
  <c r="K665" i="1"/>
  <c r="M665" i="1" s="1"/>
  <c r="L665" i="1"/>
  <c r="N665" i="1" s="1"/>
  <c r="I666" i="1"/>
  <c r="J666" i="1"/>
  <c r="K666" i="1"/>
  <c r="M666" i="1" s="1"/>
  <c r="L666" i="1"/>
  <c r="N666" i="1" s="1"/>
  <c r="I667" i="1"/>
  <c r="J667" i="1"/>
  <c r="K667" i="1"/>
  <c r="M667" i="1" s="1"/>
  <c r="L667" i="1"/>
  <c r="N667" i="1" s="1"/>
  <c r="I668" i="1"/>
  <c r="J668" i="1"/>
  <c r="K668" i="1"/>
  <c r="M668" i="1" s="1"/>
  <c r="L668" i="1"/>
  <c r="N668" i="1" s="1"/>
  <c r="I669" i="1"/>
  <c r="J669" i="1"/>
  <c r="K669" i="1"/>
  <c r="M669" i="1" s="1"/>
  <c r="L669" i="1"/>
  <c r="N669" i="1" s="1"/>
  <c r="I670" i="1"/>
  <c r="J670" i="1"/>
  <c r="K670" i="1"/>
  <c r="M670" i="1" s="1"/>
  <c r="L670" i="1"/>
  <c r="N670" i="1" s="1"/>
  <c r="I671" i="1"/>
  <c r="J671" i="1"/>
  <c r="K671" i="1"/>
  <c r="M671" i="1" s="1"/>
  <c r="L671" i="1"/>
  <c r="N671" i="1" s="1"/>
  <c r="I672" i="1"/>
  <c r="J672" i="1"/>
  <c r="K672" i="1"/>
  <c r="M672" i="1" s="1"/>
  <c r="L672" i="1"/>
  <c r="N672" i="1" s="1"/>
  <c r="I673" i="1"/>
  <c r="J673" i="1"/>
  <c r="K673" i="1"/>
  <c r="M673" i="1" s="1"/>
  <c r="L673" i="1"/>
  <c r="N673" i="1" s="1"/>
  <c r="I674" i="1"/>
  <c r="J674" i="1"/>
  <c r="K674" i="1"/>
  <c r="M674" i="1" s="1"/>
  <c r="L674" i="1"/>
  <c r="N674" i="1" s="1"/>
  <c r="I675" i="1"/>
  <c r="J675" i="1"/>
  <c r="K675" i="1"/>
  <c r="M675" i="1" s="1"/>
  <c r="L675" i="1"/>
  <c r="N675" i="1" s="1"/>
  <c r="I676" i="1"/>
  <c r="J676" i="1"/>
  <c r="K676" i="1"/>
  <c r="M676" i="1" s="1"/>
  <c r="L676" i="1"/>
  <c r="N676" i="1" s="1"/>
  <c r="I677" i="1"/>
  <c r="J677" i="1"/>
  <c r="K677" i="1"/>
  <c r="M677" i="1" s="1"/>
  <c r="L677" i="1"/>
  <c r="N677" i="1" s="1"/>
  <c r="I678" i="1"/>
  <c r="J678" i="1"/>
  <c r="K678" i="1"/>
  <c r="M678" i="1" s="1"/>
  <c r="L678" i="1"/>
  <c r="N678" i="1" s="1"/>
  <c r="I679" i="1"/>
  <c r="J679" i="1"/>
  <c r="K679" i="1"/>
  <c r="M679" i="1" s="1"/>
  <c r="L679" i="1"/>
  <c r="N679" i="1" s="1"/>
  <c r="I680" i="1"/>
  <c r="J680" i="1"/>
  <c r="K680" i="1"/>
  <c r="M680" i="1" s="1"/>
  <c r="L680" i="1"/>
  <c r="N680" i="1" s="1"/>
  <c r="I681" i="1"/>
  <c r="J681" i="1"/>
  <c r="K681" i="1"/>
  <c r="M681" i="1" s="1"/>
  <c r="L681" i="1"/>
  <c r="N681" i="1" s="1"/>
  <c r="I682" i="1"/>
  <c r="J682" i="1"/>
  <c r="K682" i="1"/>
  <c r="M682" i="1" s="1"/>
  <c r="L682" i="1"/>
  <c r="N682" i="1" s="1"/>
  <c r="I683" i="1"/>
  <c r="J683" i="1"/>
  <c r="K683" i="1"/>
  <c r="M683" i="1" s="1"/>
  <c r="L683" i="1"/>
  <c r="N683" i="1" s="1"/>
  <c r="I684" i="1"/>
  <c r="J684" i="1"/>
  <c r="K684" i="1"/>
  <c r="M684" i="1" s="1"/>
  <c r="L684" i="1"/>
  <c r="N684" i="1" s="1"/>
  <c r="I685" i="1"/>
  <c r="J685" i="1"/>
  <c r="K685" i="1"/>
  <c r="M685" i="1" s="1"/>
  <c r="L685" i="1"/>
  <c r="N685" i="1" s="1"/>
  <c r="I686" i="1"/>
  <c r="J686" i="1"/>
  <c r="K686" i="1"/>
  <c r="M686" i="1" s="1"/>
  <c r="L686" i="1"/>
  <c r="N686" i="1" s="1"/>
  <c r="I687" i="1"/>
  <c r="J687" i="1"/>
  <c r="K687" i="1"/>
  <c r="M687" i="1" s="1"/>
  <c r="L687" i="1"/>
  <c r="N687" i="1" s="1"/>
  <c r="I688" i="1"/>
  <c r="J688" i="1"/>
  <c r="K688" i="1"/>
  <c r="M688" i="1" s="1"/>
  <c r="L688" i="1"/>
  <c r="N688" i="1" s="1"/>
  <c r="I689" i="1"/>
  <c r="J689" i="1"/>
  <c r="K689" i="1"/>
  <c r="M689" i="1" s="1"/>
  <c r="L689" i="1"/>
  <c r="N689" i="1" s="1"/>
  <c r="I690" i="1"/>
  <c r="J690" i="1"/>
  <c r="K690" i="1"/>
  <c r="M690" i="1" s="1"/>
  <c r="L690" i="1"/>
  <c r="N690" i="1" s="1"/>
  <c r="I691" i="1"/>
  <c r="J691" i="1"/>
  <c r="K691" i="1"/>
  <c r="M691" i="1" s="1"/>
  <c r="L691" i="1"/>
  <c r="N691" i="1" s="1"/>
  <c r="I692" i="1"/>
  <c r="J692" i="1"/>
  <c r="K692" i="1"/>
  <c r="M692" i="1" s="1"/>
  <c r="L692" i="1"/>
  <c r="N692" i="1" s="1"/>
  <c r="I693" i="1"/>
  <c r="J693" i="1"/>
  <c r="K693" i="1"/>
  <c r="M693" i="1" s="1"/>
  <c r="L693" i="1"/>
  <c r="N693" i="1" s="1"/>
  <c r="I694" i="1"/>
  <c r="J694" i="1"/>
  <c r="K694" i="1"/>
  <c r="M694" i="1" s="1"/>
  <c r="L694" i="1"/>
  <c r="N694" i="1" s="1"/>
  <c r="I695" i="1"/>
  <c r="J695" i="1"/>
  <c r="K695" i="1"/>
  <c r="M695" i="1" s="1"/>
  <c r="L695" i="1"/>
  <c r="N695" i="1" s="1"/>
  <c r="I696" i="1"/>
  <c r="J696" i="1"/>
  <c r="K696" i="1"/>
  <c r="M696" i="1" s="1"/>
  <c r="L696" i="1"/>
  <c r="N696" i="1" s="1"/>
  <c r="I697" i="1"/>
  <c r="J697" i="1"/>
  <c r="K697" i="1"/>
  <c r="M697" i="1" s="1"/>
  <c r="L697" i="1"/>
  <c r="N697" i="1" s="1"/>
  <c r="I698" i="1"/>
  <c r="J698" i="1"/>
  <c r="K698" i="1"/>
  <c r="M698" i="1" s="1"/>
  <c r="L698" i="1"/>
  <c r="N698" i="1" s="1"/>
  <c r="I699" i="1"/>
  <c r="J699" i="1"/>
  <c r="K699" i="1"/>
  <c r="M699" i="1" s="1"/>
  <c r="L699" i="1"/>
  <c r="N699" i="1" s="1"/>
  <c r="I700" i="1"/>
  <c r="J700" i="1"/>
  <c r="K700" i="1"/>
  <c r="M700" i="1" s="1"/>
  <c r="L700" i="1"/>
  <c r="N700" i="1" s="1"/>
  <c r="I701" i="1"/>
  <c r="J701" i="1"/>
  <c r="K701" i="1"/>
  <c r="M701" i="1" s="1"/>
  <c r="L701" i="1"/>
  <c r="N701" i="1" s="1"/>
  <c r="I702" i="1"/>
  <c r="J702" i="1"/>
  <c r="K702" i="1"/>
  <c r="M702" i="1" s="1"/>
  <c r="L702" i="1"/>
  <c r="N702" i="1" s="1"/>
  <c r="I703" i="1"/>
  <c r="J703" i="1"/>
  <c r="K703" i="1"/>
  <c r="M703" i="1" s="1"/>
  <c r="L703" i="1"/>
  <c r="N703" i="1" s="1"/>
  <c r="I704" i="1"/>
  <c r="J704" i="1"/>
  <c r="K704" i="1"/>
  <c r="M704" i="1" s="1"/>
  <c r="L704" i="1"/>
  <c r="N704" i="1" s="1"/>
  <c r="I705" i="1"/>
  <c r="J705" i="1"/>
  <c r="K705" i="1"/>
  <c r="M705" i="1" s="1"/>
  <c r="L705" i="1"/>
  <c r="N705" i="1" s="1"/>
  <c r="I706" i="1"/>
  <c r="J706" i="1"/>
  <c r="K706" i="1"/>
  <c r="M706" i="1" s="1"/>
  <c r="L706" i="1"/>
  <c r="N706" i="1" s="1"/>
  <c r="I707" i="1"/>
  <c r="J707" i="1"/>
  <c r="K707" i="1"/>
  <c r="M707" i="1" s="1"/>
  <c r="L707" i="1"/>
  <c r="N707" i="1" s="1"/>
  <c r="I708" i="1"/>
  <c r="J708" i="1"/>
  <c r="K708" i="1"/>
  <c r="M708" i="1" s="1"/>
  <c r="L708" i="1"/>
  <c r="N708" i="1" s="1"/>
  <c r="I709" i="1"/>
  <c r="J709" i="1"/>
  <c r="K709" i="1"/>
  <c r="M709" i="1" s="1"/>
  <c r="L709" i="1"/>
  <c r="N709" i="1" s="1"/>
  <c r="I710" i="1"/>
  <c r="J710" i="1"/>
  <c r="K710" i="1"/>
  <c r="M710" i="1" s="1"/>
  <c r="L710" i="1"/>
  <c r="N710" i="1" s="1"/>
  <c r="I711" i="1"/>
  <c r="J711" i="1"/>
  <c r="K711" i="1"/>
  <c r="M711" i="1" s="1"/>
  <c r="L711" i="1"/>
  <c r="N711" i="1" s="1"/>
  <c r="I712" i="1"/>
  <c r="J712" i="1"/>
  <c r="K712" i="1"/>
  <c r="M712" i="1" s="1"/>
  <c r="L712" i="1"/>
  <c r="N712" i="1" s="1"/>
  <c r="I713" i="1"/>
  <c r="J713" i="1"/>
  <c r="K713" i="1"/>
  <c r="M713" i="1" s="1"/>
  <c r="L713" i="1"/>
  <c r="N713" i="1" s="1"/>
  <c r="I714" i="1"/>
  <c r="J714" i="1"/>
  <c r="K714" i="1"/>
  <c r="M714" i="1" s="1"/>
  <c r="L714" i="1"/>
  <c r="N714" i="1" s="1"/>
  <c r="I715" i="1"/>
  <c r="J715" i="1"/>
  <c r="K715" i="1"/>
  <c r="M715" i="1" s="1"/>
  <c r="L715" i="1"/>
  <c r="N715" i="1" s="1"/>
  <c r="I716" i="1"/>
  <c r="J716" i="1"/>
  <c r="K716" i="1"/>
  <c r="M716" i="1" s="1"/>
  <c r="L716" i="1"/>
  <c r="N716" i="1" s="1"/>
  <c r="I717" i="1"/>
  <c r="J717" i="1"/>
  <c r="K717" i="1"/>
  <c r="M717" i="1" s="1"/>
  <c r="L717" i="1"/>
  <c r="N717" i="1" s="1"/>
  <c r="I718" i="1"/>
  <c r="J718" i="1"/>
  <c r="K718" i="1"/>
  <c r="M718" i="1" s="1"/>
  <c r="L718" i="1"/>
  <c r="N718" i="1" s="1"/>
  <c r="I719" i="1"/>
  <c r="J719" i="1"/>
  <c r="K719" i="1"/>
  <c r="M719" i="1" s="1"/>
  <c r="L719" i="1"/>
  <c r="N719" i="1" s="1"/>
  <c r="I720" i="1"/>
  <c r="J720" i="1"/>
  <c r="K720" i="1"/>
  <c r="M720" i="1" s="1"/>
  <c r="L720" i="1"/>
  <c r="N720" i="1" s="1"/>
  <c r="I721" i="1"/>
  <c r="J721" i="1"/>
  <c r="K721" i="1"/>
  <c r="M721" i="1" s="1"/>
  <c r="L721" i="1"/>
  <c r="N721" i="1" s="1"/>
  <c r="I722" i="1"/>
  <c r="J722" i="1"/>
  <c r="K722" i="1"/>
  <c r="M722" i="1" s="1"/>
  <c r="L722" i="1"/>
  <c r="N722" i="1" s="1"/>
  <c r="I723" i="1"/>
  <c r="J723" i="1"/>
  <c r="K723" i="1"/>
  <c r="M723" i="1" s="1"/>
  <c r="L723" i="1"/>
  <c r="N723" i="1" s="1"/>
  <c r="I724" i="1"/>
  <c r="J724" i="1"/>
  <c r="K724" i="1"/>
  <c r="M724" i="1" s="1"/>
  <c r="L724" i="1"/>
  <c r="N724" i="1" s="1"/>
  <c r="I725" i="1"/>
  <c r="J725" i="1"/>
  <c r="K725" i="1"/>
  <c r="M725" i="1" s="1"/>
  <c r="L725" i="1"/>
  <c r="N725" i="1" s="1"/>
  <c r="I726" i="1"/>
  <c r="J726" i="1"/>
  <c r="K726" i="1"/>
  <c r="M726" i="1" s="1"/>
  <c r="L726" i="1"/>
  <c r="N726" i="1" s="1"/>
  <c r="I727" i="1"/>
  <c r="J727" i="1"/>
  <c r="K727" i="1"/>
  <c r="M727" i="1" s="1"/>
  <c r="L727" i="1"/>
  <c r="N727" i="1" s="1"/>
  <c r="I728" i="1"/>
  <c r="J728" i="1"/>
  <c r="K728" i="1"/>
  <c r="M728" i="1" s="1"/>
  <c r="L728" i="1"/>
  <c r="N728" i="1" s="1"/>
  <c r="I729" i="1"/>
  <c r="J729" i="1"/>
  <c r="K729" i="1"/>
  <c r="M729" i="1" s="1"/>
  <c r="L729" i="1"/>
  <c r="N729" i="1" s="1"/>
  <c r="I730" i="1"/>
  <c r="J730" i="1"/>
  <c r="K730" i="1"/>
  <c r="M730" i="1" s="1"/>
  <c r="L730" i="1"/>
  <c r="N730" i="1" s="1"/>
  <c r="I731" i="1"/>
  <c r="J731" i="1"/>
  <c r="K731" i="1"/>
  <c r="M731" i="1" s="1"/>
  <c r="L731" i="1"/>
  <c r="N731" i="1" s="1"/>
  <c r="I732" i="1"/>
  <c r="J732" i="1"/>
  <c r="K732" i="1"/>
  <c r="M732" i="1" s="1"/>
  <c r="L732" i="1"/>
  <c r="N732" i="1" s="1"/>
  <c r="I733" i="1"/>
  <c r="J733" i="1"/>
  <c r="K733" i="1"/>
  <c r="M733" i="1" s="1"/>
  <c r="L733" i="1"/>
  <c r="N733" i="1" s="1"/>
  <c r="I734" i="1"/>
  <c r="J734" i="1"/>
  <c r="K734" i="1"/>
  <c r="M734" i="1" s="1"/>
  <c r="L734" i="1"/>
  <c r="N734" i="1" s="1"/>
  <c r="I735" i="1"/>
  <c r="J735" i="1"/>
  <c r="K735" i="1"/>
  <c r="M735" i="1" s="1"/>
  <c r="L735" i="1"/>
  <c r="N735" i="1" s="1"/>
  <c r="I736" i="1"/>
  <c r="J736" i="1"/>
  <c r="K736" i="1"/>
  <c r="M736" i="1" s="1"/>
  <c r="L736" i="1"/>
  <c r="N736" i="1" s="1"/>
  <c r="I737" i="1"/>
  <c r="J737" i="1"/>
  <c r="K737" i="1"/>
  <c r="M737" i="1" s="1"/>
  <c r="L737" i="1"/>
  <c r="I738" i="1"/>
  <c r="J738" i="1"/>
  <c r="K738" i="1"/>
  <c r="M738" i="1" s="1"/>
  <c r="L738" i="1"/>
  <c r="N738" i="1" s="1"/>
  <c r="I739" i="1"/>
  <c r="J739" i="1"/>
  <c r="K739" i="1"/>
  <c r="M739" i="1" s="1"/>
  <c r="L739" i="1"/>
  <c r="N739" i="1" s="1"/>
  <c r="I740" i="1"/>
  <c r="J740" i="1"/>
  <c r="K740" i="1"/>
  <c r="M740" i="1" s="1"/>
  <c r="L740" i="1"/>
  <c r="N740" i="1" s="1"/>
  <c r="I741" i="1"/>
  <c r="J741" i="1"/>
  <c r="K741" i="1"/>
  <c r="M741" i="1" s="1"/>
  <c r="L741" i="1"/>
  <c r="N741" i="1" s="1"/>
  <c r="I742" i="1"/>
  <c r="J742" i="1"/>
  <c r="K742" i="1"/>
  <c r="M742" i="1" s="1"/>
  <c r="L742" i="1"/>
  <c r="N742" i="1" s="1"/>
  <c r="I743" i="1"/>
  <c r="J743" i="1"/>
  <c r="K743" i="1"/>
  <c r="M743" i="1" s="1"/>
  <c r="L743" i="1"/>
  <c r="N743" i="1" s="1"/>
  <c r="I744" i="1"/>
  <c r="J744" i="1"/>
  <c r="K744" i="1"/>
  <c r="M744" i="1" s="1"/>
  <c r="L744" i="1"/>
  <c r="N744" i="1" s="1"/>
  <c r="I745" i="1"/>
  <c r="J745" i="1"/>
  <c r="K745" i="1"/>
  <c r="M745" i="1" s="1"/>
  <c r="L745" i="1"/>
  <c r="N745" i="1" s="1"/>
  <c r="I746" i="1"/>
  <c r="J746" i="1"/>
  <c r="K746" i="1"/>
  <c r="M746" i="1" s="1"/>
  <c r="L746" i="1"/>
  <c r="N746" i="1" s="1"/>
  <c r="I747" i="1"/>
  <c r="J747" i="1"/>
  <c r="K747" i="1"/>
  <c r="M747" i="1" s="1"/>
  <c r="L747" i="1"/>
  <c r="N747" i="1" s="1"/>
  <c r="I748" i="1"/>
  <c r="J748" i="1"/>
  <c r="K748" i="1"/>
  <c r="L748" i="1"/>
  <c r="N748" i="1" s="1"/>
  <c r="I749" i="1"/>
  <c r="J749" i="1"/>
  <c r="K749" i="1"/>
  <c r="M749" i="1" s="1"/>
  <c r="L749" i="1"/>
  <c r="N749" i="1" s="1"/>
  <c r="I750" i="1"/>
  <c r="J750" i="1"/>
  <c r="K750" i="1"/>
  <c r="M750" i="1" s="1"/>
  <c r="L750" i="1"/>
  <c r="N750" i="1" s="1"/>
  <c r="I751" i="1"/>
  <c r="J751" i="1"/>
  <c r="K751" i="1"/>
  <c r="M751" i="1" s="1"/>
  <c r="L751" i="1"/>
  <c r="N751" i="1" s="1"/>
  <c r="I752" i="1"/>
  <c r="J752" i="1"/>
  <c r="K752" i="1"/>
  <c r="M752" i="1" s="1"/>
  <c r="L752" i="1"/>
  <c r="N752" i="1" s="1"/>
  <c r="I753" i="1"/>
  <c r="J753" i="1"/>
  <c r="K753" i="1"/>
  <c r="M753" i="1" s="1"/>
  <c r="L753" i="1"/>
  <c r="N753" i="1" s="1"/>
  <c r="I754" i="1"/>
  <c r="J754" i="1"/>
  <c r="K754" i="1"/>
  <c r="M754" i="1" s="1"/>
  <c r="L754" i="1"/>
  <c r="N754" i="1" s="1"/>
  <c r="I755" i="1"/>
  <c r="J755" i="1"/>
  <c r="K755" i="1"/>
  <c r="M755" i="1" s="1"/>
  <c r="L755" i="1"/>
  <c r="N755" i="1" s="1"/>
  <c r="I756" i="1"/>
  <c r="J756" i="1"/>
  <c r="K756" i="1"/>
  <c r="M756" i="1" s="1"/>
  <c r="L756" i="1"/>
  <c r="N756" i="1" s="1"/>
  <c r="I757" i="1"/>
  <c r="J757" i="1"/>
  <c r="K757" i="1"/>
  <c r="M757" i="1" s="1"/>
  <c r="L757" i="1"/>
  <c r="N757" i="1" s="1"/>
  <c r="I758" i="1"/>
  <c r="J758" i="1"/>
  <c r="K758" i="1"/>
  <c r="M758" i="1" s="1"/>
  <c r="L758" i="1"/>
  <c r="N758" i="1" s="1"/>
  <c r="I759" i="1"/>
  <c r="J759" i="1"/>
  <c r="K759" i="1"/>
  <c r="L759" i="1"/>
  <c r="N759" i="1" s="1"/>
  <c r="I760" i="1"/>
  <c r="J760" i="1"/>
  <c r="K760" i="1"/>
  <c r="M760" i="1" s="1"/>
  <c r="L760" i="1"/>
  <c r="N760" i="1" s="1"/>
  <c r="I761" i="1"/>
  <c r="J761" i="1"/>
  <c r="K761" i="1"/>
  <c r="M761" i="1" s="1"/>
  <c r="L761" i="1"/>
  <c r="N761" i="1" s="1"/>
  <c r="I762" i="1"/>
  <c r="J762" i="1"/>
  <c r="K762" i="1"/>
  <c r="M762" i="1" s="1"/>
  <c r="L762" i="1"/>
  <c r="N762" i="1" s="1"/>
  <c r="I763" i="1"/>
  <c r="J763" i="1"/>
  <c r="K763" i="1"/>
  <c r="M763" i="1" s="1"/>
  <c r="L763" i="1"/>
  <c r="N763" i="1" s="1"/>
  <c r="I764" i="1"/>
  <c r="J764" i="1"/>
  <c r="K764" i="1"/>
  <c r="M764" i="1" s="1"/>
  <c r="L764" i="1"/>
  <c r="N764" i="1" s="1"/>
  <c r="I765" i="1"/>
  <c r="J765" i="1"/>
  <c r="K765" i="1"/>
  <c r="M765" i="1" s="1"/>
  <c r="L765" i="1"/>
  <c r="N765" i="1" s="1"/>
  <c r="I766" i="1"/>
  <c r="J766" i="1"/>
  <c r="K766" i="1"/>
  <c r="M766" i="1" s="1"/>
  <c r="L766" i="1"/>
  <c r="N766" i="1" s="1"/>
  <c r="I767" i="1"/>
  <c r="J767" i="1"/>
  <c r="K767" i="1"/>
  <c r="M767" i="1" s="1"/>
  <c r="L767" i="1"/>
  <c r="N767" i="1" s="1"/>
  <c r="I768" i="1"/>
  <c r="J768" i="1"/>
  <c r="K768" i="1"/>
  <c r="M768" i="1" s="1"/>
  <c r="L768" i="1"/>
  <c r="N768" i="1" s="1"/>
  <c r="I769" i="1"/>
  <c r="J769" i="1"/>
  <c r="K769" i="1"/>
  <c r="M769" i="1" s="1"/>
  <c r="L769" i="1"/>
  <c r="N769" i="1" s="1"/>
  <c r="I770" i="1"/>
  <c r="J770" i="1"/>
  <c r="K770" i="1"/>
  <c r="M770" i="1" s="1"/>
  <c r="L770" i="1"/>
  <c r="N770" i="1" s="1"/>
  <c r="I771" i="1"/>
  <c r="J771" i="1"/>
  <c r="K771" i="1"/>
  <c r="M771" i="1" s="1"/>
  <c r="L771" i="1"/>
  <c r="N771" i="1" s="1"/>
  <c r="I772" i="1"/>
  <c r="J772" i="1"/>
  <c r="K772" i="1"/>
  <c r="M772" i="1" s="1"/>
  <c r="L772" i="1"/>
  <c r="N772" i="1" s="1"/>
  <c r="I773" i="1"/>
  <c r="J773" i="1"/>
  <c r="K773" i="1"/>
  <c r="M773" i="1" s="1"/>
  <c r="L773" i="1"/>
  <c r="N773" i="1" s="1"/>
  <c r="I774" i="1"/>
  <c r="J774" i="1"/>
  <c r="K774" i="1"/>
  <c r="M774" i="1" s="1"/>
  <c r="L774" i="1"/>
  <c r="N774" i="1" s="1"/>
  <c r="I775" i="1"/>
  <c r="J775" i="1"/>
  <c r="K775" i="1"/>
  <c r="M775" i="1" s="1"/>
  <c r="L775" i="1"/>
  <c r="N775" i="1" s="1"/>
  <c r="I776" i="1"/>
  <c r="J776" i="1"/>
  <c r="K776" i="1"/>
  <c r="M776" i="1" s="1"/>
  <c r="L776" i="1"/>
  <c r="N776" i="1" s="1"/>
  <c r="I777" i="1"/>
  <c r="J777" i="1"/>
  <c r="K777" i="1"/>
  <c r="M777" i="1" s="1"/>
  <c r="L777" i="1"/>
  <c r="N777" i="1" s="1"/>
  <c r="I778" i="1"/>
  <c r="J778" i="1"/>
  <c r="K778" i="1"/>
  <c r="M778" i="1" s="1"/>
  <c r="L778" i="1"/>
  <c r="N778" i="1" s="1"/>
  <c r="I779" i="1"/>
  <c r="J779" i="1"/>
  <c r="K779" i="1"/>
  <c r="M779" i="1" s="1"/>
  <c r="L779" i="1"/>
  <c r="N779" i="1" s="1"/>
  <c r="I780" i="1"/>
  <c r="J780" i="1"/>
  <c r="K780" i="1"/>
  <c r="M780" i="1" s="1"/>
  <c r="L780" i="1"/>
  <c r="N780" i="1" s="1"/>
  <c r="I781" i="1"/>
  <c r="J781" i="1"/>
  <c r="K781" i="1"/>
  <c r="M781" i="1" s="1"/>
  <c r="L781" i="1"/>
  <c r="N781" i="1" s="1"/>
  <c r="I782" i="1"/>
  <c r="J782" i="1"/>
  <c r="K782" i="1"/>
  <c r="M782" i="1" s="1"/>
  <c r="L782" i="1"/>
  <c r="N782" i="1" s="1"/>
  <c r="I783" i="1"/>
  <c r="J783" i="1"/>
  <c r="K783" i="1"/>
  <c r="M783" i="1" s="1"/>
  <c r="L783" i="1"/>
  <c r="N783" i="1" s="1"/>
  <c r="I784" i="1"/>
  <c r="J784" i="1"/>
  <c r="K784" i="1"/>
  <c r="M784" i="1" s="1"/>
  <c r="L784" i="1"/>
  <c r="N784" i="1" s="1"/>
  <c r="I785" i="1"/>
  <c r="J785" i="1"/>
  <c r="K785" i="1"/>
  <c r="M785" i="1" s="1"/>
  <c r="L785" i="1"/>
  <c r="N785" i="1" s="1"/>
  <c r="I786" i="1"/>
  <c r="J786" i="1"/>
  <c r="K786" i="1"/>
  <c r="M786" i="1" s="1"/>
  <c r="L786" i="1"/>
  <c r="N786" i="1" s="1"/>
  <c r="I787" i="1"/>
  <c r="J787" i="1"/>
  <c r="K787" i="1"/>
  <c r="M787" i="1" s="1"/>
  <c r="L787" i="1"/>
  <c r="N787" i="1" s="1"/>
  <c r="I788" i="1"/>
  <c r="J788" i="1"/>
  <c r="K788" i="1"/>
  <c r="M788" i="1" s="1"/>
  <c r="L788" i="1"/>
  <c r="N788" i="1" s="1"/>
  <c r="I789" i="1"/>
  <c r="J789" i="1"/>
  <c r="K789" i="1"/>
  <c r="M789" i="1" s="1"/>
  <c r="L789" i="1"/>
  <c r="N789" i="1" s="1"/>
  <c r="I790" i="1"/>
  <c r="J790" i="1"/>
  <c r="K790" i="1"/>
  <c r="M790" i="1" s="1"/>
  <c r="L790" i="1"/>
  <c r="N790" i="1" s="1"/>
  <c r="I791" i="1"/>
  <c r="J791" i="1"/>
  <c r="K791" i="1"/>
  <c r="M791" i="1" s="1"/>
  <c r="L791" i="1"/>
  <c r="N791" i="1" s="1"/>
  <c r="I792" i="1"/>
  <c r="J792" i="1"/>
  <c r="K792" i="1"/>
  <c r="M792" i="1" s="1"/>
  <c r="L792" i="1"/>
  <c r="N792" i="1" s="1"/>
  <c r="I793" i="1"/>
  <c r="J793" i="1"/>
  <c r="K793" i="1"/>
  <c r="M793" i="1" s="1"/>
  <c r="L793" i="1"/>
  <c r="N793" i="1" s="1"/>
  <c r="I794" i="1"/>
  <c r="J794" i="1"/>
  <c r="K794" i="1"/>
  <c r="M794" i="1" s="1"/>
  <c r="L794" i="1"/>
  <c r="N794" i="1" s="1"/>
  <c r="I795" i="1"/>
  <c r="J795" i="1"/>
  <c r="K795" i="1"/>
  <c r="M795" i="1" s="1"/>
  <c r="L795" i="1"/>
  <c r="N795" i="1" s="1"/>
  <c r="I796" i="1"/>
  <c r="J796" i="1"/>
  <c r="K796" i="1"/>
  <c r="M796" i="1" s="1"/>
  <c r="L796" i="1"/>
  <c r="N796" i="1" s="1"/>
  <c r="I797" i="1"/>
  <c r="J797" i="1"/>
  <c r="K797" i="1"/>
  <c r="M797" i="1" s="1"/>
  <c r="L797" i="1"/>
  <c r="N797" i="1" s="1"/>
  <c r="I798" i="1"/>
  <c r="J798" i="1"/>
  <c r="K798" i="1"/>
  <c r="M798" i="1" s="1"/>
  <c r="L798" i="1"/>
  <c r="N798" i="1" s="1"/>
  <c r="I799" i="1"/>
  <c r="J799" i="1"/>
  <c r="K799" i="1"/>
  <c r="M799" i="1" s="1"/>
  <c r="L799" i="1"/>
  <c r="N799" i="1" s="1"/>
  <c r="I800" i="1"/>
  <c r="J800" i="1"/>
  <c r="K800" i="1"/>
  <c r="M800" i="1" s="1"/>
  <c r="L800" i="1"/>
  <c r="N800" i="1" s="1"/>
  <c r="I801" i="1"/>
  <c r="J801" i="1"/>
  <c r="K801" i="1"/>
  <c r="M801" i="1" s="1"/>
  <c r="L801" i="1"/>
  <c r="N801" i="1" s="1"/>
  <c r="I802" i="1"/>
  <c r="J802" i="1"/>
  <c r="K802" i="1"/>
  <c r="M802" i="1" s="1"/>
  <c r="L802" i="1"/>
  <c r="N802" i="1" s="1"/>
  <c r="I803" i="1"/>
  <c r="J803" i="1"/>
  <c r="K803" i="1"/>
  <c r="M803" i="1" s="1"/>
  <c r="L803" i="1"/>
  <c r="N803" i="1" s="1"/>
  <c r="I804" i="1"/>
  <c r="J804" i="1"/>
  <c r="K804" i="1"/>
  <c r="M804" i="1" s="1"/>
  <c r="L804" i="1"/>
  <c r="N804" i="1" s="1"/>
  <c r="I805" i="1"/>
  <c r="J805" i="1"/>
  <c r="K805" i="1"/>
  <c r="M805" i="1" s="1"/>
  <c r="L805" i="1"/>
  <c r="N805" i="1" s="1"/>
  <c r="I806" i="1"/>
  <c r="J806" i="1"/>
  <c r="K806" i="1"/>
  <c r="M806" i="1" s="1"/>
  <c r="L806" i="1"/>
  <c r="N806" i="1" s="1"/>
  <c r="I807" i="1"/>
  <c r="J807" i="1"/>
  <c r="K807" i="1"/>
  <c r="M807" i="1" s="1"/>
  <c r="L807" i="1"/>
  <c r="N807" i="1" s="1"/>
  <c r="I808" i="1"/>
  <c r="J808" i="1"/>
  <c r="K808" i="1"/>
  <c r="M808" i="1" s="1"/>
  <c r="L808" i="1"/>
  <c r="N808" i="1" s="1"/>
  <c r="I809" i="1"/>
  <c r="J809" i="1"/>
  <c r="K809" i="1"/>
  <c r="M809" i="1" s="1"/>
  <c r="L809" i="1"/>
  <c r="N809" i="1" s="1"/>
  <c r="I810" i="1"/>
  <c r="J810" i="1"/>
  <c r="K810" i="1"/>
  <c r="M810" i="1" s="1"/>
  <c r="L810" i="1"/>
  <c r="N810" i="1" s="1"/>
  <c r="I811" i="1"/>
  <c r="J811" i="1"/>
  <c r="K811" i="1"/>
  <c r="M811" i="1" s="1"/>
  <c r="L811" i="1"/>
  <c r="N811" i="1" s="1"/>
  <c r="I812" i="1"/>
  <c r="J812" i="1"/>
  <c r="K812" i="1"/>
  <c r="M812" i="1" s="1"/>
  <c r="L812" i="1"/>
  <c r="N812" i="1" s="1"/>
  <c r="I813" i="1"/>
  <c r="J813" i="1"/>
  <c r="K813" i="1"/>
  <c r="M813" i="1" s="1"/>
  <c r="L813" i="1"/>
  <c r="N813" i="1" s="1"/>
  <c r="I814" i="1"/>
  <c r="J814" i="1"/>
  <c r="K814" i="1"/>
  <c r="M814" i="1" s="1"/>
  <c r="L814" i="1"/>
  <c r="N814" i="1" s="1"/>
  <c r="I815" i="1"/>
  <c r="J815" i="1"/>
  <c r="K815" i="1"/>
  <c r="M815" i="1" s="1"/>
  <c r="L815" i="1"/>
  <c r="N815" i="1" s="1"/>
  <c r="I816" i="1"/>
  <c r="J816" i="1"/>
  <c r="K816" i="1"/>
  <c r="M816" i="1" s="1"/>
  <c r="L816" i="1"/>
  <c r="N816" i="1" s="1"/>
  <c r="I817" i="1"/>
  <c r="J817" i="1"/>
  <c r="K817" i="1"/>
  <c r="M817" i="1" s="1"/>
  <c r="L817" i="1"/>
  <c r="N817" i="1" s="1"/>
  <c r="I818" i="1"/>
  <c r="J818" i="1"/>
  <c r="K818" i="1"/>
  <c r="M818" i="1" s="1"/>
  <c r="L818" i="1"/>
  <c r="N818" i="1" s="1"/>
  <c r="I819" i="1"/>
  <c r="J819" i="1"/>
  <c r="K819" i="1"/>
  <c r="M819" i="1" s="1"/>
  <c r="L819" i="1"/>
  <c r="N819" i="1" s="1"/>
  <c r="I820" i="1"/>
  <c r="J820" i="1"/>
  <c r="K820" i="1"/>
  <c r="M820" i="1" s="1"/>
  <c r="L820" i="1"/>
  <c r="N820" i="1" s="1"/>
  <c r="I821" i="1"/>
  <c r="J821" i="1"/>
  <c r="K821" i="1"/>
  <c r="M821" i="1" s="1"/>
  <c r="L821" i="1"/>
  <c r="N821" i="1" s="1"/>
  <c r="I822" i="1"/>
  <c r="J822" i="1"/>
  <c r="K822" i="1"/>
  <c r="M822" i="1" s="1"/>
  <c r="L822" i="1"/>
  <c r="N822" i="1" s="1"/>
  <c r="I823" i="1"/>
  <c r="J823" i="1"/>
  <c r="K823" i="1"/>
  <c r="M823" i="1" s="1"/>
  <c r="L823" i="1"/>
  <c r="N823" i="1" s="1"/>
  <c r="I824" i="1"/>
  <c r="J824" i="1"/>
  <c r="K824" i="1"/>
  <c r="M824" i="1" s="1"/>
  <c r="L824" i="1"/>
  <c r="N824" i="1" s="1"/>
  <c r="I825" i="1"/>
  <c r="J825" i="1"/>
  <c r="K825" i="1"/>
  <c r="M825" i="1" s="1"/>
  <c r="L825" i="1"/>
  <c r="N825" i="1" s="1"/>
  <c r="I826" i="1"/>
  <c r="J826" i="1"/>
  <c r="K826" i="1"/>
  <c r="M826" i="1" s="1"/>
  <c r="L826" i="1"/>
  <c r="N826" i="1" s="1"/>
  <c r="I827" i="1"/>
  <c r="J827" i="1"/>
  <c r="K827" i="1"/>
  <c r="M827" i="1" s="1"/>
  <c r="L827" i="1"/>
  <c r="N827" i="1" s="1"/>
  <c r="I828" i="1"/>
  <c r="J828" i="1"/>
  <c r="K828" i="1"/>
  <c r="M828" i="1" s="1"/>
  <c r="L828" i="1"/>
  <c r="N828" i="1" s="1"/>
  <c r="I829" i="1"/>
  <c r="J829" i="1"/>
  <c r="K829" i="1"/>
  <c r="M829" i="1" s="1"/>
  <c r="L829" i="1"/>
  <c r="N829" i="1" s="1"/>
  <c r="I830" i="1"/>
  <c r="J830" i="1"/>
  <c r="K830" i="1"/>
  <c r="M830" i="1" s="1"/>
  <c r="L830" i="1"/>
  <c r="N830" i="1" s="1"/>
  <c r="I831" i="1"/>
  <c r="J831" i="1"/>
  <c r="K831" i="1"/>
  <c r="M831" i="1" s="1"/>
  <c r="L831" i="1"/>
  <c r="N831" i="1" s="1"/>
  <c r="I832" i="1"/>
  <c r="J832" i="1"/>
  <c r="K832" i="1"/>
  <c r="M832" i="1" s="1"/>
  <c r="L832" i="1"/>
  <c r="N832" i="1" s="1"/>
  <c r="I833" i="1"/>
  <c r="J833" i="1"/>
  <c r="K833" i="1"/>
  <c r="M833" i="1" s="1"/>
  <c r="L833" i="1"/>
  <c r="N833" i="1" s="1"/>
  <c r="I834" i="1"/>
  <c r="J834" i="1"/>
  <c r="K834" i="1"/>
  <c r="M834" i="1" s="1"/>
  <c r="L834" i="1"/>
  <c r="N834" i="1" s="1"/>
  <c r="I835" i="1"/>
  <c r="J835" i="1"/>
  <c r="K835" i="1"/>
  <c r="M835" i="1" s="1"/>
  <c r="L835" i="1"/>
  <c r="N835" i="1" s="1"/>
  <c r="I836" i="1"/>
  <c r="J836" i="1"/>
  <c r="K836" i="1"/>
  <c r="M836" i="1" s="1"/>
  <c r="L836" i="1"/>
  <c r="N836" i="1" s="1"/>
  <c r="I837" i="1"/>
  <c r="J837" i="1"/>
  <c r="K837" i="1"/>
  <c r="M837" i="1" s="1"/>
  <c r="L837" i="1"/>
  <c r="N837" i="1" s="1"/>
  <c r="I838" i="1"/>
  <c r="J838" i="1"/>
  <c r="K838" i="1"/>
  <c r="M838" i="1" s="1"/>
  <c r="L838" i="1"/>
  <c r="N838" i="1" s="1"/>
  <c r="I839" i="1"/>
  <c r="J839" i="1"/>
  <c r="K839" i="1"/>
  <c r="M839" i="1" s="1"/>
  <c r="L839" i="1"/>
  <c r="N839" i="1" s="1"/>
  <c r="I840" i="1"/>
  <c r="J840" i="1"/>
  <c r="K840" i="1"/>
  <c r="M840" i="1" s="1"/>
  <c r="L840" i="1"/>
  <c r="N840" i="1" s="1"/>
  <c r="I841" i="1"/>
  <c r="J841" i="1"/>
  <c r="K841" i="1"/>
  <c r="M841" i="1" s="1"/>
  <c r="L841" i="1"/>
  <c r="N841" i="1" s="1"/>
  <c r="I842" i="1"/>
  <c r="J842" i="1"/>
  <c r="K842" i="1"/>
  <c r="M842" i="1" s="1"/>
  <c r="L842" i="1"/>
  <c r="N842" i="1" s="1"/>
  <c r="I843" i="1"/>
  <c r="J843" i="1"/>
  <c r="K843" i="1"/>
  <c r="M843" i="1" s="1"/>
  <c r="L843" i="1"/>
  <c r="N843" i="1" s="1"/>
  <c r="I844" i="1"/>
  <c r="J844" i="1"/>
  <c r="K844" i="1"/>
  <c r="M844" i="1" s="1"/>
  <c r="L844" i="1"/>
  <c r="N844" i="1" s="1"/>
  <c r="I845" i="1"/>
  <c r="J845" i="1"/>
  <c r="K845" i="1"/>
  <c r="M845" i="1" s="1"/>
  <c r="L845" i="1"/>
  <c r="N845" i="1" s="1"/>
  <c r="I846" i="1"/>
  <c r="J846" i="1"/>
  <c r="K846" i="1"/>
  <c r="M846" i="1" s="1"/>
  <c r="L846" i="1"/>
  <c r="N846" i="1" s="1"/>
  <c r="I847" i="1"/>
  <c r="J847" i="1"/>
  <c r="K847" i="1"/>
  <c r="M847" i="1" s="1"/>
  <c r="L847" i="1"/>
  <c r="N847" i="1" s="1"/>
  <c r="I848" i="1"/>
  <c r="J848" i="1"/>
  <c r="K848" i="1"/>
  <c r="M848" i="1" s="1"/>
  <c r="L848" i="1"/>
  <c r="N848" i="1" s="1"/>
  <c r="I849" i="1"/>
  <c r="J849" i="1"/>
  <c r="K849" i="1"/>
  <c r="M849" i="1" s="1"/>
  <c r="L849" i="1"/>
  <c r="N849" i="1" s="1"/>
  <c r="I850" i="1"/>
  <c r="J850" i="1"/>
  <c r="K850" i="1"/>
  <c r="M850" i="1" s="1"/>
  <c r="L850" i="1"/>
  <c r="N850" i="1" s="1"/>
  <c r="I851" i="1"/>
  <c r="J851" i="1"/>
  <c r="K851" i="1"/>
  <c r="M851" i="1" s="1"/>
  <c r="L851" i="1"/>
  <c r="N851" i="1" s="1"/>
  <c r="I852" i="1"/>
  <c r="J852" i="1"/>
  <c r="K852" i="1"/>
  <c r="M852" i="1" s="1"/>
  <c r="L852" i="1"/>
  <c r="N852" i="1" s="1"/>
  <c r="I853" i="1"/>
  <c r="J853" i="1"/>
  <c r="K853" i="1"/>
  <c r="M853" i="1" s="1"/>
  <c r="L853" i="1"/>
  <c r="N853" i="1" s="1"/>
  <c r="I854" i="1"/>
  <c r="J854" i="1"/>
  <c r="K854" i="1"/>
  <c r="M854" i="1" s="1"/>
  <c r="L854" i="1"/>
  <c r="N854" i="1" s="1"/>
  <c r="I855" i="1"/>
  <c r="J855" i="1"/>
  <c r="K855" i="1"/>
  <c r="M855" i="1" s="1"/>
  <c r="L855" i="1"/>
  <c r="N855" i="1" s="1"/>
  <c r="I856" i="1"/>
  <c r="J856" i="1"/>
  <c r="K856" i="1"/>
  <c r="M856" i="1" s="1"/>
  <c r="L856" i="1"/>
  <c r="N856" i="1" s="1"/>
  <c r="I857" i="1"/>
  <c r="J857" i="1"/>
  <c r="K857" i="1"/>
  <c r="M857" i="1" s="1"/>
  <c r="L857" i="1"/>
  <c r="N857" i="1" s="1"/>
  <c r="I858" i="1"/>
  <c r="J858" i="1"/>
  <c r="K858" i="1"/>
  <c r="M858" i="1" s="1"/>
  <c r="L858" i="1"/>
  <c r="N858" i="1" s="1"/>
  <c r="I859" i="1"/>
  <c r="J859" i="1"/>
  <c r="K859" i="1"/>
  <c r="M859" i="1" s="1"/>
  <c r="L859" i="1"/>
  <c r="N859" i="1" s="1"/>
  <c r="I860" i="1"/>
  <c r="J860" i="1"/>
  <c r="K860" i="1"/>
  <c r="M860" i="1" s="1"/>
  <c r="L860" i="1"/>
  <c r="N860" i="1" s="1"/>
  <c r="I861" i="1"/>
  <c r="J861" i="1"/>
  <c r="K861" i="1"/>
  <c r="M861" i="1" s="1"/>
  <c r="L861" i="1"/>
  <c r="N861" i="1" s="1"/>
  <c r="I862" i="1"/>
  <c r="J862" i="1"/>
  <c r="K862" i="1"/>
  <c r="M862" i="1" s="1"/>
  <c r="L862" i="1"/>
  <c r="N862" i="1" s="1"/>
  <c r="I863" i="1"/>
  <c r="J863" i="1"/>
  <c r="K863" i="1"/>
  <c r="M863" i="1" s="1"/>
  <c r="L863" i="1"/>
  <c r="N863" i="1" s="1"/>
  <c r="I864" i="1"/>
  <c r="J864" i="1"/>
  <c r="K864" i="1"/>
  <c r="M864" i="1" s="1"/>
  <c r="L864" i="1"/>
  <c r="N864" i="1" s="1"/>
  <c r="I865" i="1"/>
  <c r="J865" i="1"/>
  <c r="K865" i="1"/>
  <c r="M865" i="1" s="1"/>
  <c r="L865" i="1"/>
  <c r="N865" i="1" s="1"/>
  <c r="I866" i="1"/>
  <c r="J866" i="1"/>
  <c r="K866" i="1"/>
  <c r="M866" i="1" s="1"/>
  <c r="L866" i="1"/>
  <c r="N866" i="1" s="1"/>
  <c r="I867" i="1"/>
  <c r="J867" i="1"/>
  <c r="K867" i="1"/>
  <c r="M867" i="1" s="1"/>
  <c r="L867" i="1"/>
  <c r="N867" i="1" s="1"/>
  <c r="I868" i="1"/>
  <c r="J868" i="1"/>
  <c r="K868" i="1"/>
  <c r="M868" i="1" s="1"/>
  <c r="L868" i="1"/>
  <c r="N868" i="1" s="1"/>
  <c r="I869" i="1"/>
  <c r="J869" i="1"/>
  <c r="K869" i="1"/>
  <c r="L869" i="1"/>
  <c r="N869" i="1" s="1"/>
  <c r="I870" i="1"/>
  <c r="J870" i="1"/>
  <c r="K870" i="1"/>
  <c r="M870" i="1" s="1"/>
  <c r="L870" i="1"/>
  <c r="N870" i="1" s="1"/>
  <c r="I871" i="1"/>
  <c r="J871" i="1"/>
  <c r="K871" i="1"/>
  <c r="M871" i="1" s="1"/>
  <c r="L871" i="1"/>
  <c r="N871" i="1" s="1"/>
  <c r="I872" i="1"/>
  <c r="J872" i="1"/>
  <c r="K872" i="1"/>
  <c r="M872" i="1" s="1"/>
  <c r="L872" i="1"/>
  <c r="N872" i="1" s="1"/>
  <c r="I873" i="1"/>
  <c r="J873" i="1"/>
  <c r="K873" i="1"/>
  <c r="M873" i="1" s="1"/>
  <c r="L873" i="1"/>
  <c r="N873" i="1" s="1"/>
  <c r="I874" i="1"/>
  <c r="J874" i="1"/>
  <c r="K874" i="1"/>
  <c r="M874" i="1" s="1"/>
  <c r="L874" i="1"/>
  <c r="N874" i="1" s="1"/>
  <c r="I875" i="1"/>
  <c r="J875" i="1"/>
  <c r="K875" i="1"/>
  <c r="M875" i="1" s="1"/>
  <c r="L875" i="1"/>
  <c r="N875" i="1" s="1"/>
  <c r="I876" i="1"/>
  <c r="J876" i="1"/>
  <c r="K876" i="1"/>
  <c r="M876" i="1" s="1"/>
  <c r="L876" i="1"/>
  <c r="N876" i="1" s="1"/>
  <c r="I877" i="1"/>
  <c r="J877" i="1"/>
  <c r="K877" i="1"/>
  <c r="M877" i="1" s="1"/>
  <c r="L877" i="1"/>
  <c r="N877" i="1" s="1"/>
  <c r="I878" i="1"/>
  <c r="J878" i="1"/>
  <c r="K878" i="1"/>
  <c r="M878" i="1" s="1"/>
  <c r="L878" i="1"/>
  <c r="N878" i="1" s="1"/>
  <c r="I879" i="1"/>
  <c r="J879" i="1"/>
  <c r="K879" i="1"/>
  <c r="M879" i="1" s="1"/>
  <c r="L879" i="1"/>
  <c r="N879" i="1" s="1"/>
  <c r="I880" i="1"/>
  <c r="J880" i="1"/>
  <c r="K880" i="1"/>
  <c r="M880" i="1" s="1"/>
  <c r="L880" i="1"/>
  <c r="N880" i="1" s="1"/>
  <c r="I881" i="1"/>
  <c r="J881" i="1"/>
  <c r="K881" i="1"/>
  <c r="M881" i="1" s="1"/>
  <c r="L881" i="1"/>
  <c r="N881" i="1" s="1"/>
  <c r="I882" i="1"/>
  <c r="J882" i="1"/>
  <c r="K882" i="1"/>
  <c r="M882" i="1" s="1"/>
  <c r="L882" i="1"/>
  <c r="N882" i="1" s="1"/>
  <c r="I883" i="1"/>
  <c r="J883" i="1"/>
  <c r="K883" i="1"/>
  <c r="M883" i="1" s="1"/>
  <c r="L883" i="1"/>
  <c r="N883" i="1" s="1"/>
  <c r="I884" i="1"/>
  <c r="J884" i="1"/>
  <c r="K884" i="1"/>
  <c r="M884" i="1" s="1"/>
  <c r="L884" i="1"/>
  <c r="N884" i="1" s="1"/>
  <c r="I885" i="1"/>
  <c r="J885" i="1"/>
  <c r="K885" i="1"/>
  <c r="M885" i="1" s="1"/>
  <c r="L885" i="1"/>
  <c r="N885" i="1" s="1"/>
  <c r="I886" i="1"/>
  <c r="J886" i="1"/>
  <c r="K886" i="1"/>
  <c r="M886" i="1" s="1"/>
  <c r="L886" i="1"/>
  <c r="N886" i="1" s="1"/>
  <c r="I887" i="1"/>
  <c r="J887" i="1"/>
  <c r="K887" i="1"/>
  <c r="M887" i="1" s="1"/>
  <c r="L887" i="1"/>
  <c r="N887" i="1" s="1"/>
  <c r="I888" i="1"/>
  <c r="J888" i="1"/>
  <c r="K888" i="1"/>
  <c r="M888" i="1" s="1"/>
  <c r="L888" i="1"/>
  <c r="N888" i="1" s="1"/>
  <c r="I889" i="1"/>
  <c r="J889" i="1"/>
  <c r="K889" i="1"/>
  <c r="M889" i="1" s="1"/>
  <c r="L889" i="1"/>
  <c r="N889" i="1" s="1"/>
  <c r="I890" i="1"/>
  <c r="J890" i="1"/>
  <c r="K890" i="1"/>
  <c r="M890" i="1" s="1"/>
  <c r="L890" i="1"/>
  <c r="N890" i="1" s="1"/>
  <c r="I891" i="1"/>
  <c r="J891" i="1"/>
  <c r="K891" i="1"/>
  <c r="M891" i="1" s="1"/>
  <c r="L891" i="1"/>
  <c r="N891" i="1" s="1"/>
  <c r="I892" i="1"/>
  <c r="J892" i="1"/>
  <c r="K892" i="1"/>
  <c r="M892" i="1" s="1"/>
  <c r="L892" i="1"/>
  <c r="N892" i="1" s="1"/>
  <c r="I893" i="1"/>
  <c r="J893" i="1"/>
  <c r="K893" i="1"/>
  <c r="M893" i="1" s="1"/>
  <c r="L893" i="1"/>
  <c r="N893" i="1" s="1"/>
  <c r="I894" i="1"/>
  <c r="J894" i="1"/>
  <c r="K894" i="1"/>
  <c r="M894" i="1" s="1"/>
  <c r="L894" i="1"/>
  <c r="N894" i="1" s="1"/>
  <c r="I895" i="1"/>
  <c r="J895" i="1"/>
  <c r="K895" i="1"/>
  <c r="M895" i="1" s="1"/>
  <c r="L895" i="1"/>
  <c r="N895" i="1" s="1"/>
  <c r="I896" i="1"/>
  <c r="J896" i="1"/>
  <c r="K896" i="1"/>
  <c r="M896" i="1" s="1"/>
  <c r="L896" i="1"/>
  <c r="N896" i="1" s="1"/>
  <c r="I897" i="1"/>
  <c r="J897" i="1"/>
  <c r="K897" i="1"/>
  <c r="M897" i="1" s="1"/>
  <c r="L897" i="1"/>
  <c r="N897" i="1" s="1"/>
  <c r="I898" i="1"/>
  <c r="J898" i="1"/>
  <c r="K898" i="1"/>
  <c r="M898" i="1" s="1"/>
  <c r="L898" i="1"/>
  <c r="N898" i="1" s="1"/>
  <c r="I899" i="1"/>
  <c r="J899" i="1"/>
  <c r="K899" i="1"/>
  <c r="M899" i="1" s="1"/>
  <c r="L899" i="1"/>
  <c r="N899" i="1" s="1"/>
  <c r="I900" i="1"/>
  <c r="J900" i="1"/>
  <c r="K900" i="1"/>
  <c r="M900" i="1" s="1"/>
  <c r="L900" i="1"/>
  <c r="N900" i="1" s="1"/>
  <c r="I901" i="1"/>
  <c r="J901" i="1"/>
  <c r="K901" i="1"/>
  <c r="M901" i="1" s="1"/>
  <c r="L901" i="1"/>
  <c r="N901" i="1" s="1"/>
  <c r="I902" i="1"/>
  <c r="J902" i="1"/>
  <c r="K902" i="1"/>
  <c r="M902" i="1" s="1"/>
  <c r="L902" i="1"/>
  <c r="N902" i="1" s="1"/>
  <c r="I903" i="1"/>
  <c r="J903" i="1"/>
  <c r="K903" i="1"/>
  <c r="L903" i="1"/>
  <c r="N903" i="1" s="1"/>
  <c r="I904" i="1"/>
  <c r="J904" i="1"/>
  <c r="K904" i="1"/>
  <c r="M904" i="1" s="1"/>
  <c r="L904" i="1"/>
  <c r="N904" i="1" s="1"/>
  <c r="I905" i="1"/>
  <c r="J905" i="1"/>
  <c r="K905" i="1"/>
  <c r="M905" i="1" s="1"/>
  <c r="L905" i="1"/>
  <c r="N905" i="1" s="1"/>
  <c r="I906" i="1"/>
  <c r="J906" i="1"/>
  <c r="K906" i="1"/>
  <c r="M906" i="1" s="1"/>
  <c r="L906" i="1"/>
  <c r="N906" i="1" s="1"/>
  <c r="I907" i="1"/>
  <c r="J907" i="1"/>
  <c r="K907" i="1"/>
  <c r="M907" i="1" s="1"/>
  <c r="L907" i="1"/>
  <c r="N907" i="1" s="1"/>
  <c r="I908" i="1"/>
  <c r="J908" i="1"/>
  <c r="K908" i="1"/>
  <c r="M908" i="1" s="1"/>
  <c r="L908" i="1"/>
  <c r="N908" i="1" s="1"/>
  <c r="I909" i="1"/>
  <c r="J909" i="1"/>
  <c r="K909" i="1"/>
  <c r="M909" i="1" s="1"/>
  <c r="L909" i="1"/>
  <c r="N909" i="1" s="1"/>
  <c r="I910" i="1"/>
  <c r="J910" i="1"/>
  <c r="K910" i="1"/>
  <c r="M910" i="1" s="1"/>
  <c r="L910" i="1"/>
  <c r="N910" i="1" s="1"/>
  <c r="I911" i="1"/>
  <c r="J911" i="1"/>
  <c r="K911" i="1"/>
  <c r="M911" i="1" s="1"/>
  <c r="L911" i="1"/>
  <c r="N911" i="1" s="1"/>
  <c r="I912" i="1"/>
  <c r="J912" i="1"/>
  <c r="K912" i="1"/>
  <c r="M912" i="1" s="1"/>
  <c r="L912" i="1"/>
  <c r="N912" i="1" s="1"/>
  <c r="I913" i="1"/>
  <c r="J913" i="1"/>
  <c r="K913" i="1"/>
  <c r="L913" i="1"/>
  <c r="I914" i="1"/>
  <c r="J914" i="1"/>
  <c r="K914" i="1"/>
  <c r="M914" i="1" s="1"/>
  <c r="L914" i="1"/>
  <c r="N914" i="1" s="1"/>
  <c r="I915" i="1"/>
  <c r="J915" i="1"/>
  <c r="K915" i="1"/>
  <c r="M915" i="1" s="1"/>
  <c r="L915" i="1"/>
  <c r="N915" i="1" s="1"/>
  <c r="I916" i="1"/>
  <c r="J916" i="1"/>
  <c r="K916" i="1"/>
  <c r="M916" i="1" s="1"/>
  <c r="L916" i="1"/>
  <c r="N916" i="1" s="1"/>
  <c r="I917" i="1"/>
  <c r="J917" i="1"/>
  <c r="K917" i="1"/>
  <c r="M917" i="1" s="1"/>
  <c r="L917" i="1"/>
  <c r="I918" i="1"/>
  <c r="J918" i="1"/>
  <c r="K918" i="1"/>
  <c r="M918" i="1" s="1"/>
  <c r="L918" i="1"/>
  <c r="N918" i="1" s="1"/>
  <c r="I919" i="1"/>
  <c r="J919" i="1"/>
  <c r="K919" i="1"/>
  <c r="M919" i="1" s="1"/>
  <c r="L919" i="1"/>
  <c r="N919" i="1" s="1"/>
  <c r="I920" i="1"/>
  <c r="J920" i="1"/>
  <c r="K920" i="1"/>
  <c r="M920" i="1" s="1"/>
  <c r="L920" i="1"/>
  <c r="I921" i="1"/>
  <c r="J921" i="1"/>
  <c r="K921" i="1"/>
  <c r="M921" i="1" s="1"/>
  <c r="L921" i="1"/>
  <c r="N921" i="1" s="1"/>
  <c r="I922" i="1"/>
  <c r="J922" i="1"/>
  <c r="K922" i="1"/>
  <c r="M922" i="1" s="1"/>
  <c r="L922" i="1"/>
  <c r="N922" i="1" s="1"/>
  <c r="I923" i="1"/>
  <c r="J923" i="1"/>
  <c r="K923" i="1"/>
  <c r="M923" i="1" s="1"/>
  <c r="L923" i="1"/>
  <c r="N923" i="1" s="1"/>
  <c r="I924" i="1"/>
  <c r="J924" i="1"/>
  <c r="K924" i="1"/>
  <c r="M924" i="1" s="1"/>
  <c r="L924" i="1"/>
  <c r="N924" i="1" s="1"/>
  <c r="I925" i="1"/>
  <c r="J925" i="1"/>
  <c r="K925" i="1"/>
  <c r="M925" i="1" s="1"/>
  <c r="L925" i="1"/>
  <c r="N925" i="1" s="1"/>
  <c r="I926" i="1"/>
  <c r="J926" i="1"/>
  <c r="K926" i="1"/>
  <c r="M926" i="1" s="1"/>
  <c r="L926" i="1"/>
  <c r="N926" i="1" s="1"/>
  <c r="I927" i="1"/>
  <c r="J927" i="1"/>
  <c r="K927" i="1"/>
  <c r="M927" i="1" s="1"/>
  <c r="L927" i="1"/>
  <c r="N927" i="1" s="1"/>
  <c r="I928" i="1"/>
  <c r="J928" i="1"/>
  <c r="K928" i="1"/>
  <c r="M928" i="1" s="1"/>
  <c r="L928" i="1"/>
  <c r="N928" i="1" s="1"/>
  <c r="I929" i="1"/>
  <c r="J929" i="1"/>
  <c r="K929" i="1"/>
  <c r="M929" i="1" s="1"/>
  <c r="L929" i="1"/>
  <c r="N929" i="1" s="1"/>
  <c r="I930" i="1"/>
  <c r="J930" i="1"/>
  <c r="K930" i="1"/>
  <c r="M930" i="1" s="1"/>
  <c r="L930" i="1"/>
  <c r="N930" i="1" s="1"/>
  <c r="I931" i="1"/>
  <c r="J931" i="1"/>
  <c r="K931" i="1"/>
  <c r="M931" i="1" s="1"/>
  <c r="L931" i="1"/>
  <c r="N931" i="1" s="1"/>
  <c r="I932" i="1"/>
  <c r="J932" i="1"/>
  <c r="K932" i="1"/>
  <c r="M932" i="1" s="1"/>
  <c r="L932" i="1"/>
  <c r="N932" i="1" s="1"/>
  <c r="I933" i="1"/>
  <c r="J933" i="1"/>
  <c r="K933" i="1"/>
  <c r="M933" i="1" s="1"/>
  <c r="L933" i="1"/>
  <c r="N933" i="1" s="1"/>
  <c r="I934" i="1"/>
  <c r="J934" i="1"/>
  <c r="K934" i="1"/>
  <c r="M934" i="1" s="1"/>
  <c r="L934" i="1"/>
  <c r="N934" i="1" s="1"/>
  <c r="I935" i="1"/>
  <c r="J935" i="1"/>
  <c r="K935" i="1"/>
  <c r="M935" i="1" s="1"/>
  <c r="L935" i="1"/>
  <c r="N935" i="1" s="1"/>
  <c r="I936" i="1"/>
  <c r="J936" i="1"/>
  <c r="K936" i="1"/>
  <c r="M936" i="1" s="1"/>
  <c r="L936" i="1"/>
  <c r="N936" i="1" s="1"/>
  <c r="I937" i="1"/>
  <c r="J937" i="1"/>
  <c r="K937" i="1"/>
  <c r="M937" i="1" s="1"/>
  <c r="L937" i="1"/>
  <c r="N937" i="1" s="1"/>
  <c r="I938" i="1"/>
  <c r="J938" i="1"/>
  <c r="K938" i="1"/>
  <c r="M938" i="1" s="1"/>
  <c r="L938" i="1"/>
  <c r="N938" i="1" s="1"/>
  <c r="I939" i="1"/>
  <c r="J939" i="1"/>
  <c r="K939" i="1"/>
  <c r="M939" i="1" s="1"/>
  <c r="L939" i="1"/>
  <c r="N939" i="1" s="1"/>
  <c r="I940" i="1"/>
  <c r="J940" i="1"/>
  <c r="K940" i="1"/>
  <c r="M940" i="1" s="1"/>
  <c r="L940" i="1"/>
  <c r="N940" i="1" s="1"/>
  <c r="I941" i="1"/>
  <c r="J941" i="1"/>
  <c r="K941" i="1"/>
  <c r="M941" i="1" s="1"/>
  <c r="L941" i="1"/>
  <c r="N941" i="1" s="1"/>
  <c r="I942" i="1"/>
  <c r="J942" i="1"/>
  <c r="K942" i="1"/>
  <c r="M942" i="1" s="1"/>
  <c r="L942" i="1"/>
  <c r="N942" i="1" s="1"/>
  <c r="I943" i="1"/>
  <c r="J943" i="1"/>
  <c r="K943" i="1"/>
  <c r="M943" i="1" s="1"/>
  <c r="L943" i="1"/>
  <c r="N943" i="1" s="1"/>
  <c r="I944" i="1"/>
  <c r="J944" i="1"/>
  <c r="K944" i="1"/>
  <c r="M944" i="1" s="1"/>
  <c r="L944" i="1"/>
  <c r="N944" i="1" s="1"/>
  <c r="I945" i="1"/>
  <c r="J945" i="1"/>
  <c r="K945" i="1"/>
  <c r="M945" i="1" s="1"/>
  <c r="L945" i="1"/>
  <c r="N945" i="1" s="1"/>
  <c r="I946" i="1"/>
  <c r="J946" i="1"/>
  <c r="K946" i="1"/>
  <c r="M946" i="1" s="1"/>
  <c r="L946" i="1"/>
  <c r="N946" i="1" s="1"/>
  <c r="I947" i="1"/>
  <c r="J947" i="1"/>
  <c r="K947" i="1"/>
  <c r="M947" i="1" s="1"/>
  <c r="L947" i="1"/>
  <c r="N947" i="1" s="1"/>
  <c r="I948" i="1"/>
  <c r="J948" i="1"/>
  <c r="K948" i="1"/>
  <c r="M948" i="1" s="1"/>
  <c r="L948" i="1"/>
  <c r="N948" i="1" s="1"/>
  <c r="I949" i="1"/>
  <c r="J949" i="1"/>
  <c r="K949" i="1"/>
  <c r="M949" i="1" s="1"/>
  <c r="L949" i="1"/>
  <c r="N949" i="1" s="1"/>
  <c r="I950" i="1"/>
  <c r="J950" i="1"/>
  <c r="K950" i="1"/>
  <c r="M950" i="1" s="1"/>
  <c r="L950" i="1"/>
  <c r="N950" i="1" s="1"/>
  <c r="I951" i="1"/>
  <c r="J951" i="1"/>
  <c r="K951" i="1"/>
  <c r="M951" i="1" s="1"/>
  <c r="L951" i="1"/>
  <c r="N951" i="1" s="1"/>
  <c r="I952" i="1"/>
  <c r="J952" i="1"/>
  <c r="K952" i="1"/>
  <c r="M952" i="1" s="1"/>
  <c r="L952" i="1"/>
  <c r="N952" i="1" s="1"/>
  <c r="I953" i="1"/>
  <c r="J953" i="1"/>
  <c r="K953" i="1"/>
  <c r="M953" i="1" s="1"/>
  <c r="L953" i="1"/>
  <c r="N953" i="1" s="1"/>
  <c r="I954" i="1"/>
  <c r="J954" i="1"/>
  <c r="K954" i="1"/>
  <c r="M954" i="1" s="1"/>
  <c r="L954" i="1"/>
  <c r="N954" i="1" s="1"/>
  <c r="I955" i="1"/>
  <c r="J955" i="1"/>
  <c r="K955" i="1"/>
  <c r="M955" i="1" s="1"/>
  <c r="L955" i="1"/>
  <c r="N955" i="1" s="1"/>
  <c r="I956" i="1"/>
  <c r="J956" i="1"/>
  <c r="K956" i="1"/>
  <c r="M956" i="1" s="1"/>
  <c r="L956" i="1"/>
  <c r="N956" i="1" s="1"/>
  <c r="I957" i="1"/>
  <c r="J957" i="1"/>
  <c r="K957" i="1"/>
  <c r="M957" i="1" s="1"/>
  <c r="L957" i="1"/>
  <c r="N957" i="1" s="1"/>
  <c r="I958" i="1"/>
  <c r="J958" i="1"/>
  <c r="K958" i="1"/>
  <c r="M958" i="1" s="1"/>
  <c r="L958" i="1"/>
  <c r="N958" i="1" s="1"/>
  <c r="I959" i="1"/>
  <c r="J959" i="1"/>
  <c r="K959" i="1"/>
  <c r="M959" i="1" s="1"/>
  <c r="L959" i="1"/>
  <c r="N959" i="1" s="1"/>
  <c r="I960" i="1"/>
  <c r="J960" i="1"/>
  <c r="K960" i="1"/>
  <c r="M960" i="1" s="1"/>
  <c r="L960" i="1"/>
  <c r="N960" i="1" s="1"/>
  <c r="I961" i="1"/>
  <c r="J961" i="1"/>
  <c r="K961" i="1"/>
  <c r="M961" i="1" s="1"/>
  <c r="L961" i="1"/>
  <c r="N961" i="1" s="1"/>
  <c r="I962" i="1"/>
  <c r="J962" i="1"/>
  <c r="K962" i="1"/>
  <c r="M962" i="1" s="1"/>
  <c r="L962" i="1"/>
  <c r="N962" i="1" s="1"/>
  <c r="I963" i="1"/>
  <c r="J963" i="1"/>
  <c r="K963" i="1"/>
  <c r="M963" i="1" s="1"/>
  <c r="L963" i="1"/>
  <c r="N963" i="1" s="1"/>
  <c r="I964" i="1"/>
  <c r="J964" i="1"/>
  <c r="K964" i="1"/>
  <c r="M964" i="1" s="1"/>
  <c r="L964" i="1"/>
  <c r="N964" i="1" s="1"/>
  <c r="I965" i="1"/>
  <c r="J965" i="1"/>
  <c r="K965" i="1"/>
  <c r="M965" i="1" s="1"/>
  <c r="L965" i="1"/>
  <c r="N965" i="1" s="1"/>
  <c r="I966" i="1"/>
  <c r="J966" i="1"/>
  <c r="K966" i="1"/>
  <c r="M966" i="1" s="1"/>
  <c r="L966" i="1"/>
  <c r="N966" i="1" s="1"/>
  <c r="I967" i="1"/>
  <c r="J967" i="1"/>
  <c r="K967" i="1"/>
  <c r="M967" i="1" s="1"/>
  <c r="L967" i="1"/>
  <c r="N967" i="1" s="1"/>
  <c r="I968" i="1"/>
  <c r="J968" i="1"/>
  <c r="K968" i="1"/>
  <c r="M968" i="1" s="1"/>
  <c r="L968" i="1"/>
  <c r="N968" i="1" s="1"/>
  <c r="I969" i="1"/>
  <c r="J969" i="1"/>
  <c r="K969" i="1"/>
  <c r="M969" i="1" s="1"/>
  <c r="L969" i="1"/>
  <c r="N969" i="1" s="1"/>
  <c r="I970" i="1"/>
  <c r="J970" i="1"/>
  <c r="K970" i="1"/>
  <c r="M970" i="1" s="1"/>
  <c r="L970" i="1"/>
  <c r="N970" i="1" s="1"/>
  <c r="I971" i="1"/>
  <c r="J971" i="1"/>
  <c r="K971" i="1"/>
  <c r="M971" i="1" s="1"/>
  <c r="L971" i="1"/>
  <c r="N971" i="1" s="1"/>
  <c r="I972" i="1"/>
  <c r="J972" i="1"/>
  <c r="K972" i="1"/>
  <c r="M972" i="1" s="1"/>
  <c r="L972" i="1"/>
  <c r="N972" i="1" s="1"/>
  <c r="I973" i="1"/>
  <c r="J973" i="1"/>
  <c r="K973" i="1"/>
  <c r="M973" i="1" s="1"/>
  <c r="L973" i="1"/>
  <c r="N973" i="1" s="1"/>
  <c r="I974" i="1"/>
  <c r="J974" i="1"/>
  <c r="K974" i="1"/>
  <c r="M974" i="1" s="1"/>
  <c r="L974" i="1"/>
  <c r="N974" i="1" s="1"/>
  <c r="I975" i="1"/>
  <c r="J975" i="1"/>
  <c r="K975" i="1"/>
  <c r="M975" i="1" s="1"/>
  <c r="L975" i="1"/>
  <c r="N975" i="1" s="1"/>
  <c r="I976" i="1"/>
  <c r="J976" i="1"/>
  <c r="K976" i="1"/>
  <c r="M976" i="1" s="1"/>
  <c r="L976" i="1"/>
  <c r="N976" i="1" s="1"/>
  <c r="I977" i="1"/>
  <c r="J977" i="1"/>
  <c r="K977" i="1"/>
  <c r="M977" i="1" s="1"/>
  <c r="L977" i="1"/>
  <c r="N977" i="1" s="1"/>
  <c r="I978" i="1"/>
  <c r="J978" i="1"/>
  <c r="K978" i="1"/>
  <c r="M978" i="1" s="1"/>
  <c r="L978" i="1"/>
  <c r="N978" i="1" s="1"/>
  <c r="I979" i="1"/>
  <c r="J979" i="1"/>
  <c r="K979" i="1"/>
  <c r="M979" i="1" s="1"/>
  <c r="L979" i="1"/>
  <c r="N979" i="1" s="1"/>
  <c r="I980" i="1"/>
  <c r="J980" i="1"/>
  <c r="K980" i="1"/>
  <c r="M980" i="1" s="1"/>
  <c r="L980" i="1"/>
  <c r="N980" i="1" s="1"/>
  <c r="I981" i="1"/>
  <c r="J981" i="1"/>
  <c r="K981" i="1"/>
  <c r="M981" i="1" s="1"/>
  <c r="L981" i="1"/>
  <c r="N981" i="1" s="1"/>
  <c r="I982" i="1"/>
  <c r="J982" i="1"/>
  <c r="K982" i="1"/>
  <c r="M982" i="1" s="1"/>
  <c r="L982" i="1"/>
  <c r="N982" i="1" s="1"/>
  <c r="I983" i="1"/>
  <c r="J983" i="1"/>
  <c r="K983" i="1"/>
  <c r="M983" i="1" s="1"/>
  <c r="L983" i="1"/>
  <c r="N983" i="1" s="1"/>
  <c r="I984" i="1"/>
  <c r="J984" i="1"/>
  <c r="K984" i="1"/>
  <c r="M984" i="1" s="1"/>
  <c r="L984" i="1"/>
  <c r="N984" i="1" s="1"/>
  <c r="I985" i="1"/>
  <c r="J985" i="1"/>
  <c r="K985" i="1"/>
  <c r="M985" i="1" s="1"/>
  <c r="L985" i="1"/>
  <c r="N985" i="1" s="1"/>
  <c r="I986" i="1"/>
  <c r="J986" i="1"/>
  <c r="K986" i="1"/>
  <c r="M986" i="1" s="1"/>
  <c r="L986" i="1"/>
  <c r="N986" i="1" s="1"/>
  <c r="I987" i="1"/>
  <c r="J987" i="1"/>
  <c r="K987" i="1"/>
  <c r="M987" i="1" s="1"/>
  <c r="L987" i="1"/>
  <c r="N987" i="1" s="1"/>
  <c r="I988" i="1"/>
  <c r="J988" i="1"/>
  <c r="K988" i="1"/>
  <c r="M988" i="1" s="1"/>
  <c r="L988" i="1"/>
  <c r="N988" i="1" s="1"/>
  <c r="I989" i="1"/>
  <c r="J989" i="1"/>
  <c r="K989" i="1"/>
  <c r="M989" i="1" s="1"/>
  <c r="L989" i="1"/>
  <c r="N989" i="1" s="1"/>
  <c r="I990" i="1"/>
  <c r="J990" i="1"/>
  <c r="K990" i="1"/>
  <c r="M990" i="1" s="1"/>
  <c r="L990" i="1"/>
  <c r="N990" i="1" s="1"/>
  <c r="I991" i="1"/>
  <c r="J991" i="1"/>
  <c r="K991" i="1"/>
  <c r="M991" i="1" s="1"/>
  <c r="L991" i="1"/>
  <c r="N991" i="1" s="1"/>
  <c r="I992" i="1"/>
  <c r="J992" i="1"/>
  <c r="K992" i="1"/>
  <c r="M992" i="1" s="1"/>
  <c r="L992" i="1"/>
  <c r="N992" i="1" s="1"/>
  <c r="I993" i="1"/>
  <c r="J993" i="1"/>
  <c r="K993" i="1"/>
  <c r="M993" i="1" s="1"/>
  <c r="L993" i="1"/>
  <c r="N993" i="1" s="1"/>
  <c r="I994" i="1"/>
  <c r="J994" i="1"/>
  <c r="K994" i="1"/>
  <c r="M994" i="1" s="1"/>
  <c r="L994" i="1"/>
  <c r="N994" i="1" s="1"/>
  <c r="I995" i="1"/>
  <c r="J995" i="1"/>
  <c r="K995" i="1"/>
  <c r="M995" i="1" s="1"/>
  <c r="L995" i="1"/>
  <c r="N995" i="1" s="1"/>
  <c r="I996" i="1"/>
  <c r="J996" i="1"/>
  <c r="K996" i="1"/>
  <c r="M996" i="1" s="1"/>
  <c r="L996" i="1"/>
  <c r="N996" i="1" s="1"/>
  <c r="I997" i="1"/>
  <c r="J997" i="1"/>
  <c r="K997" i="1"/>
  <c r="L997" i="1"/>
  <c r="N997" i="1" s="1"/>
  <c r="I998" i="1"/>
  <c r="J998" i="1"/>
  <c r="K998" i="1"/>
  <c r="M998" i="1" s="1"/>
  <c r="L998" i="1"/>
  <c r="N998" i="1" s="1"/>
  <c r="I999" i="1"/>
  <c r="J999" i="1"/>
  <c r="K999" i="1"/>
  <c r="M999" i="1" s="1"/>
  <c r="L999" i="1"/>
  <c r="N999" i="1" s="1"/>
  <c r="I1000" i="1"/>
  <c r="J1000" i="1"/>
  <c r="K1000" i="1"/>
  <c r="M1000" i="1" s="1"/>
  <c r="L1000" i="1"/>
  <c r="N1000" i="1" s="1"/>
  <c r="I1001" i="1"/>
  <c r="J1001" i="1"/>
  <c r="K1001" i="1"/>
  <c r="M1001" i="1" s="1"/>
  <c r="L1001" i="1"/>
  <c r="N1001" i="1" s="1"/>
  <c r="L2" i="1"/>
  <c r="K2" i="1"/>
  <c r="M2" i="1" s="1"/>
  <c r="J2" i="1"/>
  <c r="I2" i="1"/>
  <c r="F7" i="4"/>
  <c r="F6" i="4"/>
  <c r="AI1" i="4" l="1"/>
  <c r="Z4" i="4" a="1"/>
  <c r="Z4" i="4" s="1"/>
  <c r="X1" i="4"/>
  <c r="W1" i="4"/>
  <c r="V1" i="4"/>
  <c r="F8"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<sst xmlns="http://schemas.openxmlformats.org/spreadsheetml/2006/main" count="6181" uniqueCount="169">
  <si>
    <t>Connie</t>
  </si>
  <si>
    <t>Tchaikovsky</t>
  </si>
  <si>
    <t>M</t>
  </si>
  <si>
    <t>Syrup - Monin - Blue Curacao</t>
  </si>
  <si>
    <t>Caterina</t>
  </si>
  <si>
    <t>Mitroshinov</t>
  </si>
  <si>
    <t>F</t>
  </si>
  <si>
    <t>Beef - Striploin</t>
  </si>
  <si>
    <t>Ernesta</t>
  </si>
  <si>
    <t>Wisdish</t>
  </si>
  <si>
    <t>Wine - Tribal Sauvignon</t>
  </si>
  <si>
    <t>Gideon</t>
  </si>
  <si>
    <t>Daudray</t>
  </si>
  <si>
    <t>Veal - Liver</t>
  </si>
  <si>
    <t>Peas - Pigeon, Dry</t>
  </si>
  <si>
    <t>Gil</t>
  </si>
  <si>
    <t>Legging</t>
  </si>
  <si>
    <t>Scallop - St. Jaques</t>
  </si>
  <si>
    <t>Burlie</t>
  </si>
  <si>
    <t>Brooksbank</t>
  </si>
  <si>
    <t>Tomatoes - Grape</t>
  </si>
  <si>
    <t>White Baguette</t>
  </si>
  <si>
    <t>Soup Campbells</t>
  </si>
  <si>
    <t>Renado</t>
  </si>
  <si>
    <t>Sertin</t>
  </si>
  <si>
    <t>Christos</t>
  </si>
  <si>
    <t>Rabson</t>
  </si>
  <si>
    <t>Lime Cordial - Roses</t>
  </si>
  <si>
    <t>Ker</t>
  </si>
  <si>
    <t>Holdron</t>
  </si>
  <si>
    <t>Renelle</t>
  </si>
  <si>
    <t>Arnault</t>
  </si>
  <si>
    <t>Sherry - Dry</t>
  </si>
  <si>
    <t>Moe</t>
  </si>
  <si>
    <t>Gravey</t>
  </si>
  <si>
    <t>7up Diet, 355 Ml</t>
  </si>
  <si>
    <t>Jemima</t>
  </si>
  <si>
    <t>Johnikin</t>
  </si>
  <si>
    <t>Pork Ham Prager</t>
  </si>
  <si>
    <t>Joya</t>
  </si>
  <si>
    <t>Willingam</t>
  </si>
  <si>
    <t>Pastry - Baked Cinnamon Stick</t>
  </si>
  <si>
    <t>Ward</t>
  </si>
  <si>
    <t>Coatham</t>
  </si>
  <si>
    <t>Alejoa</t>
  </si>
  <si>
    <t>Savell</t>
  </si>
  <si>
    <t>Pasta - Cappellini, Dry</t>
  </si>
  <si>
    <t>Maxi</t>
  </si>
  <si>
    <t>Biset</t>
  </si>
  <si>
    <t>Pizza Pizza Dough</t>
  </si>
  <si>
    <t>Tiffi</t>
  </si>
  <si>
    <t>Philippson</t>
  </si>
  <si>
    <t>Pepper - Cayenne</t>
  </si>
  <si>
    <t>Hubie</t>
  </si>
  <si>
    <t>Flew</t>
  </si>
  <si>
    <t>Vaccum Bag - 14x20</t>
  </si>
  <si>
    <t>Gasparo</t>
  </si>
  <si>
    <t>Stirland</t>
  </si>
  <si>
    <t>Tarragon - Fresh</t>
  </si>
  <si>
    <t>Breanne</t>
  </si>
  <si>
    <t>Keyden</t>
  </si>
  <si>
    <t>Tedman</t>
  </si>
  <si>
    <t>McGavigan</t>
  </si>
  <si>
    <t>Jacqui</t>
  </si>
  <si>
    <t>Wreath</t>
  </si>
  <si>
    <t>Babita</t>
  </si>
  <si>
    <t>Carous</t>
  </si>
  <si>
    <t>Haroun</t>
  </si>
  <si>
    <t>McAlinden</t>
  </si>
  <si>
    <t>Cecily</t>
  </si>
  <si>
    <t>Willmott</t>
  </si>
  <si>
    <t>Water - San Pellegrino</t>
  </si>
  <si>
    <t>Sauce - Bernaise, Mix</t>
  </si>
  <si>
    <t>Riannon</t>
  </si>
  <si>
    <t>Emery</t>
  </si>
  <si>
    <t>Carlotta</t>
  </si>
  <si>
    <t>Montez</t>
  </si>
  <si>
    <t>Genia</t>
  </si>
  <si>
    <t>Fones</t>
  </si>
  <si>
    <t>Tymon</t>
  </si>
  <si>
    <t>Hargerie</t>
  </si>
  <si>
    <t>Soup - Campbells Mac N Cheese</t>
  </si>
  <si>
    <t>Kalie</t>
  </si>
  <si>
    <t>Dashper</t>
  </si>
  <si>
    <t>Jeremiah</t>
  </si>
  <si>
    <t>Lawrinson</t>
  </si>
  <si>
    <t>Rabbit - Legs</t>
  </si>
  <si>
    <t>Ceil</t>
  </si>
  <si>
    <t>Sercombe</t>
  </si>
  <si>
    <t>Shanan</t>
  </si>
  <si>
    <t>Gaddes</t>
  </si>
  <si>
    <t>First_Name</t>
  </si>
  <si>
    <t>Last_Name</t>
  </si>
  <si>
    <t>Gender</t>
  </si>
  <si>
    <t>Product</t>
  </si>
  <si>
    <t>Buying Price</t>
  </si>
  <si>
    <t>Selling Price</t>
  </si>
  <si>
    <t>P0023</t>
  </si>
  <si>
    <t>P0015</t>
  </si>
  <si>
    <t>P0014</t>
  </si>
  <si>
    <t>P0004</t>
  </si>
  <si>
    <t>P0018</t>
  </si>
  <si>
    <t>P0006</t>
  </si>
  <si>
    <t>P0020</t>
  </si>
  <si>
    <t>P0005</t>
  </si>
  <si>
    <t>P0012</t>
  </si>
  <si>
    <t>P0021</t>
  </si>
  <si>
    <t>P0022</t>
  </si>
  <si>
    <t>P0007</t>
  </si>
  <si>
    <t>P0009</t>
  </si>
  <si>
    <t>P0011</t>
  </si>
  <si>
    <t>P0019</t>
  </si>
  <si>
    <t>P0017</t>
  </si>
  <si>
    <t>P0010</t>
  </si>
  <si>
    <t>P0016</t>
  </si>
  <si>
    <t>P0002</t>
  </si>
  <si>
    <t>P0001</t>
  </si>
  <si>
    <t>P0008</t>
  </si>
  <si>
    <t>P0003</t>
  </si>
  <si>
    <t>P0013</t>
  </si>
  <si>
    <t>Product_Id</t>
  </si>
  <si>
    <t>Product_Category</t>
  </si>
  <si>
    <t>Category 1</t>
  </si>
  <si>
    <t>Category 3</t>
  </si>
  <si>
    <t>Category 2</t>
  </si>
  <si>
    <t>Category 5</t>
  </si>
  <si>
    <t>Category 6</t>
  </si>
  <si>
    <t>Category 4</t>
  </si>
  <si>
    <t>Date</t>
  </si>
  <si>
    <t>Online</t>
  </si>
  <si>
    <t>Shopkeeper</t>
  </si>
  <si>
    <t>Direct Sales</t>
  </si>
  <si>
    <t>Wholeseller</t>
  </si>
  <si>
    <t>Sales Type</t>
  </si>
  <si>
    <t>Payment Mode</t>
  </si>
  <si>
    <t>Cash</t>
  </si>
  <si>
    <t>Quantity</t>
  </si>
  <si>
    <t>Total Buying Value</t>
  </si>
  <si>
    <t>Total Selling Value</t>
  </si>
  <si>
    <t>Day</t>
  </si>
  <si>
    <t>Month</t>
  </si>
  <si>
    <t>Year</t>
  </si>
  <si>
    <t>Row Labels</t>
  </si>
  <si>
    <t>Sum of Total Selling Value</t>
  </si>
  <si>
    <t>Sum of Total Buying Value</t>
  </si>
  <si>
    <t>Oct</t>
  </si>
  <si>
    <t>Dec</t>
  </si>
  <si>
    <t>Jul</t>
  </si>
  <si>
    <t>Aug</t>
  </si>
  <si>
    <t>Apr</t>
  </si>
  <si>
    <t>Sep</t>
  </si>
  <si>
    <t>Mar</t>
  </si>
  <si>
    <t>May</t>
  </si>
  <si>
    <t>Nov</t>
  </si>
  <si>
    <t>Feb</t>
  </si>
  <si>
    <t>Jun</t>
  </si>
  <si>
    <t>Jan</t>
  </si>
  <si>
    <t>Sum of Quantity</t>
  </si>
  <si>
    <t>Total Sales</t>
  </si>
  <si>
    <t>Total Profit</t>
  </si>
  <si>
    <t>Profit %</t>
  </si>
  <si>
    <t>Sales</t>
  </si>
  <si>
    <t>Profit</t>
  </si>
  <si>
    <t>Rank 1</t>
  </si>
  <si>
    <t>Rank 2</t>
  </si>
  <si>
    <t>Rank 3</t>
  </si>
  <si>
    <t>Rank 4</t>
  </si>
  <si>
    <t>Rank 5</t>
  </si>
  <si>
    <t>Rank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</si>
</sst>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 #,##0.00"/>
    <numFmt numFmtId="165" formatCode="&quot;₹&quot;\ #,##0.00,,&quot;M&quot;"/>
    <numFmt numFmtId="166" formatCode="&quot;₹&quot;\ #,##0"/>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2">
    <xf numFmtId="0" fontId="0" fillId="0" borderId="0"/>
    <xf numFmtId="9" fontId="1" fillId="0" borderId="0" applyFont="0" applyFill="0" applyBorder="0" applyAlignment="0" applyProtection="0"/>
  </cellStyleXfs>
  <cellXfs count="13">
    <xf numFmtId="0" fontId="0" fillId="0" borderId="0" xfId="0"/>
    <xf numFmtId="164" fontId="0" fillId="0" borderId="0" xfId="0" applyNumberFormat="1"/>
    <xf numFmtId="14" fontId="0" fillId="0" borderId="0" xfId="0" applyNumberFormat="1"/>
    <xf numFmtId="0" fontId="2" fillId="2" borderId="0" xfId="0" applyFont="1" applyFill="1"/>
    <xf numFmtId="164" fontId="2" fillId="2" borderId="0" xfId="0" applyNumberFormat="1" applyFont="1" applyFill="1"/>
    <xf numFmtId="0" fontId="0" fillId="0" borderId="0" xfId="0" pivotButton="1"/>
    <xf numFmtId="0" fontId="2" fillId="3" borderId="1" xfId="0" applyFont="1" applyFill="1" applyBorder="1"/>
    <xf numFmtId="0" fontId="0" fillId="0" borderId="0" xfId="0" applyAlignment="1">
      <alignment horizontal="left"/>
    </xf>
    <xf numFmtId="165" fontId="0" fillId="0" borderId="0" xfId="0" applyNumberFormat="1"/>
    <xf numFmtId="166" fontId="0" fillId="0" borderId="0" xfId="0" applyNumberFormat="1"/>
    <xf numFmtId="1" fontId="0" fillId="0" borderId="0" xfId="0" applyNumberFormat="1"/>
    <xf numFmtId="9" fontId="0" fillId="0" borderId="0" xfId="1" applyFont="1"/>
    <xf numFmtId="0" fontId="0" fillId="0" borderId="0" xfId="0" applyNumberFormat="1"/>
  </cellXfs>
  <cellStyles count="2">
    <cellStyle name="Normal" xfId="0" builtinId="0"/>
    <cellStyle name="Percent" xfId="1" builtinId="5"/>
  </cellStyles>
  <dxfs count="234">
    <dxf>
      <numFmt numFmtId="165" formatCode="&quot;₹&quot;\ #,##0.00,,&quot;M&quot;"/>
    </dxf>
    <dxf>
      <numFmt numFmtId="165" formatCode="&quot;₹&quot;\ #,##0.00,,&quot;M&quot;"/>
    </dxf>
    <dxf>
      <numFmt numFmtId="165" formatCode="&quot;₹&quot;\ #,##0.00,,&quot;M&quot;"/>
    </dxf>
    <dxf>
      <numFmt numFmtId="166" formatCode="&quot;₹&quot;\ #,##0"/>
    </dxf>
    <dxf>
      <numFmt numFmtId="1" formatCode="0"/>
    </dxf>
    <dxf>
      <numFmt numFmtId="165" formatCode="&quot;₹&quot;\ #,##0.00,,&quot;M&quot;"/>
    </dxf>
    <dxf>
      <numFmt numFmtId="166" formatCode="&quot;₹&quot;\ #,##0"/>
    </dxf>
    <dxf>
      <numFmt numFmtId="166" formatCode="&quot;₹&quot;\ #,##0"/>
    </dxf>
    <dxf>
      <numFmt numFmtId="165" formatCode="&quot;₹&quot;\ #,##0.00,,&quot;M&quot;"/>
    </dxf>
    <dxf>
      <numFmt numFmtId="165" formatCode="&quot;₹&quot;\ #,##0.00,,&quot;M&quot;"/>
    </dxf>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165" formatCode="&quot;₹&quot;\ #,##0.00,,&quot;M&quot;"/>
    </dxf>
    <dxf>
      <numFmt numFmtId="166" formatCode="&quot;₹&quot;\ #,##0"/>
    </dxf>
    <dxf>
      <numFmt numFmtId="165" formatCode="&quot;₹&quot;\ #,##0.00,,&quot;M&quot;"/>
    </dxf>
    <dxf>
      <numFmt numFmtId="165" formatCode="&quot;₹&quot;\ #,##0.00,,&quot;M&quot;"/>
    </dxf>
    <dxf>
      <numFmt numFmtId="165" formatCode="&quot;₹&quot;\ #,##0.00,,&quot;M&quot;"/>
    </dxf>
    <dxf>
      <numFmt numFmtId="166" formatCode="&quot;₹&quot;\ #,##0"/>
    </dxf>
    <dxf>
      <numFmt numFmtId="1" formatCode="0"/>
    </dxf>
    <dxf>
      <numFmt numFmtId="165" formatCode="&quot;₹&quot;\ #,##0.00,,&quot;M&quot;"/>
    </dxf>
    <dxf>
      <numFmt numFmtId="166" formatCode="&quot;₹&quot;\ #,##0"/>
    </dxf>
    <dxf>
      <numFmt numFmtId="166" formatCode="&quot;₹&quot;\ #,##0"/>
    </dxf>
    <dxf>
      <numFmt numFmtId="165" formatCode="&quot;₹&quot;\ #,##0.00,,&quot;M&quot;"/>
    </dxf>
    <dxf>
      <numFmt numFmtId="165" formatCode="&quot;₹&quot;\ #,##0.00,,&quot;M&quot;"/>
    </dxf>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165" formatCode="&quot;₹&quot;\ #,##0.00,,&quot;M&quot;"/>
    </dxf>
    <dxf>
      <numFmt numFmtId="166" formatCode="&quot;₹&quot;\ #,##0"/>
    </dxf>
    <dxf>
      <numFmt numFmtId="165" formatCode="&quot;₹&quot;\ #,##0.00,,&quot;M&quot;"/>
    </dxf>
    <dxf>
      <numFmt numFmtId="165" formatCode="&quot;₹&quot;\ #,##0.00,,&quot;M&quot;"/>
    </dxf>
    <dxf>
      <numFmt numFmtId="165" formatCode="&quot;₹&quot;\ #,##0.00,,&quot;M&quot;"/>
    </dxf>
    <dxf>
      <numFmt numFmtId="166" formatCode="&quot;₹&quot;\ #,##0"/>
    </dxf>
    <dxf>
      <numFmt numFmtId="1" formatCode="0"/>
    </dxf>
    <dxf>
      <numFmt numFmtId="165" formatCode="&quot;₹&quot;\ #,##0.00,,&quot;M&quot;"/>
    </dxf>
    <dxf>
      <numFmt numFmtId="166" formatCode="&quot;₹&quot;\ #,##0"/>
    </dxf>
    <dxf>
      <numFmt numFmtId="166" formatCode="&quot;₹&quot;\ #,##0"/>
    </dxf>
    <dxf>
      <numFmt numFmtId="165" formatCode="&quot;₹&quot;\ #,##0.00,,&quot;M&quot;"/>
    </dxf>
    <dxf>
      <numFmt numFmtId="165" formatCode="&quot;₹&quot;\ #,##0.00,,&quot;M&quot;"/>
    </dxf>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165" formatCode="&quot;₹&quot;\ #,##0.00,,&quot;M&quot;"/>
    </dxf>
    <dxf>
      <numFmt numFmtId="166" formatCode="&quot;₹&quot;\ #,##0"/>
    </dxf>
    <dxf>
      <numFmt numFmtId="165" formatCode="&quot;₹&quot;\ #,##0.00,,&quot;M&quot;"/>
    </dxf>
    <dxf>
      <numFmt numFmtId="165" formatCode="&quot;₹&quot;\ #,##0.00,,&quot;M&quot;"/>
    </dxf>
    <dxf>
      <numFmt numFmtId="165" formatCode="&quot;₹&quot;\ #,##0.00,,&quot;M&quot;"/>
    </dxf>
    <dxf>
      <numFmt numFmtId="166" formatCode="&quot;₹&quot;\ #,##0"/>
    </dxf>
    <dxf>
      <numFmt numFmtId="1" formatCode="0"/>
    </dxf>
    <dxf>
      <numFmt numFmtId="165" formatCode="&quot;₹&quot;\ #,##0.00,,&quot;M&quot;"/>
    </dxf>
    <dxf>
      <numFmt numFmtId="166" formatCode="&quot;₹&quot;\ #,##0"/>
    </dxf>
    <dxf>
      <numFmt numFmtId="166" formatCode="&quot;₹&quot;\ #,##0"/>
    </dxf>
    <dxf>
      <numFmt numFmtId="165" formatCode="&quot;₹&quot;\ #,##0.00,,&quot;M&quot;"/>
    </dxf>
    <dxf>
      <numFmt numFmtId="165" formatCode="&quot;₹&quot;\ #,##0.00,,&quot;M&quot;"/>
    </dxf>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165" formatCode="&quot;₹&quot;\ #,##0.00,,&quot;M&quot;"/>
    </dxf>
    <dxf>
      <numFmt numFmtId="166" formatCode="&quot;₹&quot;\ #,##0"/>
    </dxf>
    <dxf>
      <numFmt numFmtId="165" formatCode="&quot;₹&quot;\ #,##0.00,,&quot;M&quot;"/>
    </dxf>
    <dxf>
      <numFmt numFmtId="165" formatCode="&quot;₹&quot;\ #,##0.00,,&quot;M&quot;"/>
    </dxf>
    <dxf>
      <numFmt numFmtId="165" formatCode="&quot;₹&quot;\ #,##0.00,,&quot;M&quot;"/>
    </dxf>
    <dxf>
      <numFmt numFmtId="166" formatCode="&quot;₹&quot;\ #,##0"/>
    </dxf>
    <dxf>
      <numFmt numFmtId="1" formatCode="0"/>
    </dxf>
    <dxf>
      <numFmt numFmtId="165" formatCode="&quot;₹&quot;\ #,##0.00,,&quot;M&quot;"/>
    </dxf>
    <dxf>
      <numFmt numFmtId="166" formatCode="&quot;₹&quot;\ #,##0"/>
    </dxf>
    <dxf>
      <numFmt numFmtId="166" formatCode="&quot;₹&quot;\ #,##0"/>
    </dxf>
    <dxf>
      <numFmt numFmtId="165" formatCode="&quot;₹&quot;\ #,##0.00,,&quot;M&quot;"/>
    </dxf>
    <dxf>
      <numFmt numFmtId="165" formatCode="&quot;₹&quot;\ #,##0.00,,&quot;M&quot;"/>
    </dxf>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165" formatCode="&quot;₹&quot;\ #,##0.00,,&quot;M&quot;"/>
    </dxf>
    <dxf>
      <numFmt numFmtId="166" formatCode="&quot;₹&quot;\ #,##0"/>
    </dxf>
    <dxf>
      <numFmt numFmtId="165" formatCode="&quot;₹&quot;\ #,##0.00,,&quot;M&quot;"/>
    </dxf>
    <dxf>
      <numFmt numFmtId="165" formatCode="&quot;₹&quot;\ #,##0.00,,&quot;M&quot;"/>
    </dxf>
    <dxf>
      <numFmt numFmtId="165" formatCode="&quot;₹&quot;\ #,##0.00,,&quot;M&quot;"/>
    </dxf>
    <dxf>
      <numFmt numFmtId="166" formatCode="&quot;₹&quot;\ #,##0"/>
    </dxf>
    <dxf>
      <numFmt numFmtId="1" formatCode="0"/>
    </dxf>
    <dxf>
      <numFmt numFmtId="165" formatCode="&quot;₹&quot;\ #,##0.00,,&quot;M&quot;"/>
    </dxf>
    <dxf>
      <numFmt numFmtId="166" formatCode="&quot;₹&quot;\ #,##0"/>
    </dxf>
    <dxf>
      <numFmt numFmtId="166" formatCode="&quot;₹&quot;\ #,##0"/>
    </dxf>
    <dxf>
      <numFmt numFmtId="165" formatCode="&quot;₹&quot;\ #,##0.00,,&quot;M&quot;"/>
    </dxf>
    <dxf>
      <numFmt numFmtId="165" formatCode="&quot;₹&quot;\ #,##0.00,,&quot;M&quot;"/>
    </dxf>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165" formatCode="&quot;₹&quot;\ #,##0.00,,&quot;M&quot;"/>
    </dxf>
    <dxf>
      <numFmt numFmtId="166" formatCode="&quot;₹&quot;\ #,##0"/>
    </dxf>
    <dxf>
      <numFmt numFmtId="165" formatCode="&quot;₹&quot;\ #,##0.00,,&quot;M&quot;"/>
    </dxf>
    <dxf>
      <numFmt numFmtId="165" formatCode="&quot;₹&quot;\ #,##0.00,,&quot;M&quot;"/>
    </dxf>
    <dxf>
      <numFmt numFmtId="165" formatCode="&quot;₹&quot;\ #,##0.00,,&quot;M&quot;"/>
    </dxf>
    <dxf>
      <numFmt numFmtId="166" formatCode="&quot;₹&quot;\ #,##0"/>
    </dxf>
    <dxf>
      <numFmt numFmtId="1" formatCode="0"/>
    </dxf>
    <dxf>
      <numFmt numFmtId="165" formatCode="&quot;₹&quot;\ #,##0.00,,&quot;M&quot;"/>
    </dxf>
    <dxf>
      <numFmt numFmtId="166" formatCode="&quot;₹&quot;\ #,##0"/>
    </dxf>
    <dxf>
      <numFmt numFmtId="166" formatCode="&quot;₹&quot;\ #,##0"/>
    </dxf>
    <dxf>
      <numFmt numFmtId="165" formatCode="&quot;₹&quot;\ #,##0.00,,&quot;M&quot;"/>
    </dxf>
    <dxf>
      <numFmt numFmtId="165" formatCode="&quot;₹&quot;\ #,##0.00,,&quot;M&quot;"/>
    </dxf>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165" formatCode="&quot;₹&quot;\ #,##0.00,,&quot;M&quot;"/>
    </dxf>
    <dxf>
      <numFmt numFmtId="166" formatCode="&quot;₹&quot;\ #,##0"/>
    </dxf>
    <dxf>
      <numFmt numFmtId="165" formatCode="&quot;₹&quot;\ #,##0.00,,&quot;M&quot;"/>
    </dxf>
    <dxf>
      <numFmt numFmtId="165" formatCode="&quot;₹&quot;\ #,##0.00,,&quot;M&quot;"/>
    </dxf>
    <dxf>
      <numFmt numFmtId="165" formatCode="&quot;₹&quot;\ #,##0.00,,&quot;M&quot;"/>
    </dxf>
    <dxf>
      <numFmt numFmtId="166" formatCode="&quot;₹&quot;\ #,##0"/>
    </dxf>
    <dxf>
      <numFmt numFmtId="1" formatCode="0"/>
    </dxf>
    <dxf>
      <numFmt numFmtId="165" formatCode="&quot;₹&quot;\ #,##0.00,,&quot;M&quot;"/>
    </dxf>
    <dxf>
      <numFmt numFmtId="166" formatCode="&quot;₹&quot;\ #,##0"/>
    </dxf>
    <dxf>
      <numFmt numFmtId="166" formatCode="&quot;₹&quot;\ #,##0"/>
    </dxf>
    <dxf>
      <numFmt numFmtId="165" formatCode="&quot;₹&quot;\ #,##0.00,,&quot;M&quot;"/>
    </dxf>
    <dxf>
      <numFmt numFmtId="165" formatCode="&quot;₹&quot;\ #,##0.00,,&quot;M&quot;"/>
    </dxf>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165" formatCode="&quot;₹&quot;\ #,##0.00,,&quot;M&quot;"/>
    </dxf>
    <dxf>
      <numFmt numFmtId="166" formatCode="&quot;₹&quot;\ #,##0"/>
    </dxf>
    <dxf>
      <numFmt numFmtId="165" formatCode="&quot;₹&quot;\ #,##0.00,,&quot;M&quot;"/>
    </dxf>
    <dxf>
      <numFmt numFmtId="165" formatCode="&quot;₹&quot;\ #,##0.00,,&quot;M&quot;"/>
    </dxf>
    <dxf>
      <numFmt numFmtId="165" formatCode="&quot;₹&quot;\ #,##0.00,,&quot;M&quot;"/>
    </dxf>
    <dxf>
      <numFmt numFmtId="166" formatCode="&quot;₹&quot;\ #,##0"/>
    </dxf>
    <dxf>
      <numFmt numFmtId="1" formatCode="0"/>
    </dxf>
    <dxf>
      <numFmt numFmtId="165" formatCode="&quot;₹&quot;\ #,##0.00,,&quot;M&quot;"/>
    </dxf>
    <dxf>
      <numFmt numFmtId="166" formatCode="&quot;₹&quot;\ #,##0"/>
    </dxf>
    <dxf>
      <numFmt numFmtId="166" formatCode="&quot;₹&quot;\ #,##0"/>
    </dxf>
    <dxf>
      <numFmt numFmtId="165" formatCode="&quot;₹&quot;\ #,##0.00,,&quot;M&quot;"/>
    </dxf>
    <dxf>
      <numFmt numFmtId="165" formatCode="&quot;₹&quot;\ #,##0.00,,&quot;M&quot;"/>
    </dxf>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165" formatCode="&quot;₹&quot;\ #,##0.00,,&quot;M&quot;"/>
    </dxf>
    <dxf>
      <numFmt numFmtId="166" formatCode="&quot;₹&quot;\ #,##0"/>
    </dxf>
    <dxf>
      <numFmt numFmtId="165" formatCode="&quot;₹&quot;\ #,##0.00,,&quot;M&quot;"/>
    </dxf>
    <dxf>
      <numFmt numFmtId="165" formatCode="&quot;₹&quot;\ #,##0.00,,&quot;M&quot;"/>
    </dxf>
    <dxf>
      <numFmt numFmtId="165" formatCode="&quot;₹&quot;\ #,##0.00,,&quot;M&quot;"/>
    </dxf>
    <dxf>
      <numFmt numFmtId="166" formatCode="&quot;₹&quot;\ #,##0"/>
    </dxf>
    <dxf>
      <numFmt numFmtId="1" formatCode="0"/>
    </dxf>
    <dxf>
      <numFmt numFmtId="165" formatCode="&quot;₹&quot;\ #,##0.00,,&quot;M&quot;"/>
    </dxf>
    <dxf>
      <numFmt numFmtId="166" formatCode="&quot;₹&quot;\ #,##0"/>
    </dxf>
    <dxf>
      <numFmt numFmtId="166" formatCode="&quot;₹&quot;\ #,##0"/>
    </dxf>
    <dxf>
      <numFmt numFmtId="165" formatCode="&quot;₹&quot;\ #,##0.00,,&quot;M&quot;"/>
    </dxf>
    <dxf>
      <numFmt numFmtId="165" formatCode="&quot;₹&quot;\ #,##0.00,,&quot;M&quot;"/>
    </dxf>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165" formatCode="&quot;₹&quot;\ #,##0.00,,&quot;M&quot;"/>
    </dxf>
    <dxf>
      <numFmt numFmtId="166" formatCode="&quot;₹&quot;\ #,##0"/>
    </dxf>
    <dxf>
      <numFmt numFmtId="165" formatCode="&quot;₹&quot;\ #,##0.00,,&quot;M&quot;"/>
    </dxf>
    <dxf>
      <numFmt numFmtId="165" formatCode="&quot;₹&quot;\ #,##0.00,,&quot;M&quot;"/>
    </dxf>
    <dxf>
      <numFmt numFmtId="165" formatCode="&quot;₹&quot;\ #,##0.00,,&quot;M&quot;"/>
    </dxf>
    <dxf>
      <numFmt numFmtId="166" formatCode="&quot;₹&quot;\ #,##0"/>
    </dxf>
    <dxf>
      <numFmt numFmtId="1" formatCode="0"/>
    </dxf>
    <dxf>
      <numFmt numFmtId="165" formatCode="&quot;₹&quot;\ #,##0.00,,&quot;M&quot;"/>
    </dxf>
    <dxf>
      <numFmt numFmtId="166" formatCode="&quot;₹&quot;\ #,##0"/>
    </dxf>
    <dxf>
      <numFmt numFmtId="166" formatCode="&quot;₹&quot;\ #,##0"/>
    </dxf>
    <dxf>
      <numFmt numFmtId="165" formatCode="&quot;₹&quot;\ #,##0.00,,&quot;M&quot;"/>
    </dxf>
    <dxf>
      <numFmt numFmtId="165" formatCode="&quot;₹&quot;\ #,##0.00,,&quot;M&quot;"/>
    </dxf>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165" formatCode="&quot;₹&quot;\ #,##0.00,,&quot;M&quot;"/>
    </dxf>
    <dxf>
      <numFmt numFmtId="166" formatCode="&quot;₹&quot;\ #,##0"/>
    </dxf>
    <dxf>
      <numFmt numFmtId="165" formatCode="&quot;₹&quot;\ #,##0.00,,&quot;M&quot;"/>
    </dxf>
    <dxf>
      <numFmt numFmtId="165" formatCode="&quot;₹&quot;\ #,##0.00,,&quot;M&quot;"/>
    </dxf>
    <dxf>
      <numFmt numFmtId="165" formatCode="&quot;₹&quot;\ #,##0.00,,&quot;M&quot;"/>
    </dxf>
    <dxf>
      <numFmt numFmtId="166" formatCode="&quot;₹&quot;\ #,##0"/>
    </dxf>
    <dxf>
      <numFmt numFmtId="1" formatCode="0"/>
    </dxf>
    <dxf>
      <numFmt numFmtId="165" formatCode="&quot;₹&quot;\ #,##0.00,,&quot;M&quot;"/>
    </dxf>
    <dxf>
      <numFmt numFmtId="166" formatCode="&quot;₹&quot;\ #,##0"/>
    </dxf>
    <dxf>
      <numFmt numFmtId="166" formatCode="&quot;₹&quot;\ #,##0"/>
    </dxf>
    <dxf>
      <numFmt numFmtId="165" formatCode="&quot;₹&quot;\ #,##0.00,,&quot;M&quot;"/>
    </dxf>
    <dxf>
      <numFmt numFmtId="165" formatCode="&quot;₹&quot;\ #,##0.00,,&quot;M&quot;"/>
    </dxf>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165" formatCode="&quot;₹&quot;\ #,##0.00,,&quot;M&quot;"/>
    </dxf>
    <dxf>
      <numFmt numFmtId="166" formatCode="&quot;₹&quot;\ #,##0"/>
    </dxf>
    <dxf>
      <numFmt numFmtId="1" formatCode="0"/>
    </dxf>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165" formatCode="&quot;₹&quot;\ #,##0.00,,&quot;M&quot;"/>
    </dxf>
    <dxf>
      <numFmt numFmtId="165" formatCode="&quot;₹&quot;\ #,##0.00,,&quot;M&quot;"/>
    </dxf>
    <dxf>
      <numFmt numFmtId="166" formatCode="&quot;₹&quot;\ #,##0"/>
    </dxf>
    <dxf>
      <numFmt numFmtId="165" formatCode="&quot;₹&quot;\ #,##0.00,,&quot;M&quot;"/>
    </dxf>
    <dxf>
      <numFmt numFmtId="166" formatCode="&quot;₹&quot;\ #,##0"/>
    </dxf>
    <dxf>
      <numFmt numFmtId="166" formatCode="&quot;₹&quot;\ #,##0"/>
    </dxf>
    <dxf>
      <numFmt numFmtId="165" formatCode="&quot;₹&quot;\ #,##0.00,,&quot;M&quot;"/>
    </dxf>
    <dxf>
      <numFmt numFmtId="166" formatCode="&quot;₹&quot;\ #,##0"/>
    </dxf>
    <dxf>
      <numFmt numFmtId="165" formatCode="&quot;₹&quot;\ #,##0.00,,&quot;M&quot;"/>
    </dxf>
    <dxf>
      <numFmt numFmtId="165" formatCode="&quot;₹&quot;\ #,##0.00,,&quot;M&quot;"/>
    </dxf>
    <dxf>
      <numFmt numFmtId="165" formatCode="&quot;₹&quot;\ #,##0.00,,&quot;M&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Project.xlsx]Ananlysis!Daily Sales</c:name>
    <c:fmtId val="0"/>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IN" b="1">
                <a:solidFill>
                  <a:sysClr val="windowText" lastClr="000000"/>
                </a:solidFill>
              </a:rPr>
              <a:t>Daywise</a:t>
            </a:r>
            <a:r>
              <a:rPr lang="en-IN" b="1" baseline="0">
                <a:solidFill>
                  <a:sysClr val="windowText" lastClr="000000"/>
                </a:solidFill>
              </a:rPr>
              <a:t> Sales</a:t>
            </a:r>
            <a:endParaRPr lang="en-IN" b="1">
              <a:solidFill>
                <a:sysClr val="windowText" lastClr="000000"/>
              </a:solidFill>
            </a:endParaRPr>
          </a:p>
        </c:rich>
      </c:tx>
      <c:overlay val="0"/>
      <c:spPr>
        <a:solidFill>
          <a:schemeClr val="bg2"/>
        </a:solid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Ananlysis!$B$3</c:f>
              <c:strCache>
                <c:ptCount val="1"/>
                <c:pt idx="0">
                  <c:v>Total</c:v>
                </c:pt>
              </c:strCache>
            </c:strRef>
          </c:tx>
          <c:spPr>
            <a:ln w="28575" cap="rnd">
              <a:solidFill>
                <a:schemeClr val="accent1"/>
              </a:solidFill>
              <a:round/>
            </a:ln>
            <a:effectLst/>
          </c:spPr>
          <c:marker>
            <c:symbol val="none"/>
          </c:marker>
          <c:cat>
            <c:strRef>
              <c:f>Ananlysis!$A$4:$A$34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Ananlysis!$B$4:$B$34</c:f>
              <c:numCache>
                <c:formatCode>General</c:formatCode>
                <c:ptCount val="31"/>
                <c:pt idx="0">
                  <c:v>67294.599999999991</c:v>
                </c:pt>
                <c:pt idx="1">
                  <c:v>51405.67</c:v>
                </c:pt>
                <c:pt idx="2">
                  <c:v>53805.19000000001</c:v>
                </c:pt>
                <c:pt idx="3">
                  <c:v>72075.859999999986</c:v>
                </c:pt>
                <c:pt idx="4">
                  <c:v>71466.249999999985</c:v>
                </c:pt>
                <c:pt idx="5">
                  <c:v>57138.899999999994</c:v>
                </c:pt>
                <c:pt idx="6">
                  <c:v>65816.479999999996</c:v>
                </c:pt>
                <c:pt idx="7">
                  <c:v>85756.909999999974</c:v>
                </c:pt>
                <c:pt idx="8">
                  <c:v>50202.960000000006</c:v>
                </c:pt>
                <c:pt idx="9">
                  <c:v>44864.14</c:v>
                </c:pt>
                <c:pt idx="10">
                  <c:v>53839</c:v>
                </c:pt>
                <c:pt idx="11">
                  <c:v>85817.109999999986</c:v>
                </c:pt>
                <c:pt idx="12">
                  <c:v>74675.89</c:v>
                </c:pt>
                <c:pt idx="13">
                  <c:v>84365.81</c:v>
                </c:pt>
                <c:pt idx="14">
                  <c:v>75396.479999999996</c:v>
                </c:pt>
                <c:pt idx="15">
                  <c:v>82307.959999999992</c:v>
                </c:pt>
                <c:pt idx="16">
                  <c:v>54337.599999999991</c:v>
                </c:pt>
                <c:pt idx="17">
                  <c:v>82547.44</c:v>
                </c:pt>
                <c:pt idx="18">
                  <c:v>46851.799999999996</c:v>
                </c:pt>
                <c:pt idx="19">
                  <c:v>77020.590000000011</c:v>
                </c:pt>
                <c:pt idx="20">
                  <c:v>67419.409999999974</c:v>
                </c:pt>
                <c:pt idx="21">
                  <c:v>64550.12000000001</c:v>
                </c:pt>
                <c:pt idx="22">
                  <c:v>60683.260000000009</c:v>
                </c:pt>
                <c:pt idx="23">
                  <c:v>67247.750000000015</c:v>
                </c:pt>
                <c:pt idx="24">
                  <c:v>75213.900000000038</c:v>
                </c:pt>
                <c:pt idx="25">
                  <c:v>50141.130000000005</c:v>
                </c:pt>
                <c:pt idx="26">
                  <c:v>46604.17</c:v>
                </c:pt>
                <c:pt idx="27">
                  <c:v>62898.51999999999</c:v>
                </c:pt>
                <c:pt idx="28">
                  <c:v>52287.58</c:v>
                </c:pt>
                <c:pt idx="29">
                  <c:v>37457.069999999992</c:v>
                </c:pt>
                <c:pt idx="30">
                  <c:v>26992.6</c:v>
                </c:pt>
              </c:numCache>
            </c:numRef>
          </c:val>
          <c:smooth val="0"/>
          <c:extLst>
            <c:ext xmlns:c16="http://schemas.microsoft.com/office/drawing/2014/chart" uri="{C3380CC4-5D6E-409C-BE32-E72D297353CC}">
              <c16:uniqueId val="{00000001-A3AC-46FA-B9D4-7EAABEA5E0B6}"/>
            </c:ext>
          </c:extLst>
        </c:ser>
        <c:dLbls>
          <c:showLegendKey val="0"/>
          <c:showVal val="0"/>
          <c:showCatName val="0"/>
          <c:showSerName val="0"/>
          <c:showPercent val="0"/>
          <c:showBubbleSize val="0"/>
        </c:dLbls>
        <c:smooth val="0"/>
        <c:axId val="1534106399"/>
        <c:axId val="1534106879"/>
      </c:lineChart>
      <c:catAx>
        <c:axId val="15341063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4106879"/>
        <c:crosses val="autoZero"/>
        <c:auto val="1"/>
        <c:lblAlgn val="ctr"/>
        <c:lblOffset val="100"/>
        <c:noMultiLvlLbl val="0"/>
      </c:catAx>
      <c:valAx>
        <c:axId val="1534106879"/>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4106399"/>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Project.xlsx]Ananlysis!Sales Type</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SALES TYPE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Ananlysis!$AN$3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Ananlysis!$AM$4:$AM$7</c:f>
              <c:strCache>
                <c:ptCount val="4"/>
                <c:pt idx="0">
                  <c:v>Direct Sales</c:v>
                </c:pt>
                <c:pt idx="1">
                  <c:v>Online</c:v>
                </c:pt>
                <c:pt idx="2">
                  <c:v>Shopkeeper</c:v>
                </c:pt>
                <c:pt idx="3">
                  <c:v>Wholeseller</c:v>
                </c:pt>
              </c:strCache>
            </c:strRef>
          </c:cat>
          <c:val>
            <c:numRef>
              <c:f>Ananlysis!$AN$4:$AN$7</c:f>
              <c:numCache>
                <c:formatCode>"₹"\ #,##0</c:formatCode>
                <c:ptCount val="4"/>
                <c:pt idx="0">
                  <c:v>493180.06000000011</c:v>
                </c:pt>
                <c:pt idx="1">
                  <c:v>619041.96</c:v>
                </c:pt>
                <c:pt idx="2">
                  <c:v>504466.40000000008</c:v>
                </c:pt>
                <c:pt idx="3">
                  <c:v>331793.7300000001</c:v>
                </c:pt>
              </c:numCache>
            </c:numRef>
          </c:val>
          <c:extLst>
            <c:ext xmlns:c16="http://schemas.microsoft.com/office/drawing/2014/chart" uri="{C3380CC4-5D6E-409C-BE32-E72D297353CC}">
              <c16:uniqueId val="{0000000A-3D6C-458D-9BC6-21E55A39A863}"/>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Project.xlsx]Ananlysis!Payment Mode</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Payment Mode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1"/>
          </a:solidFill>
          <a:ln>
            <a:noFill/>
          </a:ln>
          <a:effectLst>
            <a:outerShdw blurRad="254000" sx="102000" sy="102000" algn="ctr" rotWithShape="0">
              <a:prstClr val="black">
                <a:alpha val="20000"/>
              </a:prstClr>
            </a:outerShdw>
          </a:effectLst>
          <a:sp3d/>
        </c:spPr>
      </c:pivotFmt>
      <c:pivotFmt>
        <c:idx val="2"/>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Ananlysis!$AR$3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dPt>
          <c:dPt>
            <c:idx val="1"/>
            <c:bubble3D val="0"/>
            <c:spPr>
              <a:solidFill>
                <a:schemeClr val="accent2"/>
              </a:solidFill>
              <a:ln>
                <a:noFill/>
              </a:ln>
              <a:effectLst>
                <a:outerShdw blurRad="254000" sx="102000" sy="102000" algn="ctr" rotWithShape="0">
                  <a:prstClr val="black">
                    <a:alpha val="20000"/>
                  </a:prstClr>
                </a:outerShdw>
              </a:effectLst>
              <a:sp3d/>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Ananlysis!$AQ$4:$AQ$5</c:f>
              <c:strCache>
                <c:ptCount val="2"/>
                <c:pt idx="0">
                  <c:v>Cash</c:v>
                </c:pt>
                <c:pt idx="1">
                  <c:v>Online</c:v>
                </c:pt>
              </c:strCache>
            </c:strRef>
          </c:cat>
          <c:val>
            <c:numRef>
              <c:f>Ananlysis!$AR$4:$AR$5</c:f>
              <c:numCache>
                <c:formatCode>"₹"\ #,##0</c:formatCode>
                <c:ptCount val="2"/>
                <c:pt idx="0">
                  <c:v>1048015.1800000002</c:v>
                </c:pt>
                <c:pt idx="1">
                  <c:v>900466.97000000044</c:v>
                </c:pt>
              </c:numCache>
            </c:numRef>
          </c:val>
          <c:extLst>
            <c:ext xmlns:c16="http://schemas.microsoft.com/office/drawing/2014/chart" uri="{C3380CC4-5D6E-409C-BE32-E72D297353CC}">
              <c16:uniqueId val="{00000005-A2FE-4CC7-900C-484AFD2FA1F1}"/>
            </c:ext>
          </c:extLst>
        </c:ser>
        <c:dLbls>
          <c:dLblPos val="ctr"/>
          <c:showLegendKey val="0"/>
          <c:showVal val="0"/>
          <c:showCatName val="1"/>
          <c:showSerName val="0"/>
          <c:showPercent val="0"/>
          <c:showBubbleSize val="0"/>
          <c:showLeaderLines val="1"/>
        </c:dLbls>
      </c:pie3DChart>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barChart>
        <c:barDir val="bar"/>
        <c:grouping val="clustered"/>
        <c:varyColors val="0"/>
        <c:ser>
          <c:idx val="0"/>
          <c:order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Ananlysis!$Z$4:$Z$13</c:f>
              <c:strCache>
                <c:ptCount val="10"/>
                <c:pt idx="0">
                  <c:v>Soup - Campbells Mac N Cheese</c:v>
                </c:pt>
                <c:pt idx="1">
                  <c:v>Soup Campbells</c:v>
                </c:pt>
                <c:pt idx="2">
                  <c:v>Syrup - Monin - Blue Curacao</c:v>
                </c:pt>
                <c:pt idx="3">
                  <c:v>Tarragon - Fresh</c:v>
                </c:pt>
                <c:pt idx="4">
                  <c:v>Tomatoes - Grape</c:v>
                </c:pt>
                <c:pt idx="5">
                  <c:v>Vaccum Bag - 14x20</c:v>
                </c:pt>
                <c:pt idx="6">
                  <c:v>Veal - Liver</c:v>
                </c:pt>
                <c:pt idx="7">
                  <c:v>Water - San Pellegrino</c:v>
                </c:pt>
                <c:pt idx="8">
                  <c:v>White Baguette</c:v>
                </c:pt>
                <c:pt idx="9">
                  <c:v>Wine - Tribal Sauvignon</c:v>
                </c:pt>
              </c:strCache>
            </c:strRef>
          </c:cat>
          <c:val>
            <c:numRef>
              <c:f>Ananlysis!$AA$4:$AA$13</c:f>
              <c:numCache>
                <c:formatCode>"₹"\ #,##0</c:formatCode>
                <c:ptCount val="10"/>
                <c:pt idx="0">
                  <c:v>7424.6700000000019</c:v>
                </c:pt>
                <c:pt idx="1">
                  <c:v>19470.520000000004</c:v>
                </c:pt>
                <c:pt idx="2">
                  <c:v>129655.96000000002</c:v>
                </c:pt>
                <c:pt idx="3">
                  <c:v>123025.5</c:v>
                </c:pt>
                <c:pt idx="4">
                  <c:v>78305.42</c:v>
                </c:pt>
                <c:pt idx="5">
                  <c:v>151745.04</c:v>
                </c:pt>
                <c:pt idx="6">
                  <c:v>115303.08000000003</c:v>
                </c:pt>
                <c:pt idx="7">
                  <c:v>49293.75</c:v>
                </c:pt>
                <c:pt idx="8">
                  <c:v>78085.209999999992</c:v>
                </c:pt>
                <c:pt idx="9">
                  <c:v>39986.58</c:v>
                </c:pt>
              </c:numCache>
            </c:numRef>
          </c:val>
          <c:extLst>
            <c:ext xmlns:c16="http://schemas.microsoft.com/office/drawing/2014/chart" uri="{C3380CC4-5D6E-409C-BE32-E72D297353CC}">
              <c16:uniqueId val="{00000000-E647-46F0-AE8F-B7BC8BA2DF6A}"/>
            </c:ext>
          </c:extLst>
        </c:ser>
        <c:dLbls>
          <c:showLegendKey val="0"/>
          <c:showVal val="0"/>
          <c:showCatName val="0"/>
          <c:showSerName val="0"/>
          <c:showPercent val="0"/>
          <c:showBubbleSize val="0"/>
        </c:dLbls>
        <c:gapWidth val="115"/>
        <c:overlap val="-20"/>
        <c:axId val="1339430031"/>
        <c:axId val="1339430511"/>
      </c:barChart>
      <c:catAx>
        <c:axId val="1339430031"/>
        <c:scaling>
          <c:orientation val="minMax"/>
        </c:scaling>
        <c:delete val="0"/>
        <c:axPos val="l"/>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9430511"/>
        <c:crosses val="autoZero"/>
        <c:auto val="1"/>
        <c:lblAlgn val="ctr"/>
        <c:lblOffset val="100"/>
        <c:noMultiLvlLbl val="0"/>
      </c:catAx>
      <c:valAx>
        <c:axId val="1339430511"/>
        <c:scaling>
          <c:orientation val="minMax"/>
        </c:scaling>
        <c:delete val="1"/>
        <c:axPos val="b"/>
        <c:numFmt formatCode="&quot;₹&quot;\ #,##0" sourceLinked="1"/>
        <c:majorTickMark val="out"/>
        <c:minorTickMark val="none"/>
        <c:tickLblPos val="nextTo"/>
        <c:crossAx val="13394300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ysClr val="windowText" lastClr="000000"/>
                </a:solidFill>
              </a:rPr>
              <a:t>Monthwise</a:t>
            </a:r>
            <a:r>
              <a:rPr lang="en-IN" b="1" baseline="0">
                <a:solidFill>
                  <a:sysClr val="windowText" lastClr="000000"/>
                </a:solidFill>
              </a:rPr>
              <a:t> Sales vs Profit</a:t>
            </a:r>
            <a:endParaRPr lang="en-IN"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Ananlysis!$M$3</c:f>
              <c:strCache>
                <c:ptCount val="1"/>
                <c:pt idx="0">
                  <c:v>Sales</c:v>
                </c:pt>
              </c:strCache>
            </c:strRef>
          </c:tx>
          <c:spPr>
            <a:solidFill>
              <a:schemeClr val="accent1"/>
            </a:solidFill>
            <a:ln>
              <a:noFill/>
            </a:ln>
            <a:effectLst/>
            <a:sp3d/>
          </c:spPr>
          <c:invertIfNegative val="0"/>
          <c:cat>
            <c:strRef>
              <c:f>Ananlysis!$L$4:$L$15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Ananlysis!$M$4:$M$15</c:f>
              <c:numCache>
                <c:formatCode>"₹"\ #,##0</c:formatCode>
                <c:ptCount val="12"/>
                <c:pt idx="0">
                  <c:v>184866.47</c:v>
                </c:pt>
                <c:pt idx="1">
                  <c:v>162646.94000000006</c:v>
                </c:pt>
                <c:pt idx="2">
                  <c:v>171344.68999999997</c:v>
                </c:pt>
                <c:pt idx="3">
                  <c:v>155353.51999999999</c:v>
                </c:pt>
                <c:pt idx="4">
                  <c:v>117495.91000000002</c:v>
                </c:pt>
                <c:pt idx="5">
                  <c:v>182564.08000000005</c:v>
                </c:pt>
                <c:pt idx="6">
                  <c:v>200091.53000000003</c:v>
                </c:pt>
                <c:pt idx="7">
                  <c:v>124652.04999999999</c:v>
                </c:pt>
                <c:pt idx="8">
                  <c:v>190946.26999999996</c:v>
                </c:pt>
                <c:pt idx="9">
                  <c:v>160268.09000000003</c:v>
                </c:pt>
                <c:pt idx="10">
                  <c:v>145329.91</c:v>
                </c:pt>
                <c:pt idx="11">
                  <c:v>152922.69000000003</c:v>
                </c:pt>
              </c:numCache>
            </c:numRef>
          </c:val>
          <c:extLst>
            <c:ext xmlns:c16="http://schemas.microsoft.com/office/drawing/2014/chart" uri="{C3380CC4-5D6E-409C-BE32-E72D297353CC}">
              <c16:uniqueId val="{00000000-9BB1-4549-9E75-4327EBE2E5D3}"/>
            </c:ext>
          </c:extLst>
        </c:ser>
        <c:ser>
          <c:idx val="1"/>
          <c:order val="1"/>
          <c:tx>
            <c:strRef>
              <c:f>Ananlysis!$N$3</c:f>
              <c:strCache>
                <c:ptCount val="1"/>
                <c:pt idx="0">
                  <c:v>Profit</c:v>
                </c:pt>
              </c:strCache>
            </c:strRef>
          </c:tx>
          <c:spPr>
            <a:solidFill>
              <a:schemeClr val="accent2"/>
            </a:solidFill>
            <a:ln>
              <a:noFill/>
            </a:ln>
            <a:effectLst/>
            <a:sp3d/>
          </c:spPr>
          <c:invertIfNegative val="0"/>
          <c:cat>
            <c:strRef>
              <c:f>Ananlysis!$L$4:$L$15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Ananlysis!$N$4:$N$15</c:f>
              <c:numCache>
                <c:formatCode>"₹"\ #,##0</c:formatCode>
                <c:ptCount val="12"/>
                <c:pt idx="0">
                  <c:v>38983.559999999939</c:v>
                </c:pt>
                <c:pt idx="1">
                  <c:v>29557.730000000069</c:v>
                </c:pt>
                <c:pt idx="2">
                  <c:v>32004.050000000017</c:v>
                </c:pt>
                <c:pt idx="3">
                  <c:v>33476.609999999986</c:v>
                </c:pt>
                <c:pt idx="4">
                  <c:v>22740.479999999996</c:v>
                </c:pt>
                <c:pt idx="5">
                  <c:v>33363.929999999993</c:v>
                </c:pt>
                <c:pt idx="6">
                  <c:v>38215.72</c:v>
                </c:pt>
                <c:pt idx="7">
                  <c:v>23041.020000000004</c:v>
                </c:pt>
                <c:pt idx="8">
                  <c:v>34548.049999999988</c:v>
                </c:pt>
                <c:pt idx="9">
                  <c:v>27284.629999999976</c:v>
                </c:pt>
                <c:pt idx="10">
                  <c:v>21330.940000000046</c:v>
                </c:pt>
                <c:pt idx="11">
                  <c:v>24894.500000000044</c:v>
                </c:pt>
              </c:numCache>
            </c:numRef>
          </c:val>
          <c:extLst>
            <c:ext xmlns:c16="http://schemas.microsoft.com/office/drawing/2014/chart" uri="{C3380CC4-5D6E-409C-BE32-E72D297353CC}">
              <c16:uniqueId val="{00000001-9BB1-4549-9E75-4327EBE2E5D3}"/>
            </c:ext>
          </c:extLst>
        </c:ser>
        <c:ser>
          <c:idx val="2"/>
          <c:order val="2"/>
          <c:tx>
            <c:strRef>
              <c:f>Ananlysis!$O$3</c:f>
              <c:strCache>
                <c:ptCount val="1"/>
                <c:pt idx="0">
                  <c:v>Profit %</c:v>
                </c:pt>
              </c:strCache>
            </c:strRef>
          </c:tx>
          <c:spPr>
            <a:solidFill>
              <a:schemeClr val="accent3"/>
            </a:solidFill>
            <a:ln>
              <a:noFill/>
            </a:ln>
            <a:effectLst/>
            <a:sp3d/>
          </c:spPr>
          <c:invertIfNegative val="0"/>
          <c:cat>
            <c:strRef>
              <c:f>Ananlysis!$L$4:$L$15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Ananlysis!$O$4:$O$15</c:f>
              <c:numCache>
                <c:formatCode>0%</c:formatCode>
                <c:ptCount val="12"/>
                <c:pt idx="0">
                  <c:v>0.21087415148890948</c:v>
                </c:pt>
                <c:pt idx="1">
                  <c:v>0.18172939497048057</c:v>
                </c:pt>
                <c:pt idx="2">
                  <c:v>0.18678168550189692</c:v>
                </c:pt>
                <c:pt idx="3">
                  <c:v>0.21548665263587197</c:v>
                </c:pt>
                <c:pt idx="4">
                  <c:v>0.19354273693441748</c:v>
                </c:pt>
                <c:pt idx="5">
                  <c:v>0.18275188635135667</c:v>
                </c:pt>
                <c:pt idx="6">
                  <c:v>0.19099119288057817</c:v>
                </c:pt>
                <c:pt idx="7">
                  <c:v>0.18484268810661361</c:v>
                </c:pt>
                <c:pt idx="8">
                  <c:v>0.18093074035957862</c:v>
                </c:pt>
                <c:pt idx="9">
                  <c:v>0.1702436835679515</c:v>
                </c:pt>
                <c:pt idx="10">
                  <c:v>0.14677598025072777</c:v>
                </c:pt>
                <c:pt idx="11">
                  <c:v>0.1627914078675966</c:v>
                </c:pt>
              </c:numCache>
            </c:numRef>
          </c:val>
          <c:extLst>
            <c:ext xmlns:c16="http://schemas.microsoft.com/office/drawing/2014/chart" uri="{C3380CC4-5D6E-409C-BE32-E72D297353CC}">
              <c16:uniqueId val="{00000002-9BB1-4549-9E75-4327EBE2E5D3}"/>
            </c:ext>
          </c:extLst>
        </c:ser>
        <c:dLbls>
          <c:showLegendKey val="0"/>
          <c:showVal val="0"/>
          <c:showCatName val="0"/>
          <c:showSerName val="0"/>
          <c:showPercent val="0"/>
          <c:showBubbleSize val="0"/>
        </c:dLbls>
        <c:gapWidth val="150"/>
        <c:shape val="box"/>
        <c:axId val="1530945695"/>
        <c:axId val="1530948575"/>
        <c:axId val="0"/>
      </c:bar3DChart>
      <c:catAx>
        <c:axId val="15309456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0948575"/>
        <c:crosses val="autoZero"/>
        <c:auto val="1"/>
        <c:lblAlgn val="ctr"/>
        <c:lblOffset val="100"/>
        <c:noMultiLvlLbl val="0"/>
      </c:catAx>
      <c:valAx>
        <c:axId val="1530948575"/>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0945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Project.xlsx]Ananlysis!Daily Sales</c:name>
    <c:fmtId val="3"/>
  </c:pivotSource>
  <c:chart>
    <c:title>
      <c:tx>
        <c:rich>
          <a:bodyPr rot="0" spcFirstLastPara="1" vertOverflow="ellipsis" vert="horz" wrap="square" anchor="ctr" anchorCtr="1"/>
          <a:lstStyle/>
          <a:p>
            <a:pPr algn="ctr" rtl="0">
              <a:defRPr lang="en-IN" sz="1800" b="1" i="0" u="none" strike="noStrike" kern="1200" spc="0" baseline="0">
                <a:solidFill>
                  <a:sysClr val="windowText" lastClr="000000">
                    <a:lumMod val="75000"/>
                    <a:lumOff val="25000"/>
                  </a:sysClr>
                </a:solidFill>
                <a:latin typeface="+mn-lt"/>
                <a:ea typeface="+mn-ea"/>
                <a:cs typeface="+mn-cs"/>
              </a:defRPr>
            </a:pPr>
            <a:r>
              <a:rPr lang="en-IN" sz="1600" b="1" i="0" u="none" strike="noStrike" kern="1200" baseline="0">
                <a:solidFill>
                  <a:sysClr val="windowText" lastClr="000000"/>
                </a:solidFill>
                <a:latin typeface="+mn-lt"/>
                <a:ea typeface="+mn-ea"/>
                <a:cs typeface="+mn-cs"/>
              </a:rPr>
              <a:t>DAYWISE SALES</a:t>
            </a:r>
          </a:p>
        </c:rich>
      </c:tx>
      <c:overlay val="0"/>
      <c:spPr>
        <a:noFill/>
        <a:ln>
          <a:noFill/>
        </a:ln>
        <a:effectLst/>
      </c:spPr>
      <c:txPr>
        <a:bodyPr rot="0" spcFirstLastPara="1" vertOverflow="ellipsis" vert="horz" wrap="square" anchor="ctr" anchorCtr="1"/>
        <a:lstStyle/>
        <a:p>
          <a:pPr algn="ctr" rtl="0">
            <a:defRPr lang="en-IN" sz="1800" b="1" i="0" u="none" strike="noStrike" kern="1200" spc="0" baseline="0">
              <a:solidFill>
                <a:sysClr val="windowText" lastClr="000000">
                  <a:lumMod val="75000"/>
                  <a:lumOff val="25000"/>
                </a:sys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Ananlysis!$B$3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Ananlysis!$A$4:$A$34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Ananlysis!$B$4:$B$34</c:f>
              <c:numCache>
                <c:formatCode>General</c:formatCode>
                <c:ptCount val="31"/>
                <c:pt idx="0">
                  <c:v>67294.599999999991</c:v>
                </c:pt>
                <c:pt idx="1">
                  <c:v>51405.67</c:v>
                </c:pt>
                <c:pt idx="2">
                  <c:v>53805.19000000001</c:v>
                </c:pt>
                <c:pt idx="3">
                  <c:v>72075.859999999986</c:v>
                </c:pt>
                <c:pt idx="4">
                  <c:v>71466.249999999985</c:v>
                </c:pt>
                <c:pt idx="5">
                  <c:v>57138.899999999994</c:v>
                </c:pt>
                <c:pt idx="6">
                  <c:v>65816.479999999996</c:v>
                </c:pt>
                <c:pt idx="7">
                  <c:v>85756.909999999974</c:v>
                </c:pt>
                <c:pt idx="8">
                  <c:v>50202.960000000006</c:v>
                </c:pt>
                <c:pt idx="9">
                  <c:v>44864.14</c:v>
                </c:pt>
                <c:pt idx="10">
                  <c:v>53839</c:v>
                </c:pt>
                <c:pt idx="11">
                  <c:v>85817.109999999986</c:v>
                </c:pt>
                <c:pt idx="12">
                  <c:v>74675.89</c:v>
                </c:pt>
                <c:pt idx="13">
                  <c:v>84365.81</c:v>
                </c:pt>
                <c:pt idx="14">
                  <c:v>75396.479999999996</c:v>
                </c:pt>
                <c:pt idx="15">
                  <c:v>82307.959999999992</c:v>
                </c:pt>
                <c:pt idx="16">
                  <c:v>54337.599999999991</c:v>
                </c:pt>
                <c:pt idx="17">
                  <c:v>82547.44</c:v>
                </c:pt>
                <c:pt idx="18">
                  <c:v>46851.799999999996</c:v>
                </c:pt>
                <c:pt idx="19">
                  <c:v>77020.590000000011</c:v>
                </c:pt>
                <c:pt idx="20">
                  <c:v>67419.409999999974</c:v>
                </c:pt>
                <c:pt idx="21">
                  <c:v>64550.12000000001</c:v>
                </c:pt>
                <c:pt idx="22">
                  <c:v>60683.260000000009</c:v>
                </c:pt>
                <c:pt idx="23">
                  <c:v>67247.750000000015</c:v>
                </c:pt>
                <c:pt idx="24">
                  <c:v>75213.900000000038</c:v>
                </c:pt>
                <c:pt idx="25">
                  <c:v>50141.130000000005</c:v>
                </c:pt>
                <c:pt idx="26">
                  <c:v>46604.17</c:v>
                </c:pt>
                <c:pt idx="27">
                  <c:v>62898.51999999999</c:v>
                </c:pt>
                <c:pt idx="28">
                  <c:v>52287.58</c:v>
                </c:pt>
                <c:pt idx="29">
                  <c:v>37457.069999999992</c:v>
                </c:pt>
                <c:pt idx="30">
                  <c:v>26992.6</c:v>
                </c:pt>
              </c:numCache>
            </c:numRef>
          </c:val>
          <c:smooth val="0"/>
          <c:extLst>
            <c:ext xmlns:c16="http://schemas.microsoft.com/office/drawing/2014/chart" uri="{C3380CC4-5D6E-409C-BE32-E72D297353CC}">
              <c16:uniqueId val="{00000002-9162-4803-B0BE-2475F0D42F63}"/>
            </c:ext>
          </c:extLst>
        </c:ser>
        <c:dLbls>
          <c:showLegendKey val="0"/>
          <c:showVal val="0"/>
          <c:showCatName val="0"/>
          <c:showSerName val="0"/>
          <c:showPercent val="0"/>
          <c:showBubbleSize val="0"/>
        </c:dLbls>
        <c:marker val="1"/>
        <c:smooth val="0"/>
        <c:axId val="1534106399"/>
        <c:axId val="1534106879"/>
      </c:lineChart>
      <c:catAx>
        <c:axId val="1534106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4106879"/>
        <c:crosses val="autoZero"/>
        <c:auto val="1"/>
        <c:lblAlgn val="ctr"/>
        <c:lblOffset val="100"/>
        <c:noMultiLvlLbl val="0"/>
      </c:catAx>
      <c:valAx>
        <c:axId val="153410687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4106399"/>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Project.xlsx]Ananlysis!Sales Type</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SALES TYPE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Ananlysis!$AN$3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Ananlysis!$AM$4:$AM$7</c:f>
              <c:strCache>
                <c:ptCount val="4"/>
                <c:pt idx="0">
                  <c:v>Direct Sales</c:v>
                </c:pt>
                <c:pt idx="1">
                  <c:v>Online</c:v>
                </c:pt>
                <c:pt idx="2">
                  <c:v>Shopkeeper</c:v>
                </c:pt>
                <c:pt idx="3">
                  <c:v>Wholeseller</c:v>
                </c:pt>
              </c:strCache>
            </c:strRef>
          </c:cat>
          <c:val>
            <c:numRef>
              <c:f>Ananlysis!$AN$4:$AN$7</c:f>
              <c:numCache>
                <c:formatCode>"₹"\ #,##0</c:formatCode>
                <c:ptCount val="4"/>
                <c:pt idx="0">
                  <c:v>493180.06000000011</c:v>
                </c:pt>
                <c:pt idx="1">
                  <c:v>619041.96</c:v>
                </c:pt>
                <c:pt idx="2">
                  <c:v>504466.40000000008</c:v>
                </c:pt>
                <c:pt idx="3">
                  <c:v>331793.7300000001</c:v>
                </c:pt>
              </c:numCache>
            </c:numRef>
          </c:val>
          <c:extLst>
            <c:ext xmlns:c16="http://schemas.microsoft.com/office/drawing/2014/chart" uri="{C3380CC4-5D6E-409C-BE32-E72D297353CC}">
              <c16:uniqueId val="{0000000A-304B-47AA-8E63-F5DC9E59546F}"/>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Project.xlsx]Ananlysis!Payment Mode</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PAYMENT</a:t>
            </a:r>
            <a:r>
              <a:rPr lang="en-IN" baseline="0"/>
              <a:t> MODE</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1"/>
          </a:solidFill>
          <a:ln>
            <a:noFill/>
          </a:ln>
          <a:effectLst>
            <a:outerShdw blurRad="254000" sx="102000" sy="102000" algn="ctr" rotWithShape="0">
              <a:prstClr val="black">
                <a:alpha val="20000"/>
              </a:prstClr>
            </a:outerShdw>
          </a:effectLst>
          <a:sp3d/>
        </c:spPr>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Ananlysis!$AR$3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dPt>
          <c:dPt>
            <c:idx val="1"/>
            <c:bubble3D val="0"/>
            <c:spPr>
              <a:solidFill>
                <a:schemeClr val="accent2"/>
              </a:solidFill>
              <a:ln>
                <a:noFill/>
              </a:ln>
              <a:effectLst>
                <a:outerShdw blurRad="254000" sx="102000" sy="102000" algn="ctr" rotWithShape="0">
                  <a:prstClr val="black">
                    <a:alpha val="20000"/>
                  </a:prstClr>
                </a:outerShdw>
              </a:effectLst>
              <a:sp3d/>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Ananlysis!$AQ$4:$AQ$5</c:f>
              <c:strCache>
                <c:ptCount val="2"/>
                <c:pt idx="0">
                  <c:v>Cash</c:v>
                </c:pt>
                <c:pt idx="1">
                  <c:v>Online</c:v>
                </c:pt>
              </c:strCache>
            </c:strRef>
          </c:cat>
          <c:val>
            <c:numRef>
              <c:f>Ananlysis!$AR$4:$AR$5</c:f>
              <c:numCache>
                <c:formatCode>"₹"\ #,##0</c:formatCode>
                <c:ptCount val="2"/>
                <c:pt idx="0">
                  <c:v>1048015.1800000002</c:v>
                </c:pt>
                <c:pt idx="1">
                  <c:v>900466.97000000044</c:v>
                </c:pt>
              </c:numCache>
            </c:numRef>
          </c:val>
          <c:extLst>
            <c:ext xmlns:c16="http://schemas.microsoft.com/office/drawing/2014/chart" uri="{C3380CC4-5D6E-409C-BE32-E72D297353CC}">
              <c16:uniqueId val="{00000006-B6CE-4977-B7E6-FBE640A919FD}"/>
            </c:ext>
          </c:extLst>
        </c:ser>
        <c:dLbls>
          <c:showLegendKey val="0"/>
          <c:showVal val="0"/>
          <c:showCatName val="0"/>
          <c:showSerName val="0"/>
          <c:showPercent val="0"/>
          <c:showBubbleSize val="0"/>
          <c:showLeaderLines val="1"/>
        </c:dLbls>
      </c:pie3DChart>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barChart>
        <c:barDir val="bar"/>
        <c:grouping val="clustered"/>
        <c:varyColors val="0"/>
        <c:ser>
          <c:idx val="0"/>
          <c:order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Ananlysis!$Z$4:$Z$13</c:f>
              <c:strCache>
                <c:ptCount val="10"/>
                <c:pt idx="0">
                  <c:v>Soup - Campbells Mac N Cheese</c:v>
                </c:pt>
                <c:pt idx="1">
                  <c:v>Soup Campbells</c:v>
                </c:pt>
                <c:pt idx="2">
                  <c:v>Syrup - Monin - Blue Curacao</c:v>
                </c:pt>
                <c:pt idx="3">
                  <c:v>Tarragon - Fresh</c:v>
                </c:pt>
                <c:pt idx="4">
                  <c:v>Tomatoes - Grape</c:v>
                </c:pt>
                <c:pt idx="5">
                  <c:v>Vaccum Bag - 14x20</c:v>
                </c:pt>
                <c:pt idx="6">
                  <c:v>Veal - Liver</c:v>
                </c:pt>
                <c:pt idx="7">
                  <c:v>Water - San Pellegrino</c:v>
                </c:pt>
                <c:pt idx="8">
                  <c:v>White Baguette</c:v>
                </c:pt>
                <c:pt idx="9">
                  <c:v>Wine - Tribal Sauvignon</c:v>
                </c:pt>
              </c:strCache>
            </c:strRef>
          </c:cat>
          <c:val>
            <c:numRef>
              <c:f>Ananlysis!$AA$4:$AA$13</c:f>
              <c:numCache>
                <c:formatCode>"₹"\ #,##0</c:formatCode>
                <c:ptCount val="10"/>
                <c:pt idx="0">
                  <c:v>7424.6700000000019</c:v>
                </c:pt>
                <c:pt idx="1">
                  <c:v>19470.520000000004</c:v>
                </c:pt>
                <c:pt idx="2">
                  <c:v>129655.96000000002</c:v>
                </c:pt>
                <c:pt idx="3">
                  <c:v>123025.5</c:v>
                </c:pt>
                <c:pt idx="4">
                  <c:v>78305.42</c:v>
                </c:pt>
                <c:pt idx="5">
                  <c:v>151745.04</c:v>
                </c:pt>
                <c:pt idx="6">
                  <c:v>115303.08000000003</c:v>
                </c:pt>
                <c:pt idx="7">
                  <c:v>49293.75</c:v>
                </c:pt>
                <c:pt idx="8">
                  <c:v>78085.209999999992</c:v>
                </c:pt>
                <c:pt idx="9">
                  <c:v>39986.58</c:v>
                </c:pt>
              </c:numCache>
            </c:numRef>
          </c:val>
          <c:extLst>
            <c:ext xmlns:c16="http://schemas.microsoft.com/office/drawing/2014/chart" uri="{C3380CC4-5D6E-409C-BE32-E72D297353CC}">
              <c16:uniqueId val="{00000000-40F4-495D-8A82-638A2FFD9133}"/>
            </c:ext>
          </c:extLst>
        </c:ser>
        <c:dLbls>
          <c:showLegendKey val="0"/>
          <c:showVal val="0"/>
          <c:showCatName val="0"/>
          <c:showSerName val="0"/>
          <c:showPercent val="0"/>
          <c:showBubbleSize val="0"/>
        </c:dLbls>
        <c:gapWidth val="115"/>
        <c:overlap val="-20"/>
        <c:axId val="1339430031"/>
        <c:axId val="1339430511"/>
      </c:barChart>
      <c:catAx>
        <c:axId val="1339430031"/>
        <c:scaling>
          <c:orientation val="minMax"/>
        </c:scaling>
        <c:delete val="0"/>
        <c:axPos val="l"/>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9430511"/>
        <c:crosses val="autoZero"/>
        <c:auto val="1"/>
        <c:lblAlgn val="ctr"/>
        <c:lblOffset val="100"/>
        <c:noMultiLvlLbl val="0"/>
      </c:catAx>
      <c:valAx>
        <c:axId val="1339430511"/>
        <c:scaling>
          <c:orientation val="minMax"/>
        </c:scaling>
        <c:delete val="1"/>
        <c:axPos val="b"/>
        <c:numFmt formatCode="&quot;₹&quot;\ #,##0" sourceLinked="1"/>
        <c:majorTickMark val="out"/>
        <c:minorTickMark val="none"/>
        <c:tickLblPos val="nextTo"/>
        <c:crossAx val="13394300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solidFill>
                  <a:sysClr val="windowText" lastClr="000000"/>
                </a:solidFill>
              </a:rPr>
              <a:t>SALES</a:t>
            </a:r>
            <a:r>
              <a:rPr lang="en-IN" sz="1600" b="1" baseline="0">
                <a:solidFill>
                  <a:sysClr val="windowText" lastClr="000000"/>
                </a:solidFill>
              </a:rPr>
              <a:t> vs PROFIT 2022-23</a:t>
            </a:r>
            <a:endParaRPr lang="en-IN" sz="1600"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Ananlysis!$M$3</c:f>
              <c:strCache>
                <c:ptCount val="1"/>
                <c:pt idx="0">
                  <c:v>Sales</c:v>
                </c:pt>
              </c:strCache>
            </c:strRef>
          </c:tx>
          <c:spPr>
            <a:solidFill>
              <a:schemeClr val="accent1"/>
            </a:solidFill>
            <a:ln>
              <a:noFill/>
            </a:ln>
            <a:effectLst/>
            <a:sp3d/>
          </c:spPr>
          <c:invertIfNegative val="0"/>
          <c:cat>
            <c:strRef>
              <c:f>Ananlysis!$L$4:$L$15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Ananlysis!$M$4:$M$15</c:f>
              <c:numCache>
                <c:formatCode>"₹"\ #,##0</c:formatCode>
                <c:ptCount val="12"/>
                <c:pt idx="0">
                  <c:v>184866.47</c:v>
                </c:pt>
                <c:pt idx="1">
                  <c:v>162646.94000000006</c:v>
                </c:pt>
                <c:pt idx="2">
                  <c:v>171344.68999999997</c:v>
                </c:pt>
                <c:pt idx="3">
                  <c:v>155353.51999999999</c:v>
                </c:pt>
                <c:pt idx="4">
                  <c:v>117495.91000000002</c:v>
                </c:pt>
                <c:pt idx="5">
                  <c:v>182564.08000000005</c:v>
                </c:pt>
                <c:pt idx="6">
                  <c:v>200091.53000000003</c:v>
                </c:pt>
                <c:pt idx="7">
                  <c:v>124652.04999999999</c:v>
                </c:pt>
                <c:pt idx="8">
                  <c:v>190946.26999999996</c:v>
                </c:pt>
                <c:pt idx="9">
                  <c:v>160268.09000000003</c:v>
                </c:pt>
                <c:pt idx="10">
                  <c:v>145329.91</c:v>
                </c:pt>
                <c:pt idx="11">
                  <c:v>152922.69000000003</c:v>
                </c:pt>
              </c:numCache>
            </c:numRef>
          </c:val>
          <c:extLst>
            <c:ext xmlns:c16="http://schemas.microsoft.com/office/drawing/2014/chart" uri="{C3380CC4-5D6E-409C-BE32-E72D297353CC}">
              <c16:uniqueId val="{00000000-7FA0-4FDB-9726-49C678491F63}"/>
            </c:ext>
          </c:extLst>
        </c:ser>
        <c:ser>
          <c:idx val="1"/>
          <c:order val="1"/>
          <c:tx>
            <c:strRef>
              <c:f>Ananlysis!$N$3</c:f>
              <c:strCache>
                <c:ptCount val="1"/>
                <c:pt idx="0">
                  <c:v>Profit</c:v>
                </c:pt>
              </c:strCache>
            </c:strRef>
          </c:tx>
          <c:spPr>
            <a:solidFill>
              <a:schemeClr val="accent2"/>
            </a:solidFill>
            <a:ln>
              <a:noFill/>
            </a:ln>
            <a:effectLst/>
            <a:sp3d/>
          </c:spPr>
          <c:invertIfNegative val="0"/>
          <c:cat>
            <c:strRef>
              <c:f>Ananlysis!$L$4:$L$15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Ananlysis!$N$4:$N$15</c:f>
              <c:numCache>
                <c:formatCode>"₹"\ #,##0</c:formatCode>
                <c:ptCount val="12"/>
                <c:pt idx="0">
                  <c:v>38983.559999999939</c:v>
                </c:pt>
                <c:pt idx="1">
                  <c:v>29557.730000000069</c:v>
                </c:pt>
                <c:pt idx="2">
                  <c:v>32004.050000000017</c:v>
                </c:pt>
                <c:pt idx="3">
                  <c:v>33476.609999999986</c:v>
                </c:pt>
                <c:pt idx="4">
                  <c:v>22740.479999999996</c:v>
                </c:pt>
                <c:pt idx="5">
                  <c:v>33363.929999999993</c:v>
                </c:pt>
                <c:pt idx="6">
                  <c:v>38215.72</c:v>
                </c:pt>
                <c:pt idx="7">
                  <c:v>23041.020000000004</c:v>
                </c:pt>
                <c:pt idx="8">
                  <c:v>34548.049999999988</c:v>
                </c:pt>
                <c:pt idx="9">
                  <c:v>27284.629999999976</c:v>
                </c:pt>
                <c:pt idx="10">
                  <c:v>21330.940000000046</c:v>
                </c:pt>
                <c:pt idx="11">
                  <c:v>24894.500000000044</c:v>
                </c:pt>
              </c:numCache>
            </c:numRef>
          </c:val>
          <c:extLst>
            <c:ext xmlns:c16="http://schemas.microsoft.com/office/drawing/2014/chart" uri="{C3380CC4-5D6E-409C-BE32-E72D297353CC}">
              <c16:uniqueId val="{00000001-7FA0-4FDB-9726-49C678491F63}"/>
            </c:ext>
          </c:extLst>
        </c:ser>
        <c:ser>
          <c:idx val="2"/>
          <c:order val="2"/>
          <c:tx>
            <c:strRef>
              <c:f>Ananlysis!$O$3</c:f>
              <c:strCache>
                <c:ptCount val="1"/>
                <c:pt idx="0">
                  <c:v>Profit %</c:v>
                </c:pt>
              </c:strCache>
            </c:strRef>
          </c:tx>
          <c:spPr>
            <a:solidFill>
              <a:schemeClr val="accent3"/>
            </a:solidFill>
            <a:ln>
              <a:noFill/>
            </a:ln>
            <a:effectLst/>
            <a:sp3d/>
          </c:spPr>
          <c:invertIfNegative val="0"/>
          <c:cat>
            <c:strRef>
              <c:f>Ananlysis!$L$4:$L$15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Ananlysis!$O$4:$O$15</c:f>
              <c:numCache>
                <c:formatCode>0%</c:formatCode>
                <c:ptCount val="12"/>
                <c:pt idx="0">
                  <c:v>0.21087415148890948</c:v>
                </c:pt>
                <c:pt idx="1">
                  <c:v>0.18172939497048057</c:v>
                </c:pt>
                <c:pt idx="2">
                  <c:v>0.18678168550189692</c:v>
                </c:pt>
                <c:pt idx="3">
                  <c:v>0.21548665263587197</c:v>
                </c:pt>
                <c:pt idx="4">
                  <c:v>0.19354273693441748</c:v>
                </c:pt>
                <c:pt idx="5">
                  <c:v>0.18275188635135667</c:v>
                </c:pt>
                <c:pt idx="6">
                  <c:v>0.19099119288057817</c:v>
                </c:pt>
                <c:pt idx="7">
                  <c:v>0.18484268810661361</c:v>
                </c:pt>
                <c:pt idx="8">
                  <c:v>0.18093074035957862</c:v>
                </c:pt>
                <c:pt idx="9">
                  <c:v>0.1702436835679515</c:v>
                </c:pt>
                <c:pt idx="10">
                  <c:v>0.14677598025072777</c:v>
                </c:pt>
                <c:pt idx="11">
                  <c:v>0.1627914078675966</c:v>
                </c:pt>
              </c:numCache>
            </c:numRef>
          </c:val>
          <c:extLst>
            <c:ext xmlns:c16="http://schemas.microsoft.com/office/drawing/2014/chart" uri="{C3380CC4-5D6E-409C-BE32-E72D297353CC}">
              <c16:uniqueId val="{00000002-7FA0-4FDB-9726-49C678491F63}"/>
            </c:ext>
          </c:extLst>
        </c:ser>
        <c:dLbls>
          <c:showLegendKey val="0"/>
          <c:showVal val="0"/>
          <c:showCatName val="0"/>
          <c:showSerName val="0"/>
          <c:showPercent val="0"/>
          <c:showBubbleSize val="0"/>
        </c:dLbls>
        <c:gapWidth val="150"/>
        <c:shape val="box"/>
        <c:axId val="1530945695"/>
        <c:axId val="1530948575"/>
        <c:axId val="0"/>
      </c:bar3DChart>
      <c:catAx>
        <c:axId val="15309456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0948575"/>
        <c:crosses val="autoZero"/>
        <c:auto val="1"/>
        <c:lblAlgn val="ctr"/>
        <c:lblOffset val="100"/>
        <c:noMultiLvlLbl val="0"/>
      </c:catAx>
      <c:valAx>
        <c:axId val="1530948575"/>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0945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F79BBAE6-10C0-4242-8ED7-E089CF88F5A0}">
          <cx:dataLabels>
            <cx:visibility seriesName="0" categoryName="1" value="1"/>
            <cx:separator>
</cx:separator>
          </cx:dataLabels>
          <cx:dataId val="0"/>
          <cx:layoutPr>
            <cx:parentLabelLayout val="overlapping"/>
          </cx:layoutPr>
        </cx:series>
      </cx:plotAreaRegion>
    </cx:plotArea>
  </cx:chart>
  <cx:spPr>
    <a:solidFill>
      <a:schemeClr val="bg1">
        <a:lumMod val="95000"/>
      </a:schemeClr>
    </a:solid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F79BBAE6-10C0-4242-8ED7-E089CF88F5A0}">
          <cx:dataLabels>
            <cx:visibility seriesName="0" categoryName="1" value="1"/>
            <cx:separator>
</cx:separator>
          </cx:dataLabels>
          <cx:dataId val="0"/>
          <cx:layoutPr>
            <cx:parentLabelLayout val="overlapping"/>
          </cx:layoutPr>
        </cx:series>
      </cx:plotAreaRegion>
    </cx:plotArea>
  </cx:chart>
  <cx:spPr>
    <a:solidFill>
      <a:schemeClr val="bg1">
        <a:lumMod val="95000"/>
      </a:schemeClr>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8">
  <a:schemeClr val="accent5"/>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8">
  <a:schemeClr val="accent5"/>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M$1" lockText="1" noThreeD="1"/>
</file>

<file path=xl/ctrlProps/ctrlProp2.xml><?xml version="1.0" encoding="utf-8"?>
<formControlPr xmlns="http://schemas.microsoft.com/office/spreadsheetml/2009/9/main" objectType="CheckBox" checked="Checked" fmlaLink="$N$1" lockText="1" noThreeD="1"/>
</file>

<file path=xl/ctrlProps/ctrlProp3.xml><?xml version="1.0" encoding="utf-8"?>
<formControlPr xmlns="http://schemas.microsoft.com/office/spreadsheetml/2009/9/main" objectType="CheckBox" checked="Checked" fmlaLink="$O$1" lockText="1" noThreeD="1"/>
</file>

<file path=xl/ctrlProps/ctrlProp4.xml><?xml version="1.0" encoding="utf-8"?>
<formControlPr xmlns="http://schemas.microsoft.com/office/spreadsheetml/2009/9/main" objectType="Scroll" dx="31" fmlaLink="$Z$1" max="100" min="1" page="10" val="31"/>
</file>

<file path=xl/ctrlProps/ctrlProp5.xml><?xml version="1.0" encoding="utf-8"?>
<formControlPr xmlns="http://schemas.microsoft.com/office/spreadsheetml/2009/9/main" objectType="Scroll" dx="31" fmlaLink="#REF!" max="100" min="1" page="10" val="10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microsoft.com/office/2014/relationships/chartEx" Target="../charts/chartEx2.xml"/><Relationship Id="rId1" Type="http://schemas.openxmlformats.org/officeDocument/2006/relationships/chart" Target="../charts/chart6.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2</xdr:col>
      <xdr:colOff>120650</xdr:colOff>
      <xdr:row>11</xdr:row>
      <xdr:rowOff>165101</xdr:rowOff>
    </xdr:from>
    <xdr:to>
      <xdr:col>4</xdr:col>
      <xdr:colOff>177801</xdr:colOff>
      <xdr:row>19</xdr:row>
      <xdr:rowOff>120650</xdr:rowOff>
    </xdr:to>
    <mc:AlternateContent xmlns:mc="http://schemas.openxmlformats.org/markup-compatibility/2006" xmlns:a14="http://schemas.microsoft.com/office/drawing/2010/main">
      <mc:Choice Requires="a14">
        <xdr:graphicFrame macro="">
          <xdr:nvGraphicFramePr>
            <xdr:cNvPr id="2" name="Sales Type">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Sales Type"/>
            </a:graphicData>
          </a:graphic>
        </xdr:graphicFrame>
      </mc:Choice>
      <mc:Fallback xmlns="">
        <xdr:sp macro="" textlink="">
          <xdr:nvSpPr>
            <xdr:cNvPr id="0" name=""/>
            <xdr:cNvSpPr>
              <a:spLocks noTextEdit="1"/>
            </xdr:cNvSpPr>
          </xdr:nvSpPr>
          <xdr:spPr>
            <a:xfrm>
              <a:off x="2755900" y="2260601"/>
              <a:ext cx="1263651" cy="14795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222250</xdr:colOff>
      <xdr:row>11</xdr:row>
      <xdr:rowOff>165101</xdr:rowOff>
    </xdr:from>
    <xdr:to>
      <xdr:col>4</xdr:col>
      <xdr:colOff>1289050</xdr:colOff>
      <xdr:row>16</xdr:row>
      <xdr:rowOff>152400</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4064000" y="2260601"/>
              <a:ext cx="1066800" cy="9397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1352550</xdr:colOff>
      <xdr:row>11</xdr:row>
      <xdr:rowOff>158750</xdr:rowOff>
    </xdr:from>
    <xdr:to>
      <xdr:col>5</xdr:col>
      <xdr:colOff>644671</xdr:colOff>
      <xdr:row>27</xdr:row>
      <xdr:rowOff>31750</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5194300" y="2254250"/>
              <a:ext cx="976167" cy="2921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745844</xdr:colOff>
      <xdr:row>11</xdr:row>
      <xdr:rowOff>124945</xdr:rowOff>
    </xdr:from>
    <xdr:to>
      <xdr:col>6</xdr:col>
      <xdr:colOff>215013</xdr:colOff>
      <xdr:row>16</xdr:row>
      <xdr:rowOff>141273</xdr:rowOff>
    </xdr:to>
    <mc:AlternateContent xmlns:mc="http://schemas.openxmlformats.org/markup-compatibility/2006">
      <mc:Choice xmlns:a14="http://schemas.microsoft.com/office/drawing/2010/main" Requires="a14">
        <xdr:graphicFrame macro="">
          <xdr:nvGraphicFramePr>
            <xdr:cNvPr id="5" name="Year">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6273027" y="2190931"/>
              <a:ext cx="1168465" cy="9554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510525</xdr:colOff>
      <xdr:row>35</xdr:row>
      <xdr:rowOff>19050</xdr:rowOff>
    </xdr:from>
    <xdr:to>
      <xdr:col>4</xdr:col>
      <xdr:colOff>1821801</xdr:colOff>
      <xdr:row>43</xdr:row>
      <xdr:rowOff>57150</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12</xdr:col>
          <xdr:colOff>95250</xdr:colOff>
          <xdr:row>16</xdr:row>
          <xdr:rowOff>76200</xdr:rowOff>
        </xdr:from>
        <xdr:to>
          <xdr:col>12</xdr:col>
          <xdr:colOff>996950</xdr:colOff>
          <xdr:row>17</xdr:row>
          <xdr:rowOff>146050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2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1003300</xdr:colOff>
          <xdr:row>16</xdr:row>
          <xdr:rowOff>63500</xdr:rowOff>
        </xdr:from>
        <xdr:to>
          <xdr:col>13</xdr:col>
          <xdr:colOff>57150</xdr:colOff>
          <xdr:row>17</xdr:row>
          <xdr:rowOff>101600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2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31750</xdr:colOff>
          <xdr:row>16</xdr:row>
          <xdr:rowOff>120650</xdr:rowOff>
        </xdr:from>
        <xdr:to>
          <xdr:col>13</xdr:col>
          <xdr:colOff>679450</xdr:colOff>
          <xdr:row>17</xdr:row>
          <xdr:rowOff>158750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2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35</xdr:col>
      <xdr:colOff>1420091</xdr:colOff>
      <xdr:row>14</xdr:row>
      <xdr:rowOff>123536</xdr:rowOff>
    </xdr:from>
    <xdr:to>
      <xdr:col>39</xdr:col>
      <xdr:colOff>1327728</xdr:colOff>
      <xdr:row>29</xdr:row>
      <xdr:rowOff>95827</xdr:rowOff>
    </xdr:to>
    <xdr:graphicFrame macro="">
      <xdr:nvGraphicFramePr>
        <xdr:cNvPr id="10" name="Chart 9">
          <a:extLst>
            <a:ext uri="{FF2B5EF4-FFF2-40B4-BE49-F238E27FC236}">
              <a16:creationId xmlns:a16="http://schemas.microsoft.com/office/drawing/2014/main" id="{00000000-0008-0000-02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40</xdr:col>
      <xdr:colOff>404100</xdr:colOff>
      <xdr:row>14</xdr:row>
      <xdr:rowOff>123536</xdr:rowOff>
    </xdr:from>
    <xdr:to>
      <xdr:col>43</xdr:col>
      <xdr:colOff>1235364</xdr:colOff>
      <xdr:row>29</xdr:row>
      <xdr:rowOff>46182</xdr:rowOff>
    </xdr:to>
    <xdr:graphicFrame macro="">
      <xdr:nvGraphicFramePr>
        <xdr:cNvPr id="11" name="Chart 10">
          <a:extLst>
            <a:ext uri="{FF2B5EF4-FFF2-40B4-BE49-F238E27FC236}">
              <a16:creationId xmlns:a16="http://schemas.microsoft.com/office/drawing/2014/main" id="{00000000-0008-0000-02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29</xdr:col>
      <xdr:colOff>0</xdr:colOff>
      <xdr:row>14</xdr:row>
      <xdr:rowOff>123536</xdr:rowOff>
    </xdr:from>
    <xdr:to>
      <xdr:col>32</xdr:col>
      <xdr:colOff>1524000</xdr:colOff>
      <xdr:row>40</xdr:row>
      <xdr:rowOff>138545</xdr:rowOff>
    </xdr:to>
    <mc:AlternateContent xmlns:mc="http://schemas.openxmlformats.org/markup-compatibility/2006">
      <mc:Choice xmlns:cx1="http://schemas.microsoft.com/office/drawing/2015/9/8/chartex" Requires="cx1">
        <xdr:graphicFrame macro="">
          <xdr:nvGraphicFramePr>
            <xdr:cNvPr id="14" name="Chart 13">
              <a:extLst>
                <a:ext uri="{FF2B5EF4-FFF2-40B4-BE49-F238E27FC236}">
                  <a16:creationId xmlns:a16="http://schemas.microsoft.com/office/drawing/2014/main" id="{00000000-0008-0000-0200-00000E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7719000" y="2701636"/>
              <a:ext cx="5778500" cy="480290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25</xdr:col>
      <xdr:colOff>1958662</xdr:colOff>
      <xdr:row>16</xdr:row>
      <xdr:rowOff>26832</xdr:rowOff>
    </xdr:from>
    <xdr:to>
      <xdr:col>27</xdr:col>
      <xdr:colOff>215720</xdr:colOff>
      <xdr:row>27</xdr:row>
      <xdr:rowOff>113496</xdr:rowOff>
    </xdr:to>
    <xdr:graphicFrame macro="">
      <xdr:nvGraphicFramePr>
        <xdr:cNvPr id="9" name="Chart 8">
          <a:extLst>
            <a:ext uri="{FF2B5EF4-FFF2-40B4-BE49-F238E27FC236}">
              <a16:creationId xmlns:a16="http://schemas.microsoft.com/office/drawing/2014/main" id="{00000000-0008-0000-02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mc:AlternateContent xmlns:mc="http://schemas.openxmlformats.org/markup-compatibility/2006">
    <mc:Choice xmlns:a14="http://schemas.microsoft.com/office/drawing/2010/main" Requires="a14">
      <xdr:twoCellAnchor editAs="oneCell">
        <xdr:from>
          <xdr:col>25</xdr:col>
          <xdr:colOff>1809750</xdr:colOff>
          <xdr:row>16</xdr:row>
          <xdr:rowOff>19050</xdr:rowOff>
        </xdr:from>
        <xdr:to>
          <xdr:col>25</xdr:col>
          <xdr:colOff>1930400</xdr:colOff>
          <xdr:row>26</xdr:row>
          <xdr:rowOff>184150</xdr:rowOff>
        </xdr:to>
        <xdr:sp macro="" textlink="">
          <xdr:nvSpPr>
            <xdr:cNvPr id="3097" name="Scroll Bar 25" hidden="1">
              <a:extLst>
                <a:ext uri="{63B3BB69-23CF-44E3-9099-C40C66FF867C}">
                  <a14:compatExt spid="_x0000_s3097"/>
                </a:ext>
                <a:ext uri="{FF2B5EF4-FFF2-40B4-BE49-F238E27FC236}">
                  <a16:creationId xmlns:a16="http://schemas.microsoft.com/office/drawing/2014/main" id="{00000000-0008-0000-0200-000019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8</xdr:col>
      <xdr:colOff>889001</xdr:colOff>
      <xdr:row>16</xdr:row>
      <xdr:rowOff>59386</xdr:rowOff>
    </xdr:from>
    <xdr:to>
      <xdr:col>11</xdr:col>
      <xdr:colOff>497268</xdr:colOff>
      <xdr:row>30</xdr:row>
      <xdr:rowOff>173149</xdr:rowOff>
    </xdr:to>
    <xdr:graphicFrame macro="">
      <xdr:nvGraphicFramePr>
        <xdr:cNvPr id="13" name="Chart 12">
          <a:extLst>
            <a:ext uri="{FF2B5EF4-FFF2-40B4-BE49-F238E27FC236}">
              <a16:creationId xmlns:a16="http://schemas.microsoft.com/office/drawing/2014/main" id="{030DFED1-9256-DE3C-0DC2-70B2CC042E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20557</xdr:colOff>
      <xdr:row>37</xdr:row>
      <xdr:rowOff>13286</xdr:rowOff>
    </xdr:to>
    <xdr:sp macro="" textlink="">
      <xdr:nvSpPr>
        <xdr:cNvPr id="2" name="Rectangle 1">
          <a:extLst>
            <a:ext uri="{FF2B5EF4-FFF2-40B4-BE49-F238E27FC236}">
              <a16:creationId xmlns:a16="http://schemas.microsoft.com/office/drawing/2014/main" id="{00000000-0008-0000-0300-000002000000}"/>
            </a:ext>
          </a:extLst>
        </xdr:cNvPr>
        <xdr:cNvSpPr/>
      </xdr:nvSpPr>
      <xdr:spPr>
        <a:xfrm>
          <a:off x="0" y="0"/>
          <a:ext cx="12297224" cy="6670203"/>
        </a:xfrm>
        <a:prstGeom prst="rect">
          <a:avLst/>
        </a:prstGeom>
        <a:ln w="28575">
          <a:solidFill>
            <a:sysClr val="windowText" lastClr="000000"/>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3">
          <a:schemeClr val="lt1"/>
        </a:lnRef>
        <a:fillRef idx="1">
          <a:schemeClr val="accent3"/>
        </a:fillRef>
        <a:effectRef idx="1">
          <a:schemeClr val="accent3"/>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232835</xdr:colOff>
      <xdr:row>0</xdr:row>
      <xdr:rowOff>116864</xdr:rowOff>
    </xdr:from>
    <xdr:to>
      <xdr:col>19</xdr:col>
      <xdr:colOff>552202</xdr:colOff>
      <xdr:row>3</xdr:row>
      <xdr:rowOff>116417</xdr:rowOff>
    </xdr:to>
    <xdr:sp macro="" textlink="">
      <xdr:nvSpPr>
        <xdr:cNvPr id="3" name="Rectangle 2">
          <a:extLst>
            <a:ext uri="{FF2B5EF4-FFF2-40B4-BE49-F238E27FC236}">
              <a16:creationId xmlns:a16="http://schemas.microsoft.com/office/drawing/2014/main" id="{00000000-0008-0000-0300-000003000000}"/>
            </a:ext>
          </a:extLst>
        </xdr:cNvPr>
        <xdr:cNvSpPr/>
      </xdr:nvSpPr>
      <xdr:spPr>
        <a:xfrm>
          <a:off x="232835" y="116864"/>
          <a:ext cx="11982200" cy="539303"/>
        </a:xfrm>
        <a:prstGeom prst="rect">
          <a:avLst/>
        </a:prstGeom>
        <a:ln w="28575">
          <a:solidFill>
            <a:sysClr val="windowText" lastClr="000000"/>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3">
          <a:schemeClr val="lt1"/>
        </a:lnRef>
        <a:fillRef idx="1">
          <a:schemeClr val="accent3"/>
        </a:fillRef>
        <a:effectRef idx="1">
          <a:schemeClr val="accent3"/>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IN" sz="3200" b="1">
              <a:solidFill>
                <a:sysClr val="windowText" lastClr="000000"/>
              </a:solidFill>
            </a:rPr>
            <a:t>SALES DASHBOARD</a:t>
          </a:r>
        </a:p>
      </xdr:txBody>
    </xdr:sp>
    <xdr:clientData/>
  </xdr:twoCellAnchor>
  <xdr:twoCellAnchor>
    <xdr:from>
      <xdr:col>0</xdr:col>
      <xdr:colOff>178050</xdr:colOff>
      <xdr:row>4</xdr:row>
      <xdr:rowOff>114652</xdr:rowOff>
    </xdr:from>
    <xdr:to>
      <xdr:col>1</xdr:col>
      <xdr:colOff>508000</xdr:colOff>
      <xdr:row>11</xdr:row>
      <xdr:rowOff>21167</xdr:rowOff>
    </xdr:to>
    <xdr:sp macro="" textlink="">
      <xdr:nvSpPr>
        <xdr:cNvPr id="5" name="Rectangle 4">
          <a:extLst>
            <a:ext uri="{FF2B5EF4-FFF2-40B4-BE49-F238E27FC236}">
              <a16:creationId xmlns:a16="http://schemas.microsoft.com/office/drawing/2014/main" id="{00000000-0008-0000-0300-000005000000}"/>
            </a:ext>
          </a:extLst>
        </xdr:cNvPr>
        <xdr:cNvSpPr/>
      </xdr:nvSpPr>
      <xdr:spPr>
        <a:xfrm>
          <a:off x="178050" y="834319"/>
          <a:ext cx="943783" cy="1165931"/>
        </a:xfrm>
        <a:prstGeom prst="rect">
          <a:avLst/>
        </a:prstGeom>
        <a:ln w="28575">
          <a:solidFill>
            <a:sysClr val="windowText" lastClr="000000"/>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3">
          <a:schemeClr val="lt1"/>
        </a:lnRef>
        <a:fillRef idx="1">
          <a:schemeClr val="accent3"/>
        </a:fillRef>
        <a:effectRef idx="1">
          <a:schemeClr val="accent3"/>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178050</xdr:colOff>
      <xdr:row>11</xdr:row>
      <xdr:rowOff>120955</xdr:rowOff>
    </xdr:from>
    <xdr:to>
      <xdr:col>1</xdr:col>
      <xdr:colOff>492126</xdr:colOff>
      <xdr:row>35</xdr:row>
      <xdr:rowOff>158750</xdr:rowOff>
    </xdr:to>
    <xdr:sp macro="" textlink="">
      <xdr:nvSpPr>
        <xdr:cNvPr id="6" name="Rectangle 5">
          <a:extLst>
            <a:ext uri="{FF2B5EF4-FFF2-40B4-BE49-F238E27FC236}">
              <a16:creationId xmlns:a16="http://schemas.microsoft.com/office/drawing/2014/main" id="{00000000-0008-0000-0300-000006000000}"/>
            </a:ext>
          </a:extLst>
        </xdr:cNvPr>
        <xdr:cNvSpPr/>
      </xdr:nvSpPr>
      <xdr:spPr>
        <a:xfrm>
          <a:off x="178050" y="2129143"/>
          <a:ext cx="925264" cy="4419295"/>
        </a:xfrm>
        <a:prstGeom prst="rect">
          <a:avLst/>
        </a:prstGeom>
        <a:ln w="28575">
          <a:solidFill>
            <a:sysClr val="windowText" lastClr="000000"/>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3">
          <a:schemeClr val="lt1"/>
        </a:lnRef>
        <a:fillRef idx="1">
          <a:schemeClr val="accent3"/>
        </a:fillRef>
        <a:effectRef idx="1">
          <a:schemeClr val="accent3"/>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84019</xdr:colOff>
      <xdr:row>4</xdr:row>
      <xdr:rowOff>158749</xdr:rowOff>
    </xdr:from>
    <xdr:to>
      <xdr:col>8</xdr:col>
      <xdr:colOff>222250</xdr:colOff>
      <xdr:row>8</xdr:row>
      <xdr:rowOff>44236</xdr:rowOff>
    </xdr:to>
    <xdr:sp macro="" textlink="Ananlysis!F6">
      <xdr:nvSpPr>
        <xdr:cNvPr id="8" name="Rectangle 7">
          <a:extLst>
            <a:ext uri="{FF2B5EF4-FFF2-40B4-BE49-F238E27FC236}">
              <a16:creationId xmlns:a16="http://schemas.microsoft.com/office/drawing/2014/main" id="{00000000-0008-0000-0300-000008000000}"/>
            </a:ext>
          </a:extLst>
        </xdr:cNvPr>
        <xdr:cNvSpPr/>
      </xdr:nvSpPr>
      <xdr:spPr>
        <a:xfrm>
          <a:off x="1306394" y="888999"/>
          <a:ext cx="3805356" cy="615737"/>
        </a:xfrm>
        <a:prstGeom prst="rect">
          <a:avLst/>
        </a:prstGeom>
        <a:ln w="28575">
          <a:solidFill>
            <a:sysClr val="windowText" lastClr="000000"/>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3">
          <a:schemeClr val="lt1"/>
        </a:lnRef>
        <a:fillRef idx="1">
          <a:schemeClr val="accent3"/>
        </a:fillRef>
        <a:effectRef idx="1">
          <a:schemeClr val="accent3"/>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r" defTabSz="457200" rtl="0" eaLnBrk="1" latinLnBrk="0" hangingPunct="1"/>
          <a:fld id="{7DFAE69F-E01D-4A81-A4A2-AC82BAF868B7}" type="TxLink">
            <a:rPr lang="en-US" sz="2400" b="1" kern="1200">
              <a:solidFill>
                <a:schemeClr val="lt1"/>
              </a:solidFill>
              <a:latin typeface="+mn-lt"/>
              <a:ea typeface="+mn-ea"/>
              <a:cs typeface="+mn-cs"/>
            </a:rPr>
            <a:pPr marL="0" indent="0" algn="r" defTabSz="457200" rtl="0" eaLnBrk="1" latinLnBrk="0" hangingPunct="1"/>
            <a:t>₹ 19,48,482</a:t>
          </a:fld>
          <a:endParaRPr lang="en-IN" sz="2400" b="1" kern="1200">
            <a:solidFill>
              <a:schemeClr val="lt1"/>
            </a:solidFill>
            <a:latin typeface="+mn-lt"/>
            <a:ea typeface="+mn-ea"/>
            <a:cs typeface="+mn-cs"/>
          </a:endParaRPr>
        </a:p>
      </xdr:txBody>
    </xdr:sp>
    <xdr:clientData/>
  </xdr:twoCellAnchor>
  <xdr:twoCellAnchor>
    <xdr:from>
      <xdr:col>15</xdr:col>
      <xdr:colOff>21167</xdr:colOff>
      <xdr:row>4</xdr:row>
      <xdr:rowOff>125234</xdr:rowOff>
    </xdr:from>
    <xdr:to>
      <xdr:col>19</xdr:col>
      <xdr:colOff>550334</xdr:colOff>
      <xdr:row>8</xdr:row>
      <xdr:rowOff>52917</xdr:rowOff>
    </xdr:to>
    <xdr:sp macro="" textlink="Ananlysis!F8">
      <xdr:nvSpPr>
        <xdr:cNvPr id="9" name="Rectangle 8">
          <a:extLst>
            <a:ext uri="{FF2B5EF4-FFF2-40B4-BE49-F238E27FC236}">
              <a16:creationId xmlns:a16="http://schemas.microsoft.com/office/drawing/2014/main" id="{00000000-0008-0000-0300-000009000000}"/>
            </a:ext>
          </a:extLst>
        </xdr:cNvPr>
        <xdr:cNvSpPr/>
      </xdr:nvSpPr>
      <xdr:spPr>
        <a:xfrm>
          <a:off x="9228667" y="844901"/>
          <a:ext cx="2984500" cy="647349"/>
        </a:xfrm>
        <a:prstGeom prst="rect">
          <a:avLst/>
        </a:prstGeom>
        <a:ln w="28575">
          <a:solidFill>
            <a:sysClr val="windowText" lastClr="000000"/>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3">
          <a:schemeClr val="lt1"/>
        </a:lnRef>
        <a:fillRef idx="1">
          <a:schemeClr val="accent3"/>
        </a:fillRef>
        <a:effectRef idx="1">
          <a:schemeClr val="accent3"/>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r" defTabSz="457200" rtl="0" eaLnBrk="1" latinLnBrk="0" hangingPunct="1"/>
          <a:fld id="{3D621976-9F1F-44D2-AF30-4A75BF6A2DF4}" type="TxLink">
            <a:rPr lang="en-US" sz="2400" b="1" kern="1200">
              <a:solidFill>
                <a:schemeClr val="lt1"/>
              </a:solidFill>
              <a:latin typeface="+mn-lt"/>
              <a:ea typeface="+mn-ea"/>
              <a:cs typeface="+mn-cs"/>
            </a:rPr>
            <a:pPr marL="0" indent="0" algn="r" defTabSz="457200" rtl="0" eaLnBrk="1" latinLnBrk="0" hangingPunct="1"/>
            <a:t>23%</a:t>
          </a:fld>
          <a:endParaRPr lang="en-IN" sz="2400" b="1" kern="1200">
            <a:solidFill>
              <a:schemeClr val="lt1"/>
            </a:solidFill>
            <a:latin typeface="+mn-lt"/>
            <a:ea typeface="+mn-ea"/>
            <a:cs typeface="+mn-cs"/>
          </a:endParaRPr>
        </a:p>
      </xdr:txBody>
    </xdr:sp>
    <xdr:clientData/>
  </xdr:twoCellAnchor>
  <xdr:twoCellAnchor>
    <xdr:from>
      <xdr:col>8</xdr:col>
      <xdr:colOff>380999</xdr:colOff>
      <xdr:row>4</xdr:row>
      <xdr:rowOff>146398</xdr:rowOff>
    </xdr:from>
    <xdr:to>
      <xdr:col>14</xdr:col>
      <xdr:colOff>486832</xdr:colOff>
      <xdr:row>8</xdr:row>
      <xdr:rowOff>42332</xdr:rowOff>
    </xdr:to>
    <xdr:sp macro="" textlink="Ananlysis!F7">
      <xdr:nvSpPr>
        <xdr:cNvPr id="10" name="Rectangle 9">
          <a:extLst>
            <a:ext uri="{FF2B5EF4-FFF2-40B4-BE49-F238E27FC236}">
              <a16:creationId xmlns:a16="http://schemas.microsoft.com/office/drawing/2014/main" id="{00000000-0008-0000-0300-00000A000000}"/>
            </a:ext>
          </a:extLst>
        </xdr:cNvPr>
        <xdr:cNvSpPr/>
      </xdr:nvSpPr>
      <xdr:spPr>
        <a:xfrm>
          <a:off x="5291666" y="866065"/>
          <a:ext cx="3788833" cy="615600"/>
        </a:xfrm>
        <a:prstGeom prst="rect">
          <a:avLst/>
        </a:prstGeom>
        <a:ln w="28575">
          <a:solidFill>
            <a:sysClr val="windowText" lastClr="000000"/>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3">
          <a:schemeClr val="lt1"/>
        </a:lnRef>
        <a:fillRef idx="1">
          <a:schemeClr val="accent3"/>
        </a:fillRef>
        <a:effectRef idx="1">
          <a:schemeClr val="accent3"/>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r" defTabSz="457200" rtl="0" eaLnBrk="1" latinLnBrk="0" hangingPunct="1"/>
          <a:fld id="{233C1B0C-0BAB-41D3-B63B-FD5BF978D373}" type="TxLink">
            <a:rPr lang="en-US" sz="2400" b="1" kern="1200">
              <a:solidFill>
                <a:schemeClr val="lt1"/>
              </a:solidFill>
              <a:latin typeface="+mn-lt"/>
              <a:ea typeface="+mn-ea"/>
              <a:cs typeface="+mn-cs"/>
            </a:rPr>
            <a:pPr marL="0" indent="0" algn="r" defTabSz="457200" rtl="0" eaLnBrk="1" latinLnBrk="0" hangingPunct="1"/>
            <a:t>₹ 3,59,441</a:t>
          </a:fld>
          <a:endParaRPr lang="en-IN" sz="2400" b="1" kern="1200">
            <a:solidFill>
              <a:schemeClr val="lt1"/>
            </a:solidFill>
            <a:latin typeface="+mn-lt"/>
            <a:ea typeface="+mn-ea"/>
            <a:cs typeface="+mn-cs"/>
          </a:endParaRPr>
        </a:p>
      </xdr:txBody>
    </xdr:sp>
    <xdr:clientData/>
  </xdr:twoCellAnchor>
  <xdr:twoCellAnchor>
    <xdr:from>
      <xdr:col>2</xdr:col>
      <xdr:colOff>20521</xdr:colOff>
      <xdr:row>9</xdr:row>
      <xdr:rowOff>52918</xdr:rowOff>
    </xdr:from>
    <xdr:to>
      <xdr:col>7</xdr:col>
      <xdr:colOff>395448</xdr:colOff>
      <xdr:row>22</xdr:row>
      <xdr:rowOff>81257</xdr:rowOff>
    </xdr:to>
    <xdr:sp macro="" textlink="">
      <xdr:nvSpPr>
        <xdr:cNvPr id="11" name="Rectangle 10">
          <a:extLst>
            <a:ext uri="{FF2B5EF4-FFF2-40B4-BE49-F238E27FC236}">
              <a16:creationId xmlns:a16="http://schemas.microsoft.com/office/drawing/2014/main" id="{00000000-0008-0000-0300-00000B000000}"/>
            </a:ext>
          </a:extLst>
        </xdr:cNvPr>
        <xdr:cNvSpPr/>
      </xdr:nvSpPr>
      <xdr:spPr>
        <a:xfrm>
          <a:off x="1248188" y="1672168"/>
          <a:ext cx="3444093" cy="2367256"/>
        </a:xfrm>
        <a:prstGeom prst="rect">
          <a:avLst/>
        </a:prstGeom>
        <a:ln w="28575">
          <a:solidFill>
            <a:sysClr val="windowText" lastClr="000000"/>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3">
          <a:schemeClr val="lt1"/>
        </a:lnRef>
        <a:fillRef idx="1">
          <a:schemeClr val="accent3"/>
        </a:fillRef>
        <a:effectRef idx="1">
          <a:schemeClr val="accent3"/>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7</xdr:col>
      <xdr:colOff>555116</xdr:colOff>
      <xdr:row>9</xdr:row>
      <xdr:rowOff>31750</xdr:rowOff>
    </xdr:from>
    <xdr:to>
      <xdr:col>12</xdr:col>
      <xdr:colOff>148169</xdr:colOff>
      <xdr:row>22</xdr:row>
      <xdr:rowOff>54428</xdr:rowOff>
    </xdr:to>
    <xdr:sp macro="" textlink="">
      <xdr:nvSpPr>
        <xdr:cNvPr id="12" name="Rectangle 11">
          <a:extLst>
            <a:ext uri="{FF2B5EF4-FFF2-40B4-BE49-F238E27FC236}">
              <a16:creationId xmlns:a16="http://schemas.microsoft.com/office/drawing/2014/main" id="{00000000-0008-0000-0300-00000C000000}"/>
            </a:ext>
          </a:extLst>
        </xdr:cNvPr>
        <xdr:cNvSpPr/>
      </xdr:nvSpPr>
      <xdr:spPr>
        <a:xfrm>
          <a:off x="4851949" y="1651000"/>
          <a:ext cx="2662220" cy="2361595"/>
        </a:xfrm>
        <a:prstGeom prst="rect">
          <a:avLst/>
        </a:prstGeom>
        <a:ln w="28575">
          <a:solidFill>
            <a:sysClr val="windowText" lastClr="000000"/>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3">
          <a:schemeClr val="lt1"/>
        </a:lnRef>
        <a:fillRef idx="1">
          <a:schemeClr val="accent3"/>
        </a:fillRef>
        <a:effectRef idx="1">
          <a:schemeClr val="accent3"/>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232834</xdr:colOff>
      <xdr:row>9</xdr:row>
      <xdr:rowOff>42335</xdr:rowOff>
    </xdr:from>
    <xdr:to>
      <xdr:col>19</xdr:col>
      <xdr:colOff>539751</xdr:colOff>
      <xdr:row>21</xdr:row>
      <xdr:rowOff>158750</xdr:rowOff>
    </xdr:to>
    <xdr:sp macro="" textlink="">
      <xdr:nvSpPr>
        <xdr:cNvPr id="13" name="Rectangle 12">
          <a:extLst>
            <a:ext uri="{FF2B5EF4-FFF2-40B4-BE49-F238E27FC236}">
              <a16:creationId xmlns:a16="http://schemas.microsoft.com/office/drawing/2014/main" id="{00000000-0008-0000-0300-00000D000000}"/>
            </a:ext>
          </a:extLst>
        </xdr:cNvPr>
        <xdr:cNvSpPr/>
      </xdr:nvSpPr>
      <xdr:spPr>
        <a:xfrm>
          <a:off x="10011834" y="1685398"/>
          <a:ext cx="2140480" cy="2307165"/>
        </a:xfrm>
        <a:prstGeom prst="rect">
          <a:avLst/>
        </a:prstGeom>
        <a:ln w="28575">
          <a:solidFill>
            <a:sysClr val="windowText" lastClr="000000"/>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3">
          <a:schemeClr val="lt1"/>
        </a:lnRef>
        <a:fillRef idx="1">
          <a:schemeClr val="accent3"/>
        </a:fillRef>
        <a:effectRef idx="1">
          <a:schemeClr val="accent3"/>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0</xdr:colOff>
      <xdr:row>22</xdr:row>
      <xdr:rowOff>176287</xdr:rowOff>
    </xdr:from>
    <xdr:to>
      <xdr:col>12</xdr:col>
      <xdr:colOff>135009</xdr:colOff>
      <xdr:row>36</xdr:row>
      <xdr:rowOff>1323</xdr:rowOff>
    </xdr:to>
    <xdr:sp macro="" textlink="">
      <xdr:nvSpPr>
        <xdr:cNvPr id="14" name="Rectangle 13">
          <a:extLst>
            <a:ext uri="{FF2B5EF4-FFF2-40B4-BE49-F238E27FC236}">
              <a16:creationId xmlns:a16="http://schemas.microsoft.com/office/drawing/2014/main" id="{00000000-0008-0000-0300-00000E000000}"/>
            </a:ext>
          </a:extLst>
        </xdr:cNvPr>
        <xdr:cNvSpPr/>
      </xdr:nvSpPr>
      <xdr:spPr>
        <a:xfrm>
          <a:off x="1227667" y="4134454"/>
          <a:ext cx="6273342" cy="2343869"/>
        </a:xfrm>
        <a:prstGeom prst="rect">
          <a:avLst/>
        </a:prstGeom>
        <a:ln w="28575">
          <a:solidFill>
            <a:sysClr val="windowText" lastClr="000000"/>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3">
          <a:schemeClr val="lt1"/>
        </a:lnRef>
        <a:fillRef idx="1">
          <a:schemeClr val="accent3"/>
        </a:fillRef>
        <a:effectRef idx="1">
          <a:schemeClr val="accent3"/>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232834</xdr:colOff>
      <xdr:row>22</xdr:row>
      <xdr:rowOff>137585</xdr:rowOff>
    </xdr:from>
    <xdr:to>
      <xdr:col>19</xdr:col>
      <xdr:colOff>508000</xdr:colOff>
      <xdr:row>36</xdr:row>
      <xdr:rowOff>31750</xdr:rowOff>
    </xdr:to>
    <xdr:sp macro="" textlink="">
      <xdr:nvSpPr>
        <xdr:cNvPr id="15" name="Rectangle 14">
          <a:extLst>
            <a:ext uri="{FF2B5EF4-FFF2-40B4-BE49-F238E27FC236}">
              <a16:creationId xmlns:a16="http://schemas.microsoft.com/office/drawing/2014/main" id="{00000000-0008-0000-0300-00000F000000}"/>
            </a:ext>
          </a:extLst>
        </xdr:cNvPr>
        <xdr:cNvSpPr/>
      </xdr:nvSpPr>
      <xdr:spPr>
        <a:xfrm>
          <a:off x="10054167" y="4095752"/>
          <a:ext cx="2116666" cy="2412998"/>
        </a:xfrm>
        <a:prstGeom prst="rect">
          <a:avLst/>
        </a:prstGeom>
        <a:ln w="28575">
          <a:solidFill>
            <a:sysClr val="windowText" lastClr="000000"/>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3">
          <a:schemeClr val="lt1"/>
        </a:lnRef>
        <a:fillRef idx="1">
          <a:schemeClr val="accent3"/>
        </a:fillRef>
        <a:effectRef idx="1">
          <a:schemeClr val="accent3"/>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12</xdr:col>
      <xdr:colOff>299358</xdr:colOff>
      <xdr:row>9</xdr:row>
      <xdr:rowOff>15119</xdr:rowOff>
    </xdr:from>
    <xdr:to>
      <xdr:col>16</xdr:col>
      <xdr:colOff>105834</xdr:colOff>
      <xdr:row>36</xdr:row>
      <xdr:rowOff>21167</xdr:rowOff>
    </xdr:to>
    <xdr:sp macro="" textlink="">
      <xdr:nvSpPr>
        <xdr:cNvPr id="18" name="Rectangle 17">
          <a:extLst>
            <a:ext uri="{FF2B5EF4-FFF2-40B4-BE49-F238E27FC236}">
              <a16:creationId xmlns:a16="http://schemas.microsoft.com/office/drawing/2014/main" id="{00000000-0008-0000-0300-000012000000}"/>
            </a:ext>
          </a:extLst>
        </xdr:cNvPr>
        <xdr:cNvSpPr/>
      </xdr:nvSpPr>
      <xdr:spPr>
        <a:xfrm>
          <a:off x="7665358" y="1634369"/>
          <a:ext cx="2261809" cy="4863798"/>
        </a:xfrm>
        <a:prstGeom prst="rect">
          <a:avLst/>
        </a:prstGeom>
        <a:ln w="28575">
          <a:solidFill>
            <a:sysClr val="windowText" lastClr="000000"/>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3">
          <a:schemeClr val="lt1"/>
        </a:lnRef>
        <a:fillRef idx="1">
          <a:schemeClr val="accent3"/>
        </a:fillRef>
        <a:effectRef idx="1">
          <a:schemeClr val="accent3"/>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oneCell">
    <xdr:from>
      <xdr:col>0</xdr:col>
      <xdr:colOff>264583</xdr:colOff>
      <xdr:row>5</xdr:row>
      <xdr:rowOff>42334</xdr:rowOff>
    </xdr:from>
    <xdr:to>
      <xdr:col>1</xdr:col>
      <xdr:colOff>412750</xdr:colOff>
      <xdr:row>10</xdr:row>
      <xdr:rowOff>84666</xdr:rowOff>
    </xdr:to>
    <mc:AlternateContent xmlns:mc="http://schemas.openxmlformats.org/markup-compatibility/2006" xmlns:a14="http://schemas.microsoft.com/office/drawing/2010/main">
      <mc:Choice Requires="a14">
        <xdr:graphicFrame macro="">
          <xdr:nvGraphicFramePr>
            <xdr:cNvPr id="24" name="Year 1">
              <a:extLst>
                <a:ext uri="{FF2B5EF4-FFF2-40B4-BE49-F238E27FC236}">
                  <a16:creationId xmlns:a16="http://schemas.microsoft.com/office/drawing/2014/main" id="{00000000-0008-0000-0300-000018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64583" y="955147"/>
              <a:ext cx="759355" cy="9551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285750</xdr:colOff>
      <xdr:row>12</xdr:row>
      <xdr:rowOff>116417</xdr:rowOff>
    </xdr:from>
    <xdr:to>
      <xdr:col>1</xdr:col>
      <xdr:colOff>402166</xdr:colOff>
      <xdr:row>35</xdr:row>
      <xdr:rowOff>10584</xdr:rowOff>
    </xdr:to>
    <mc:AlternateContent xmlns:mc="http://schemas.openxmlformats.org/markup-compatibility/2006" xmlns:a14="http://schemas.microsoft.com/office/drawing/2010/main">
      <mc:Choice Requires="a14">
        <xdr:graphicFrame macro="">
          <xdr:nvGraphicFramePr>
            <xdr:cNvPr id="25" name="Month 1">
              <a:extLst>
                <a:ext uri="{FF2B5EF4-FFF2-40B4-BE49-F238E27FC236}">
                  <a16:creationId xmlns:a16="http://schemas.microsoft.com/office/drawing/2014/main" id="{00000000-0008-0000-0300-000019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285750" y="2307167"/>
              <a:ext cx="727604" cy="40931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105833</xdr:colOff>
      <xdr:row>23</xdr:row>
      <xdr:rowOff>142259</xdr:rowOff>
    </xdr:from>
    <xdr:to>
      <xdr:col>12</xdr:col>
      <xdr:colOff>52917</xdr:colOff>
      <xdr:row>35</xdr:row>
      <xdr:rowOff>74084</xdr:rowOff>
    </xdr:to>
    <xdr:graphicFrame macro="">
      <xdr:nvGraphicFramePr>
        <xdr:cNvPr id="26" name="Chart 25">
          <a:extLst>
            <a:ext uri="{FF2B5EF4-FFF2-40B4-BE49-F238E27FC236}">
              <a16:creationId xmlns:a16="http://schemas.microsoft.com/office/drawing/2014/main" id="{00000000-0008-0000-03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596900</xdr:colOff>
          <xdr:row>9</xdr:row>
          <xdr:rowOff>63500</xdr:rowOff>
        </xdr:from>
        <xdr:to>
          <xdr:col>8</xdr:col>
          <xdr:colOff>114300</xdr:colOff>
          <xdr:row>21</xdr:row>
          <xdr:rowOff>171450</xdr:rowOff>
        </xdr:to>
        <xdr:sp macro="" textlink="">
          <xdr:nvSpPr>
            <xdr:cNvPr id="7170" name="Scroll Bar 2" hidden="1">
              <a:extLst>
                <a:ext uri="{63B3BB69-23CF-44E3-9099-C40C66FF867C}">
                  <a14:compatExt spid="_x0000_s7170"/>
                </a:ext>
                <a:ext uri="{FF2B5EF4-FFF2-40B4-BE49-F238E27FC236}">
                  <a16:creationId xmlns:a16="http://schemas.microsoft.com/office/drawing/2014/main" id="{00000000-0008-0000-0300-000002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12</xdr:col>
      <xdr:colOff>359832</xdr:colOff>
      <xdr:row>9</xdr:row>
      <xdr:rowOff>126999</xdr:rowOff>
    </xdr:from>
    <xdr:to>
      <xdr:col>15</xdr:col>
      <xdr:colOff>603249</xdr:colOff>
      <xdr:row>35</xdr:row>
      <xdr:rowOff>127000</xdr:rowOff>
    </xdr:to>
    <mc:AlternateContent xmlns:mc="http://schemas.openxmlformats.org/markup-compatibility/2006">
      <mc:Choice xmlns:cx1="http://schemas.microsoft.com/office/drawing/2015/9/8/chartex" Requires="cx1">
        <xdr:graphicFrame macro="">
          <xdr:nvGraphicFramePr>
            <xdr:cNvPr id="30" name="Chart 29">
              <a:extLst>
                <a:ext uri="{FF2B5EF4-FFF2-40B4-BE49-F238E27FC236}">
                  <a16:creationId xmlns:a16="http://schemas.microsoft.com/office/drawing/2014/main" id="{00000000-0008-0000-0300-00001E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675032" y="1784349"/>
              <a:ext cx="2072217" cy="478790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254004</xdr:colOff>
      <xdr:row>22</xdr:row>
      <xdr:rowOff>169332</xdr:rowOff>
    </xdr:from>
    <xdr:to>
      <xdr:col>19</xdr:col>
      <xdr:colOff>476250</xdr:colOff>
      <xdr:row>35</xdr:row>
      <xdr:rowOff>158750</xdr:rowOff>
    </xdr:to>
    <xdr:graphicFrame macro="">
      <xdr:nvGraphicFramePr>
        <xdr:cNvPr id="31" name="Chart 30">
          <a:extLst>
            <a:ext uri="{FF2B5EF4-FFF2-40B4-BE49-F238E27FC236}">
              <a16:creationId xmlns:a16="http://schemas.microsoft.com/office/drawing/2014/main" id="{00000000-0008-0000-03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285749</xdr:colOff>
      <xdr:row>9</xdr:row>
      <xdr:rowOff>95250</xdr:rowOff>
    </xdr:from>
    <xdr:to>
      <xdr:col>19</xdr:col>
      <xdr:colOff>476250</xdr:colOff>
      <xdr:row>21</xdr:row>
      <xdr:rowOff>63500</xdr:rowOff>
    </xdr:to>
    <xdr:graphicFrame macro="">
      <xdr:nvGraphicFramePr>
        <xdr:cNvPr id="32" name="Chart 31">
          <a:extLst>
            <a:ext uri="{FF2B5EF4-FFF2-40B4-BE49-F238E27FC236}">
              <a16:creationId xmlns:a16="http://schemas.microsoft.com/office/drawing/2014/main" id="{00000000-0008-0000-03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137583</xdr:colOff>
      <xdr:row>9</xdr:row>
      <xdr:rowOff>84667</xdr:rowOff>
    </xdr:from>
    <xdr:to>
      <xdr:col>12</xdr:col>
      <xdr:colOff>84667</xdr:colOff>
      <xdr:row>21</xdr:row>
      <xdr:rowOff>169332</xdr:rowOff>
    </xdr:to>
    <xdr:graphicFrame macro="">
      <xdr:nvGraphicFramePr>
        <xdr:cNvPr id="36" name="Chart 35">
          <a:extLst>
            <a:ext uri="{FF2B5EF4-FFF2-40B4-BE49-F238E27FC236}">
              <a16:creationId xmlns:a16="http://schemas.microsoft.com/office/drawing/2014/main" id="{00000000-0008-0000-03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264583</xdr:colOff>
      <xdr:row>5</xdr:row>
      <xdr:rowOff>74084</xdr:rowOff>
    </xdr:from>
    <xdr:to>
      <xdr:col>5</xdr:col>
      <xdr:colOff>285749</xdr:colOff>
      <xdr:row>7</xdr:row>
      <xdr:rowOff>127000</xdr:rowOff>
    </xdr:to>
    <xdr:sp macro="" textlink="">
      <xdr:nvSpPr>
        <xdr:cNvPr id="39" name="TextBox 38">
          <a:extLst>
            <a:ext uri="{FF2B5EF4-FFF2-40B4-BE49-F238E27FC236}">
              <a16:creationId xmlns:a16="http://schemas.microsoft.com/office/drawing/2014/main" id="{00000000-0008-0000-0300-000027000000}"/>
            </a:ext>
          </a:extLst>
        </xdr:cNvPr>
        <xdr:cNvSpPr txBox="1"/>
      </xdr:nvSpPr>
      <xdr:spPr>
        <a:xfrm>
          <a:off x="1492250" y="973667"/>
          <a:ext cx="1862666" cy="412750"/>
        </a:xfrm>
        <a:prstGeom prst="rect">
          <a:avLst/>
        </a:prstGeom>
        <a:ln w="28575">
          <a:solidFill>
            <a:sysClr val="windowText" lastClr="000000"/>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3">
          <a:schemeClr val="lt1"/>
        </a:lnRef>
        <a:fillRef idx="1">
          <a:schemeClr val="accent3"/>
        </a:fillRef>
        <a:effectRef idx="1">
          <a:schemeClr val="accent3"/>
        </a:effectRef>
        <a:fontRef idx="minor">
          <a:schemeClr val="lt1"/>
        </a:fontRef>
      </xdr:style>
      <xdr:txBody>
        <a:bodyPr wrap="square" rtlCol="0" anchor="ctr"/>
        <a:lstStyle/>
        <a:p>
          <a:pPr marL="0" indent="0" algn="r" defTabSz="457200" rtl="0" eaLnBrk="1" latinLnBrk="0" hangingPunct="1"/>
          <a:r>
            <a:rPr lang="en-IN" sz="2400" b="1" kern="1200">
              <a:solidFill>
                <a:sysClr val="windowText" lastClr="000000"/>
              </a:solidFill>
              <a:latin typeface="+mn-lt"/>
              <a:ea typeface="+mn-ea"/>
              <a:cs typeface="+mn-cs"/>
            </a:rPr>
            <a:t>TOTAL SALES</a:t>
          </a:r>
        </a:p>
      </xdr:txBody>
    </xdr:sp>
    <xdr:clientData/>
  </xdr:twoCellAnchor>
  <xdr:twoCellAnchor>
    <xdr:from>
      <xdr:col>8</xdr:col>
      <xdr:colOff>486834</xdr:colOff>
      <xdr:row>5</xdr:row>
      <xdr:rowOff>57150</xdr:rowOff>
    </xdr:from>
    <xdr:to>
      <xdr:col>12</xdr:col>
      <xdr:colOff>63501</xdr:colOff>
      <xdr:row>7</xdr:row>
      <xdr:rowOff>95249</xdr:rowOff>
    </xdr:to>
    <xdr:sp macro="" textlink="">
      <xdr:nvSpPr>
        <xdr:cNvPr id="41" name="TextBox 40">
          <a:extLst>
            <a:ext uri="{FF2B5EF4-FFF2-40B4-BE49-F238E27FC236}">
              <a16:creationId xmlns:a16="http://schemas.microsoft.com/office/drawing/2014/main" id="{00000000-0008-0000-0300-000029000000}"/>
            </a:ext>
          </a:extLst>
        </xdr:cNvPr>
        <xdr:cNvSpPr txBox="1"/>
      </xdr:nvSpPr>
      <xdr:spPr>
        <a:xfrm>
          <a:off x="5397501" y="956733"/>
          <a:ext cx="2032000" cy="397933"/>
        </a:xfrm>
        <a:prstGeom prst="rect">
          <a:avLst/>
        </a:prstGeom>
        <a:ln w="28575">
          <a:solidFill>
            <a:sysClr val="windowText" lastClr="000000"/>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3">
          <a:schemeClr val="lt1"/>
        </a:lnRef>
        <a:fillRef idx="1">
          <a:schemeClr val="accent3"/>
        </a:fillRef>
        <a:effectRef idx="1">
          <a:schemeClr val="accent3"/>
        </a:effectRef>
        <a:fontRef idx="minor">
          <a:schemeClr val="lt1"/>
        </a:fontRef>
      </xdr:style>
      <xdr:txBody>
        <a:bodyPr wrap="square" rtlCol="0" anchor="ctr"/>
        <a:lstStyle/>
        <a:p>
          <a:pPr marL="0" indent="0" algn="r" defTabSz="457200" rtl="0" eaLnBrk="1" latinLnBrk="0" hangingPunct="1"/>
          <a:r>
            <a:rPr lang="en-IN" sz="2400" b="1" kern="1200">
              <a:solidFill>
                <a:sysClr val="windowText" lastClr="000000"/>
              </a:solidFill>
              <a:latin typeface="+mn-lt"/>
              <a:ea typeface="+mn-ea"/>
              <a:cs typeface="+mn-cs"/>
            </a:rPr>
            <a:t>TOTAL PROFIT</a:t>
          </a:r>
        </a:p>
      </xdr:txBody>
    </xdr:sp>
    <xdr:clientData/>
  </xdr:twoCellAnchor>
  <xdr:twoCellAnchor>
    <xdr:from>
      <xdr:col>15</xdr:col>
      <xdr:colOff>158750</xdr:colOff>
      <xdr:row>5</xdr:row>
      <xdr:rowOff>40218</xdr:rowOff>
    </xdr:from>
    <xdr:to>
      <xdr:col>18</xdr:col>
      <xdr:colOff>317500</xdr:colOff>
      <xdr:row>7</xdr:row>
      <xdr:rowOff>127000</xdr:rowOff>
    </xdr:to>
    <xdr:sp macro="" textlink="">
      <xdr:nvSpPr>
        <xdr:cNvPr id="42" name="TextBox 41">
          <a:extLst>
            <a:ext uri="{FF2B5EF4-FFF2-40B4-BE49-F238E27FC236}">
              <a16:creationId xmlns:a16="http://schemas.microsoft.com/office/drawing/2014/main" id="{00000000-0008-0000-0300-00002A000000}"/>
            </a:ext>
          </a:extLst>
        </xdr:cNvPr>
        <xdr:cNvSpPr txBox="1"/>
      </xdr:nvSpPr>
      <xdr:spPr>
        <a:xfrm>
          <a:off x="9366250" y="939801"/>
          <a:ext cx="2000250" cy="446616"/>
        </a:xfrm>
        <a:prstGeom prst="rect">
          <a:avLst/>
        </a:prstGeom>
        <a:ln w="28575">
          <a:solidFill>
            <a:sysClr val="windowText" lastClr="000000"/>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3">
          <a:schemeClr val="lt1"/>
        </a:lnRef>
        <a:fillRef idx="1">
          <a:schemeClr val="accent3"/>
        </a:fillRef>
        <a:effectRef idx="1">
          <a:schemeClr val="accent3"/>
        </a:effectRef>
        <a:fontRef idx="minor">
          <a:schemeClr val="lt1"/>
        </a:fontRef>
      </xdr:style>
      <xdr:txBody>
        <a:bodyPr wrap="square" rtlCol="0" anchor="ctr"/>
        <a:lstStyle/>
        <a:p>
          <a:pPr marL="0" indent="0" algn="ctr" defTabSz="457200" rtl="0" eaLnBrk="1" latinLnBrk="0" hangingPunct="1"/>
          <a:r>
            <a:rPr lang="en-IN" sz="2400" b="1" kern="1200">
              <a:solidFill>
                <a:sysClr val="windowText" lastClr="000000"/>
              </a:solidFill>
              <a:latin typeface="+mn-lt"/>
              <a:ea typeface="+mn-ea"/>
              <a:cs typeface="+mn-cs"/>
            </a:rPr>
            <a:t>PROFIT %</a:t>
          </a:r>
        </a:p>
      </xdr:txBody>
    </xdr:sp>
    <xdr:clientData/>
  </xdr:twoCellAnchor>
  <xdr:twoCellAnchor>
    <xdr:from>
      <xdr:col>2</xdr:col>
      <xdr:colOff>47625</xdr:colOff>
      <xdr:row>9</xdr:row>
      <xdr:rowOff>87310</xdr:rowOff>
    </xdr:from>
    <xdr:to>
      <xdr:col>7</xdr:col>
      <xdr:colOff>357187</xdr:colOff>
      <xdr:row>22</xdr:row>
      <xdr:rowOff>39688</xdr:rowOff>
    </xdr:to>
    <xdr:graphicFrame macro="">
      <xdr:nvGraphicFramePr>
        <xdr:cNvPr id="7" name="Chart 6">
          <a:extLst>
            <a:ext uri="{FF2B5EF4-FFF2-40B4-BE49-F238E27FC236}">
              <a16:creationId xmlns:a16="http://schemas.microsoft.com/office/drawing/2014/main" id="{B32368F1-30AB-464A-AAA7-1379A2647A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nesh Kanaskar" refreshedDate="45061.99126909722" createdVersion="8" refreshedVersion="8" minRefreshableVersion="3" recordCount="1000" xr:uid="{1AF4D04B-7EA2-4E9F-A8F5-1FFF974C0824}">
  <cacheSource type="worksheet">
    <worksheetSource ref="A1:Q1001" sheet="Sales Details"/>
  </cacheSource>
  <cacheFields count="17">
    <cacheField name="Date" numFmtId="14">
      <sharedItems containsSemiMixedTypes="0" containsNonDate="0" containsDate="1" containsString="0" minDate="2022-05-15T00:00:00" maxDate="2023-05-14T00:00:00"/>
    </cacheField>
    <cacheField name="Product_Id" numFmtId="0">
      <sharedItems/>
    </cacheField>
    <cacheField name="First_Name" numFmtId="0">
      <sharedItems/>
    </cacheField>
    <cacheField name="Last_Name" numFmtId="0">
      <sharedItems/>
    </cacheField>
    <cacheField name="Gender" numFmtId="0">
      <sharedItems/>
    </cacheField>
    <cacheField name="Quantity" numFmtId="0">
      <sharedItems containsSemiMixedTypes="0" containsString="0" containsNumber="1" containsInteger="1" minValue="8" maxValue="59"/>
    </cacheField>
    <cacheField name="Sales Type" numFmtId="0">
      <sharedItems count="4">
        <s v="Online"/>
        <s v="Shopkeeper"/>
        <s v="Direct Sales"/>
        <s v="Wholeseller"/>
      </sharedItems>
    </cacheField>
    <cacheField name="Payment Mode" numFmtId="0">
      <sharedItems count="2">
        <s v="Online"/>
        <s v="Cash"/>
      </sharedItems>
    </cacheField>
    <cacheField name="Product_Category" numFmtId="0">
      <sharedItems count="6">
        <s v="Category 1"/>
        <s v="Category 3"/>
        <s v="Category 2"/>
        <s v="Category 5"/>
        <s v="Category 6"/>
        <s v="Category 4"/>
      </sharedItems>
    </cacheField>
    <cacheField name="Product" numFmtId="0">
      <sharedItems count="23">
        <s v="Syrup - Monin - Blue Curacao"/>
        <s v="Beef - Striploin"/>
        <s v="Wine - Tribal Sauvignon"/>
        <s v="Veal - Liver"/>
        <s v="Peas - Pigeon, Dry"/>
        <s v="Scallop - St. Jaques"/>
        <s v="Tomatoes - Grape"/>
        <s v="White Baguette"/>
        <s v="Soup Campbells"/>
        <s v="Lime Cordial - Roses"/>
        <s v="Sherry - Dry"/>
        <s v="7up Diet, 355 Ml"/>
        <s v="Pork Ham Prager"/>
        <s v="Pastry - Baked Cinnamon Stick"/>
        <s v="Pasta - Cappellini, Dry"/>
        <s v="Pizza Pizza Dough"/>
        <s v="Pepper - Cayenne"/>
        <s v="Vaccum Bag - 14x20"/>
        <s v="Tarragon - Fresh"/>
        <s v="Water - San Pellegrino"/>
        <s v="Sauce - Bernaise, Mix"/>
        <s v="Soup - Campbells Mac N Cheese"/>
        <s v="Rabbit - Legs"/>
      </sharedItems>
    </cacheField>
    <cacheField name="Buying Price" numFmtId="164">
      <sharedItems containsSemiMixedTypes="0" containsString="0" containsNumber="1" minValue="6.55" maxValue="91.03"/>
    </cacheField>
    <cacheField name="Selling Price" numFmtId="164">
      <sharedItems containsSemiMixedTypes="0" containsString="0" containsNumber="1" minValue="4.53" maxValue="99.83"/>
    </cacheField>
    <cacheField name="Total Buying Value" numFmtId="164">
      <sharedItems containsSemiMixedTypes="0" containsString="0" containsNumber="1" minValue="52.4" maxValue="5279.74"/>
    </cacheField>
    <cacheField name="Total Selling Value" numFmtId="164">
      <sharedItems containsSemiMixedTypes="0" containsString="0" containsNumber="1" minValue="36.24" maxValue="5889.97"/>
    </cacheField>
    <cacheField name="Day" numFmtId="0">
      <sharedItems containsSemiMixedTypes="0" containsString="0" containsNumber="1" containsInteger="1" minValue="1" maxValue="31" count="31">
        <n v="28"/>
        <n v="9"/>
        <n v="2"/>
        <n v="25"/>
        <n v="13"/>
        <n v="16"/>
        <n v="4"/>
        <n v="26"/>
        <n v="30"/>
        <n v="5"/>
        <n v="15"/>
        <n v="21"/>
        <n v="14"/>
        <n v="18"/>
        <n v="24"/>
        <n v="17"/>
        <n v="6"/>
        <n v="8"/>
        <n v="3"/>
        <n v="22"/>
        <n v="7"/>
        <n v="20"/>
        <n v="29"/>
        <n v="31"/>
        <n v="27"/>
        <n v="12"/>
        <n v="23"/>
        <n v="11"/>
        <n v="10"/>
        <n v="1"/>
        <n v="19"/>
      </sharedItems>
    </cacheField>
    <cacheField name="Month" numFmtId="0">
      <sharedItems count="12">
        <s v="Oct"/>
        <s v="Dec"/>
        <s v="Jul"/>
        <s v="Aug"/>
        <s v="Apr"/>
        <s v="Sep"/>
        <s v="Mar"/>
        <s v="May"/>
        <s v="Nov"/>
        <s v="Feb"/>
        <s v="Jun"/>
        <s v="Jan"/>
      </sharedItems>
    </cacheField>
    <cacheField name="Year" numFmtId="0">
      <sharedItems containsSemiMixedTypes="0" containsString="0" containsNumber="1" containsInteger="1" minValue="2022" maxValue="2023" count="2">
        <n v="2022"/>
        <n v="2023"/>
      </sharedItems>
    </cacheField>
  </cacheFields>
  <extLst>
    <ext xmlns:x14="http://schemas.microsoft.com/office/spreadsheetml/2009/9/main" uri="{725AE2AE-9491-48be-B2B4-4EB974FC3084}">
      <x14:pivotCacheDefinition pivotCacheId="8413570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d v="2022-10-28T00:00:00"/>
    <s v="P0023"/>
    <s v="Connie"/>
    <s v="Tchaikovsky"/>
    <s v="M"/>
    <n v="13"/>
    <x v="0"/>
    <x v="0"/>
    <x v="0"/>
    <x v="0"/>
    <n v="76.34"/>
    <n v="81.34"/>
    <n v="992.42000000000007"/>
    <n v="1057.42"/>
    <x v="0"/>
    <x v="0"/>
    <x v="0"/>
  </r>
  <r>
    <d v="2022-12-09T00:00:00"/>
    <s v="P0015"/>
    <s v="Caterina"/>
    <s v="Mitroshinov"/>
    <s v="F"/>
    <n v="17"/>
    <x v="1"/>
    <x v="1"/>
    <x v="1"/>
    <x v="1"/>
    <n v="13.89"/>
    <n v="33.89"/>
    <n v="236.13"/>
    <n v="576.13"/>
    <x v="1"/>
    <x v="1"/>
    <x v="0"/>
  </r>
  <r>
    <d v="2022-12-02T00:00:00"/>
    <s v="P0014"/>
    <s v="Ernesta"/>
    <s v="Wisdish"/>
    <s v="F"/>
    <n v="12"/>
    <x v="1"/>
    <x v="1"/>
    <x v="1"/>
    <x v="2"/>
    <n v="21.66"/>
    <n v="31.66"/>
    <n v="259.92"/>
    <n v="379.92"/>
    <x v="2"/>
    <x v="1"/>
    <x v="0"/>
  </r>
  <r>
    <d v="2022-07-25T00:00:00"/>
    <s v="P0004"/>
    <s v="Gideon"/>
    <s v="Daudray"/>
    <s v="M"/>
    <n v="11"/>
    <x v="0"/>
    <x v="1"/>
    <x v="2"/>
    <x v="3"/>
    <n v="89.94"/>
    <n v="89.94"/>
    <n v="989.33999999999992"/>
    <n v="989.33999999999992"/>
    <x v="3"/>
    <x v="2"/>
    <x v="0"/>
  </r>
  <r>
    <d v="2022-08-13T00:00:00"/>
    <s v="P0018"/>
    <s v="Ernesta"/>
    <s v="Wisdish"/>
    <s v="F"/>
    <n v="40"/>
    <x v="1"/>
    <x v="1"/>
    <x v="0"/>
    <x v="4"/>
    <n v="69.069999999999993"/>
    <n v="88.07"/>
    <n v="2762.7999999999997"/>
    <n v="3522.7999999999997"/>
    <x v="4"/>
    <x v="3"/>
    <x v="0"/>
  </r>
  <r>
    <d v="2023-04-16T00:00:00"/>
    <s v="P0006"/>
    <s v="Gil"/>
    <s v="Legging"/>
    <s v="M"/>
    <n v="51"/>
    <x v="0"/>
    <x v="0"/>
    <x v="1"/>
    <x v="5"/>
    <n v="22.51"/>
    <n v="45.51"/>
    <n v="1148.01"/>
    <n v="2321.0099999999998"/>
    <x v="5"/>
    <x v="4"/>
    <x v="1"/>
  </r>
  <r>
    <d v="2022-09-04T00:00:00"/>
    <s v="P0023"/>
    <s v="Ernesta"/>
    <s v="Wisdish"/>
    <s v="F"/>
    <n v="27"/>
    <x v="1"/>
    <x v="0"/>
    <x v="0"/>
    <x v="0"/>
    <n v="76.34"/>
    <n v="81.34"/>
    <n v="2061.1800000000003"/>
    <n v="2196.1800000000003"/>
    <x v="6"/>
    <x v="5"/>
    <x v="0"/>
  </r>
  <r>
    <d v="2023-03-26T00:00:00"/>
    <s v="P0020"/>
    <s v="Burlie"/>
    <s v="Brooksbank"/>
    <s v="M"/>
    <n v="38"/>
    <x v="2"/>
    <x v="1"/>
    <x v="3"/>
    <x v="6"/>
    <n v="36.659999999999997"/>
    <n v="52.66"/>
    <n v="1393.08"/>
    <n v="2001.08"/>
    <x v="7"/>
    <x v="6"/>
    <x v="1"/>
  </r>
  <r>
    <d v="2023-03-30T00:00:00"/>
    <s v="P0005"/>
    <s v="Gideon"/>
    <s v="Daudray"/>
    <s v="M"/>
    <n v="37"/>
    <x v="0"/>
    <x v="0"/>
    <x v="0"/>
    <x v="7"/>
    <n v="51.63"/>
    <n v="61.63"/>
    <n v="1910.3100000000002"/>
    <n v="2280.31"/>
    <x v="8"/>
    <x v="6"/>
    <x v="1"/>
  </r>
  <r>
    <d v="2022-08-30T00:00:00"/>
    <s v="P0012"/>
    <s v="Burlie"/>
    <s v="Brooksbank"/>
    <s v="M"/>
    <n v="23"/>
    <x v="2"/>
    <x v="0"/>
    <x v="2"/>
    <x v="8"/>
    <n v="7.54"/>
    <n v="13.54"/>
    <n v="173.42"/>
    <n v="311.41999999999996"/>
    <x v="8"/>
    <x v="3"/>
    <x v="0"/>
  </r>
  <r>
    <d v="2022-05-28T00:00:00"/>
    <s v="P0020"/>
    <s v="Renado"/>
    <s v="Sertin"/>
    <s v="M"/>
    <n v="12"/>
    <x v="2"/>
    <x v="0"/>
    <x v="3"/>
    <x v="6"/>
    <n v="36.659999999999997"/>
    <n v="52.66"/>
    <n v="439.91999999999996"/>
    <n v="631.91999999999996"/>
    <x v="0"/>
    <x v="7"/>
    <x v="0"/>
  </r>
  <r>
    <d v="2022-12-04T00:00:00"/>
    <s v="P0004"/>
    <s v="Renado"/>
    <s v="Sertin"/>
    <s v="M"/>
    <n v="15"/>
    <x v="2"/>
    <x v="0"/>
    <x v="2"/>
    <x v="3"/>
    <n v="89.94"/>
    <n v="89.94"/>
    <n v="1349.1"/>
    <n v="1349.1"/>
    <x v="6"/>
    <x v="1"/>
    <x v="0"/>
  </r>
  <r>
    <d v="2023-03-05T00:00:00"/>
    <s v="P0021"/>
    <s v="Christos"/>
    <s v="Rabson"/>
    <s v="M"/>
    <n v="17"/>
    <x v="1"/>
    <x v="1"/>
    <x v="0"/>
    <x v="9"/>
    <n v="51.42"/>
    <n v="72.42"/>
    <n v="874.14"/>
    <n v="1231.1400000000001"/>
    <x v="9"/>
    <x v="6"/>
    <x v="1"/>
  </r>
  <r>
    <d v="2022-11-15T00:00:00"/>
    <s v="P0023"/>
    <s v="Connie"/>
    <s v="Tchaikovsky"/>
    <s v="M"/>
    <n v="26"/>
    <x v="0"/>
    <x v="0"/>
    <x v="0"/>
    <x v="0"/>
    <n v="76.34"/>
    <n v="81.34"/>
    <n v="1984.8400000000001"/>
    <n v="2114.84"/>
    <x v="10"/>
    <x v="8"/>
    <x v="0"/>
  </r>
  <r>
    <d v="2023-02-15T00:00:00"/>
    <s v="P0015"/>
    <s v="Ker"/>
    <s v="Holdron"/>
    <s v="M"/>
    <n v="53"/>
    <x v="3"/>
    <x v="0"/>
    <x v="1"/>
    <x v="1"/>
    <n v="13.89"/>
    <n v="33.89"/>
    <n v="736.17000000000007"/>
    <n v="1796.17"/>
    <x v="10"/>
    <x v="9"/>
    <x v="1"/>
  </r>
  <r>
    <d v="2022-07-28T00:00:00"/>
    <s v="P0022"/>
    <s v="Renelle"/>
    <s v="Arnault"/>
    <s v="F"/>
    <n v="52"/>
    <x v="3"/>
    <x v="1"/>
    <x v="1"/>
    <x v="10"/>
    <n v="56.74"/>
    <n v="79.739999999999995"/>
    <n v="2950.48"/>
    <n v="4146.4799999999996"/>
    <x v="0"/>
    <x v="2"/>
    <x v="0"/>
  </r>
  <r>
    <d v="2023-04-21T00:00:00"/>
    <s v="P0007"/>
    <s v="Moe"/>
    <s v="Gravey"/>
    <s v="M"/>
    <n v="23"/>
    <x v="0"/>
    <x v="0"/>
    <x v="3"/>
    <x v="11"/>
    <n v="70.31"/>
    <n v="85.31"/>
    <n v="1617.13"/>
    <n v="1962.13"/>
    <x v="11"/>
    <x v="4"/>
    <x v="1"/>
  </r>
  <r>
    <d v="2023-04-14T00:00:00"/>
    <s v="P0009"/>
    <s v="Jemima"/>
    <s v="Johnikin"/>
    <s v="F"/>
    <n v="41"/>
    <x v="1"/>
    <x v="0"/>
    <x v="4"/>
    <x v="12"/>
    <n v="12.54"/>
    <n v="30.54"/>
    <n v="514.14"/>
    <n v="1252.1399999999999"/>
    <x v="12"/>
    <x v="4"/>
    <x v="1"/>
  </r>
  <r>
    <d v="2022-08-18T00:00:00"/>
    <s v="P0006"/>
    <s v="Ernesta"/>
    <s v="Wisdish"/>
    <s v="F"/>
    <n v="38"/>
    <x v="1"/>
    <x v="1"/>
    <x v="1"/>
    <x v="5"/>
    <n v="22.51"/>
    <n v="45.51"/>
    <n v="855.38000000000011"/>
    <n v="1729.3799999999999"/>
    <x v="13"/>
    <x v="3"/>
    <x v="0"/>
  </r>
  <r>
    <d v="2022-07-24T00:00:00"/>
    <s v="P0011"/>
    <s v="Joya"/>
    <s v="Willingam"/>
    <s v="F"/>
    <n v="23"/>
    <x v="3"/>
    <x v="0"/>
    <x v="4"/>
    <x v="13"/>
    <n v="43.7"/>
    <n v="42.11"/>
    <n v="1005.1"/>
    <n v="968.53"/>
    <x v="14"/>
    <x v="2"/>
    <x v="0"/>
  </r>
  <r>
    <d v="2022-12-17T00:00:00"/>
    <s v="P0007"/>
    <s v="Ward"/>
    <s v="Coatham"/>
    <s v="M"/>
    <n v="29"/>
    <x v="1"/>
    <x v="1"/>
    <x v="3"/>
    <x v="11"/>
    <n v="70.31"/>
    <n v="85.31"/>
    <n v="2038.99"/>
    <n v="2473.9900000000002"/>
    <x v="15"/>
    <x v="1"/>
    <x v="0"/>
  </r>
  <r>
    <d v="2022-10-04T00:00:00"/>
    <s v="P0019"/>
    <s v="Alejoa"/>
    <s v="Savell"/>
    <s v="M"/>
    <n v="32"/>
    <x v="1"/>
    <x v="1"/>
    <x v="2"/>
    <x v="14"/>
    <n v="33.299999999999997"/>
    <n v="46.3"/>
    <n v="1065.5999999999999"/>
    <n v="1481.6"/>
    <x v="6"/>
    <x v="0"/>
    <x v="0"/>
  </r>
  <r>
    <d v="2022-08-24T00:00:00"/>
    <s v="P0017"/>
    <s v="Maxi"/>
    <s v="Biset"/>
    <s v="F"/>
    <n v="38"/>
    <x v="0"/>
    <x v="0"/>
    <x v="5"/>
    <x v="15"/>
    <n v="30.48"/>
    <n v="36.479999999999997"/>
    <n v="1158.24"/>
    <n v="1386.2399999999998"/>
    <x v="14"/>
    <x v="3"/>
    <x v="0"/>
  </r>
  <r>
    <d v="2023-03-06T00:00:00"/>
    <s v="P0010"/>
    <s v="Tiffi"/>
    <s v="Philippson"/>
    <s v="F"/>
    <n v="35"/>
    <x v="1"/>
    <x v="1"/>
    <x v="4"/>
    <x v="16"/>
    <n v="77.83"/>
    <n v="99.83"/>
    <n v="2724.0499999999997"/>
    <n v="3494.0499999999997"/>
    <x v="16"/>
    <x v="6"/>
    <x v="1"/>
  </r>
  <r>
    <d v="2023-04-30T00:00:00"/>
    <s v="P0014"/>
    <s v="Maxi"/>
    <s v="Biset"/>
    <s v="F"/>
    <n v="11"/>
    <x v="0"/>
    <x v="0"/>
    <x v="1"/>
    <x v="2"/>
    <n v="21.66"/>
    <n v="31.66"/>
    <n v="238.26"/>
    <n v="348.26"/>
    <x v="8"/>
    <x v="4"/>
    <x v="1"/>
  </r>
  <r>
    <d v="2023-02-24T00:00:00"/>
    <s v="P0016"/>
    <s v="Hubie"/>
    <s v="Flew"/>
    <s v="M"/>
    <n v="42"/>
    <x v="0"/>
    <x v="1"/>
    <x v="3"/>
    <x v="17"/>
    <n v="91.03"/>
    <n v="90.54"/>
    <n v="3823.26"/>
    <n v="3802.6800000000003"/>
    <x v="14"/>
    <x v="9"/>
    <x v="1"/>
  </r>
  <r>
    <d v="2023-02-08T00:00:00"/>
    <s v="P0016"/>
    <s v="Gasparo"/>
    <s v="Stirland"/>
    <s v="M"/>
    <n v="57"/>
    <x v="3"/>
    <x v="1"/>
    <x v="3"/>
    <x v="17"/>
    <n v="91.03"/>
    <n v="90.54"/>
    <n v="5188.71"/>
    <n v="5160.7800000000007"/>
    <x v="17"/>
    <x v="9"/>
    <x v="1"/>
  </r>
  <r>
    <d v="2022-10-15T00:00:00"/>
    <s v="P0010"/>
    <s v="Alejoa"/>
    <s v="Savell"/>
    <s v="M"/>
    <n v="47"/>
    <x v="1"/>
    <x v="0"/>
    <x v="4"/>
    <x v="16"/>
    <n v="77.83"/>
    <n v="99.83"/>
    <n v="3658.0099999999998"/>
    <n v="4692.01"/>
    <x v="10"/>
    <x v="0"/>
    <x v="0"/>
  </r>
  <r>
    <d v="2022-09-03T00:00:00"/>
    <s v="P0019"/>
    <s v="Connie"/>
    <s v="Tchaikovsky"/>
    <s v="M"/>
    <n v="15"/>
    <x v="0"/>
    <x v="1"/>
    <x v="2"/>
    <x v="14"/>
    <n v="33.299999999999997"/>
    <n v="46.3"/>
    <n v="499.49999999999994"/>
    <n v="694.5"/>
    <x v="18"/>
    <x v="5"/>
    <x v="0"/>
  </r>
  <r>
    <d v="2022-10-04T00:00:00"/>
    <s v="P0005"/>
    <s v="Joya"/>
    <s v="Willingam"/>
    <s v="F"/>
    <n v="44"/>
    <x v="3"/>
    <x v="1"/>
    <x v="0"/>
    <x v="7"/>
    <n v="51.63"/>
    <n v="61.63"/>
    <n v="2271.7200000000003"/>
    <n v="2711.7200000000003"/>
    <x v="6"/>
    <x v="0"/>
    <x v="0"/>
  </r>
  <r>
    <d v="2023-02-21T00:00:00"/>
    <s v="P0002"/>
    <s v="Maxi"/>
    <s v="Biset"/>
    <s v="F"/>
    <n v="9"/>
    <x v="0"/>
    <x v="0"/>
    <x v="1"/>
    <x v="18"/>
    <n v="88.73"/>
    <n v="87.75"/>
    <n v="798.57"/>
    <n v="789.75"/>
    <x v="11"/>
    <x v="9"/>
    <x v="1"/>
  </r>
  <r>
    <d v="2022-10-22T00:00:00"/>
    <s v="P0014"/>
    <s v="Breanne"/>
    <s v="Keyden"/>
    <s v="F"/>
    <n v="17"/>
    <x v="2"/>
    <x v="1"/>
    <x v="1"/>
    <x v="2"/>
    <n v="21.66"/>
    <n v="31.66"/>
    <n v="368.22"/>
    <n v="538.22"/>
    <x v="19"/>
    <x v="0"/>
    <x v="0"/>
  </r>
  <r>
    <d v="2022-12-13T00:00:00"/>
    <s v="P0010"/>
    <s v="Tiffi"/>
    <s v="Philippson"/>
    <s v="F"/>
    <n v="52"/>
    <x v="1"/>
    <x v="1"/>
    <x v="4"/>
    <x v="16"/>
    <n v="77.83"/>
    <n v="99.83"/>
    <n v="4047.16"/>
    <n v="5191.16"/>
    <x v="4"/>
    <x v="1"/>
    <x v="0"/>
  </r>
  <r>
    <d v="2022-12-25T00:00:00"/>
    <s v="P0011"/>
    <s v="Renelle"/>
    <s v="Arnault"/>
    <s v="F"/>
    <n v="56"/>
    <x v="3"/>
    <x v="1"/>
    <x v="4"/>
    <x v="13"/>
    <n v="43.7"/>
    <n v="42.11"/>
    <n v="2447.2000000000003"/>
    <n v="2358.16"/>
    <x v="3"/>
    <x v="1"/>
    <x v="0"/>
  </r>
  <r>
    <d v="2022-09-16T00:00:00"/>
    <s v="P0012"/>
    <s v="Tiffi"/>
    <s v="Philippson"/>
    <s v="F"/>
    <n v="52"/>
    <x v="1"/>
    <x v="0"/>
    <x v="2"/>
    <x v="8"/>
    <n v="7.54"/>
    <n v="13.54"/>
    <n v="392.08"/>
    <n v="704.07999999999993"/>
    <x v="5"/>
    <x v="5"/>
    <x v="0"/>
  </r>
  <r>
    <d v="2023-05-07T00:00:00"/>
    <s v="P0014"/>
    <s v="Christos"/>
    <s v="Rabson"/>
    <s v="M"/>
    <n v="49"/>
    <x v="1"/>
    <x v="1"/>
    <x v="1"/>
    <x v="2"/>
    <n v="21.66"/>
    <n v="31.66"/>
    <n v="1061.3399999999999"/>
    <n v="1551.34"/>
    <x v="20"/>
    <x v="7"/>
    <x v="1"/>
  </r>
  <r>
    <d v="2023-04-30T00:00:00"/>
    <s v="P0012"/>
    <s v="Tedman"/>
    <s v="McGavigan"/>
    <s v="M"/>
    <n v="32"/>
    <x v="0"/>
    <x v="1"/>
    <x v="2"/>
    <x v="8"/>
    <n v="7.54"/>
    <n v="13.54"/>
    <n v="241.28"/>
    <n v="433.28"/>
    <x v="8"/>
    <x v="4"/>
    <x v="1"/>
  </r>
  <r>
    <d v="2023-03-20T00:00:00"/>
    <s v="P0016"/>
    <s v="Jacqui"/>
    <s v="Wreath"/>
    <s v="F"/>
    <n v="46"/>
    <x v="0"/>
    <x v="1"/>
    <x v="3"/>
    <x v="17"/>
    <n v="91.03"/>
    <n v="90.54"/>
    <n v="4187.38"/>
    <n v="4164.84"/>
    <x v="21"/>
    <x v="6"/>
    <x v="1"/>
  </r>
  <r>
    <d v="2023-04-05T00:00:00"/>
    <s v="P0004"/>
    <s v="Ker"/>
    <s v="Holdron"/>
    <s v="M"/>
    <n v="46"/>
    <x v="3"/>
    <x v="0"/>
    <x v="2"/>
    <x v="3"/>
    <n v="89.94"/>
    <n v="89.94"/>
    <n v="4137.24"/>
    <n v="4137.24"/>
    <x v="9"/>
    <x v="4"/>
    <x v="1"/>
  </r>
  <r>
    <d v="2022-11-13T00:00:00"/>
    <s v="P0002"/>
    <s v="Gil"/>
    <s v="Legging"/>
    <s v="M"/>
    <n v="15"/>
    <x v="0"/>
    <x v="0"/>
    <x v="1"/>
    <x v="18"/>
    <n v="88.73"/>
    <n v="87.75"/>
    <n v="1330.95"/>
    <n v="1316.25"/>
    <x v="4"/>
    <x v="8"/>
    <x v="0"/>
  </r>
  <r>
    <d v="2022-06-25T00:00:00"/>
    <s v="P0019"/>
    <s v="Burlie"/>
    <s v="Brooksbank"/>
    <s v="M"/>
    <n v="57"/>
    <x v="2"/>
    <x v="0"/>
    <x v="2"/>
    <x v="14"/>
    <n v="33.299999999999997"/>
    <n v="46.3"/>
    <n v="1898.1"/>
    <n v="2639.1"/>
    <x v="3"/>
    <x v="10"/>
    <x v="0"/>
  </r>
  <r>
    <d v="2022-06-13T00:00:00"/>
    <s v="P0007"/>
    <s v="Babita"/>
    <s v="Carous"/>
    <s v="F"/>
    <n v="19"/>
    <x v="2"/>
    <x v="0"/>
    <x v="3"/>
    <x v="11"/>
    <n v="70.31"/>
    <n v="85.31"/>
    <n v="1335.89"/>
    <n v="1620.89"/>
    <x v="4"/>
    <x v="10"/>
    <x v="0"/>
  </r>
  <r>
    <d v="2023-03-08T00:00:00"/>
    <s v="P0011"/>
    <s v="Haroun"/>
    <s v="McAlinden"/>
    <s v="M"/>
    <n v="28"/>
    <x v="2"/>
    <x v="1"/>
    <x v="4"/>
    <x v="13"/>
    <n v="43.7"/>
    <n v="42.11"/>
    <n v="1223.6000000000001"/>
    <n v="1179.08"/>
    <x v="17"/>
    <x v="6"/>
    <x v="1"/>
  </r>
  <r>
    <d v="2022-07-15T00:00:00"/>
    <s v="P0011"/>
    <s v="Cecily"/>
    <s v="Willmott"/>
    <s v="F"/>
    <n v="27"/>
    <x v="1"/>
    <x v="1"/>
    <x v="4"/>
    <x v="13"/>
    <n v="43.7"/>
    <n v="42.11"/>
    <n v="1179.9000000000001"/>
    <n v="1136.97"/>
    <x v="10"/>
    <x v="2"/>
    <x v="0"/>
  </r>
  <r>
    <d v="2022-07-17T00:00:00"/>
    <s v="P0001"/>
    <s v="Tedman"/>
    <s v="McGavigan"/>
    <s v="M"/>
    <n v="59"/>
    <x v="0"/>
    <x v="1"/>
    <x v="3"/>
    <x v="19"/>
    <n v="32.25"/>
    <n v="41.25"/>
    <n v="1902.75"/>
    <n v="2433.75"/>
    <x v="15"/>
    <x v="2"/>
    <x v="0"/>
  </r>
  <r>
    <d v="2022-09-18T00:00:00"/>
    <s v="P0008"/>
    <s v="Alejoa"/>
    <s v="Savell"/>
    <s v="M"/>
    <n v="17"/>
    <x v="1"/>
    <x v="0"/>
    <x v="0"/>
    <x v="20"/>
    <n v="88.79"/>
    <n v="96.79"/>
    <n v="1509.43"/>
    <n v="1645.43"/>
    <x v="13"/>
    <x v="5"/>
    <x v="0"/>
  </r>
  <r>
    <d v="2023-01-18T00:00:00"/>
    <s v="P0009"/>
    <s v="Joya"/>
    <s v="Willingam"/>
    <s v="F"/>
    <n v="10"/>
    <x v="3"/>
    <x v="0"/>
    <x v="4"/>
    <x v="12"/>
    <n v="12.54"/>
    <n v="30.54"/>
    <n v="125.39999999999999"/>
    <n v="305.39999999999998"/>
    <x v="13"/>
    <x v="11"/>
    <x v="1"/>
  </r>
  <r>
    <d v="2023-04-26T00:00:00"/>
    <s v="P0006"/>
    <s v="Tedman"/>
    <s v="McGavigan"/>
    <s v="M"/>
    <n v="8"/>
    <x v="0"/>
    <x v="0"/>
    <x v="1"/>
    <x v="5"/>
    <n v="22.51"/>
    <n v="45.51"/>
    <n v="180.08"/>
    <n v="364.08"/>
    <x v="7"/>
    <x v="4"/>
    <x v="1"/>
  </r>
  <r>
    <d v="2022-07-22T00:00:00"/>
    <s v="P0015"/>
    <s v="Christos"/>
    <s v="Rabson"/>
    <s v="M"/>
    <n v="35"/>
    <x v="1"/>
    <x v="1"/>
    <x v="1"/>
    <x v="1"/>
    <n v="13.89"/>
    <n v="33.89"/>
    <n v="486.15000000000003"/>
    <n v="1186.1500000000001"/>
    <x v="19"/>
    <x v="2"/>
    <x v="0"/>
  </r>
  <r>
    <d v="2023-03-28T00:00:00"/>
    <s v="P0012"/>
    <s v="Haroun"/>
    <s v="McAlinden"/>
    <s v="M"/>
    <n v="53"/>
    <x v="2"/>
    <x v="1"/>
    <x v="2"/>
    <x v="8"/>
    <n v="7.54"/>
    <n v="13.54"/>
    <n v="399.62"/>
    <n v="717.62"/>
    <x v="0"/>
    <x v="6"/>
    <x v="1"/>
  </r>
  <r>
    <d v="2023-03-25T00:00:00"/>
    <s v="P0015"/>
    <s v="Alejoa"/>
    <s v="Savell"/>
    <s v="M"/>
    <n v="14"/>
    <x v="1"/>
    <x v="1"/>
    <x v="1"/>
    <x v="1"/>
    <n v="13.89"/>
    <n v="33.89"/>
    <n v="194.46"/>
    <n v="474.46000000000004"/>
    <x v="3"/>
    <x v="6"/>
    <x v="1"/>
  </r>
  <r>
    <d v="2022-11-13T00:00:00"/>
    <s v="P0021"/>
    <s v="Riannon"/>
    <s v="Emery"/>
    <s v="F"/>
    <n v="10"/>
    <x v="2"/>
    <x v="1"/>
    <x v="0"/>
    <x v="9"/>
    <n v="51.42"/>
    <n v="72.42"/>
    <n v="514.20000000000005"/>
    <n v="724.2"/>
    <x v="4"/>
    <x v="8"/>
    <x v="0"/>
  </r>
  <r>
    <d v="2023-04-20T00:00:00"/>
    <s v="P0017"/>
    <s v="Carlotta"/>
    <s v="Montez"/>
    <s v="F"/>
    <n v="49"/>
    <x v="2"/>
    <x v="1"/>
    <x v="5"/>
    <x v="15"/>
    <n v="30.48"/>
    <n v="36.479999999999997"/>
    <n v="1493.52"/>
    <n v="1787.5199999999998"/>
    <x v="21"/>
    <x v="4"/>
    <x v="1"/>
  </r>
  <r>
    <d v="2022-06-05T00:00:00"/>
    <s v="P0007"/>
    <s v="Moe"/>
    <s v="Gravey"/>
    <s v="M"/>
    <n v="47"/>
    <x v="0"/>
    <x v="1"/>
    <x v="3"/>
    <x v="11"/>
    <n v="70.31"/>
    <n v="85.31"/>
    <n v="3304.57"/>
    <n v="4009.57"/>
    <x v="9"/>
    <x v="10"/>
    <x v="0"/>
  </r>
  <r>
    <d v="2023-03-22T00:00:00"/>
    <s v="P0016"/>
    <s v="Tedman"/>
    <s v="McGavigan"/>
    <s v="M"/>
    <n v="50"/>
    <x v="0"/>
    <x v="0"/>
    <x v="3"/>
    <x v="17"/>
    <n v="91.03"/>
    <n v="90.54"/>
    <n v="4551.5"/>
    <n v="4527"/>
    <x v="19"/>
    <x v="6"/>
    <x v="1"/>
  </r>
  <r>
    <d v="2022-09-29T00:00:00"/>
    <s v="P0008"/>
    <s v="Genia"/>
    <s v="Fones"/>
    <s v="F"/>
    <n v="43"/>
    <x v="2"/>
    <x v="1"/>
    <x v="0"/>
    <x v="20"/>
    <n v="88.79"/>
    <n v="96.79"/>
    <n v="3817.9700000000003"/>
    <n v="4161.97"/>
    <x v="22"/>
    <x v="5"/>
    <x v="0"/>
  </r>
  <r>
    <d v="2022-07-25T00:00:00"/>
    <s v="P0003"/>
    <s v="Tymon"/>
    <s v="Hargerie"/>
    <s v="M"/>
    <n v="26"/>
    <x v="0"/>
    <x v="0"/>
    <x v="2"/>
    <x v="21"/>
    <n v="6.55"/>
    <n v="4.53"/>
    <n v="170.29999999999998"/>
    <n v="117.78"/>
    <x v="3"/>
    <x v="2"/>
    <x v="0"/>
  </r>
  <r>
    <d v="2023-04-03T00:00:00"/>
    <s v="P0005"/>
    <s v="Tiffi"/>
    <s v="Philippson"/>
    <s v="F"/>
    <n v="34"/>
    <x v="1"/>
    <x v="1"/>
    <x v="0"/>
    <x v="7"/>
    <n v="51.63"/>
    <n v="61.63"/>
    <n v="1755.42"/>
    <n v="2095.42"/>
    <x v="18"/>
    <x v="4"/>
    <x v="1"/>
  </r>
  <r>
    <d v="2023-01-31T00:00:00"/>
    <s v="P0003"/>
    <s v="Christos"/>
    <s v="Rabson"/>
    <s v="M"/>
    <n v="27"/>
    <x v="1"/>
    <x v="1"/>
    <x v="2"/>
    <x v="21"/>
    <n v="6.55"/>
    <n v="4.53"/>
    <n v="176.85"/>
    <n v="122.31"/>
    <x v="23"/>
    <x v="11"/>
    <x v="1"/>
  </r>
  <r>
    <d v="2023-01-22T00:00:00"/>
    <s v="P0020"/>
    <s v="Kalie"/>
    <s v="Dashper"/>
    <s v="F"/>
    <n v="22"/>
    <x v="0"/>
    <x v="1"/>
    <x v="3"/>
    <x v="6"/>
    <n v="36.659999999999997"/>
    <n v="52.66"/>
    <n v="806.52"/>
    <n v="1158.52"/>
    <x v="19"/>
    <x v="11"/>
    <x v="1"/>
  </r>
  <r>
    <d v="2022-05-22T00:00:00"/>
    <s v="P0020"/>
    <s v="Alejoa"/>
    <s v="Savell"/>
    <s v="M"/>
    <n v="43"/>
    <x v="1"/>
    <x v="0"/>
    <x v="3"/>
    <x v="6"/>
    <n v="36.659999999999997"/>
    <n v="52.66"/>
    <n v="1576.3799999999999"/>
    <n v="2264.3799999999997"/>
    <x v="19"/>
    <x v="7"/>
    <x v="0"/>
  </r>
  <r>
    <d v="2023-03-17T00:00:00"/>
    <s v="P0017"/>
    <s v="Moe"/>
    <s v="Gravey"/>
    <s v="M"/>
    <n v="15"/>
    <x v="0"/>
    <x v="1"/>
    <x v="5"/>
    <x v="15"/>
    <n v="30.48"/>
    <n v="36.479999999999997"/>
    <n v="457.2"/>
    <n v="547.19999999999993"/>
    <x v="15"/>
    <x v="6"/>
    <x v="1"/>
  </r>
  <r>
    <d v="2022-08-15T00:00:00"/>
    <s v="P0001"/>
    <s v="Genia"/>
    <s v="Fones"/>
    <s v="F"/>
    <n v="25"/>
    <x v="2"/>
    <x v="1"/>
    <x v="3"/>
    <x v="19"/>
    <n v="32.25"/>
    <n v="41.25"/>
    <n v="806.25"/>
    <n v="1031.25"/>
    <x v="10"/>
    <x v="3"/>
    <x v="0"/>
  </r>
  <r>
    <d v="2023-01-27T00:00:00"/>
    <s v="P0007"/>
    <s v="Connie"/>
    <s v="Tchaikovsky"/>
    <s v="M"/>
    <n v="53"/>
    <x v="0"/>
    <x v="1"/>
    <x v="3"/>
    <x v="11"/>
    <n v="70.31"/>
    <n v="85.31"/>
    <n v="3726.4300000000003"/>
    <n v="4521.43"/>
    <x v="24"/>
    <x v="11"/>
    <x v="1"/>
  </r>
  <r>
    <d v="2022-12-07T00:00:00"/>
    <s v="P0001"/>
    <s v="Gasparo"/>
    <s v="Stirland"/>
    <s v="M"/>
    <n v="41"/>
    <x v="3"/>
    <x v="1"/>
    <x v="3"/>
    <x v="19"/>
    <n v="32.25"/>
    <n v="41.25"/>
    <n v="1322.25"/>
    <n v="1691.25"/>
    <x v="20"/>
    <x v="1"/>
    <x v="0"/>
  </r>
  <r>
    <d v="2022-07-22T00:00:00"/>
    <s v="P0010"/>
    <s v="Maxi"/>
    <s v="Biset"/>
    <s v="F"/>
    <n v="12"/>
    <x v="0"/>
    <x v="0"/>
    <x v="4"/>
    <x v="16"/>
    <n v="77.83"/>
    <n v="99.83"/>
    <n v="933.96"/>
    <n v="1197.96"/>
    <x v="19"/>
    <x v="2"/>
    <x v="0"/>
  </r>
  <r>
    <d v="2023-01-18T00:00:00"/>
    <s v="P0018"/>
    <s v="Gideon"/>
    <s v="Daudray"/>
    <s v="M"/>
    <n v="35"/>
    <x v="0"/>
    <x v="1"/>
    <x v="0"/>
    <x v="4"/>
    <n v="69.069999999999993"/>
    <n v="88.07"/>
    <n v="2417.4499999999998"/>
    <n v="3082.45"/>
    <x v="13"/>
    <x v="11"/>
    <x v="1"/>
  </r>
  <r>
    <d v="2023-01-03T00:00:00"/>
    <s v="P0022"/>
    <s v="Jeremiah"/>
    <s v="Lawrinson"/>
    <s v="M"/>
    <n v="23"/>
    <x v="1"/>
    <x v="0"/>
    <x v="1"/>
    <x v="10"/>
    <n v="56.74"/>
    <n v="79.739999999999995"/>
    <n v="1305.02"/>
    <n v="1834.02"/>
    <x v="18"/>
    <x v="11"/>
    <x v="1"/>
  </r>
  <r>
    <d v="2022-11-15T00:00:00"/>
    <s v="P0020"/>
    <s v="Caterina"/>
    <s v="Mitroshinov"/>
    <s v="F"/>
    <n v="47"/>
    <x v="1"/>
    <x v="0"/>
    <x v="3"/>
    <x v="6"/>
    <n v="36.659999999999997"/>
    <n v="52.66"/>
    <n v="1723.0199999999998"/>
    <n v="2475.02"/>
    <x v="10"/>
    <x v="8"/>
    <x v="0"/>
  </r>
  <r>
    <d v="2022-12-30T00:00:00"/>
    <s v="P0003"/>
    <s v="Connie"/>
    <s v="Tchaikovsky"/>
    <s v="M"/>
    <n v="23"/>
    <x v="0"/>
    <x v="1"/>
    <x v="2"/>
    <x v="21"/>
    <n v="6.55"/>
    <n v="4.53"/>
    <n v="150.65"/>
    <n v="104.19000000000001"/>
    <x v="8"/>
    <x v="1"/>
    <x v="0"/>
  </r>
  <r>
    <d v="2022-07-12T00:00:00"/>
    <s v="P0006"/>
    <s v="Tymon"/>
    <s v="Hargerie"/>
    <s v="M"/>
    <n v="54"/>
    <x v="0"/>
    <x v="1"/>
    <x v="1"/>
    <x v="5"/>
    <n v="22.51"/>
    <n v="45.51"/>
    <n v="1215.5400000000002"/>
    <n v="2457.54"/>
    <x v="25"/>
    <x v="2"/>
    <x v="0"/>
  </r>
  <r>
    <d v="2023-02-22T00:00:00"/>
    <s v="P0019"/>
    <s v="Ward"/>
    <s v="Coatham"/>
    <s v="M"/>
    <n v="19"/>
    <x v="1"/>
    <x v="0"/>
    <x v="2"/>
    <x v="14"/>
    <n v="33.299999999999997"/>
    <n v="46.3"/>
    <n v="632.69999999999993"/>
    <n v="879.69999999999993"/>
    <x v="19"/>
    <x v="9"/>
    <x v="1"/>
  </r>
  <r>
    <d v="2022-06-23T00:00:00"/>
    <s v="P0016"/>
    <s v="Haroun"/>
    <s v="McAlinden"/>
    <s v="M"/>
    <n v="15"/>
    <x v="2"/>
    <x v="1"/>
    <x v="3"/>
    <x v="17"/>
    <n v="91.03"/>
    <n v="90.54"/>
    <n v="1365.45"/>
    <n v="1358.1000000000001"/>
    <x v="26"/>
    <x v="10"/>
    <x v="0"/>
  </r>
  <r>
    <d v="2022-10-13T00:00:00"/>
    <s v="P0011"/>
    <s v="Ernesta"/>
    <s v="Wisdish"/>
    <s v="F"/>
    <n v="8"/>
    <x v="1"/>
    <x v="0"/>
    <x v="4"/>
    <x v="13"/>
    <n v="43.7"/>
    <n v="42.11"/>
    <n v="349.6"/>
    <n v="336.88"/>
    <x v="4"/>
    <x v="0"/>
    <x v="0"/>
  </r>
  <r>
    <d v="2022-10-28T00:00:00"/>
    <s v="P0001"/>
    <s v="Tiffi"/>
    <s v="Philippson"/>
    <s v="F"/>
    <n v="11"/>
    <x v="1"/>
    <x v="0"/>
    <x v="3"/>
    <x v="19"/>
    <n v="32.25"/>
    <n v="41.25"/>
    <n v="354.75"/>
    <n v="453.75"/>
    <x v="0"/>
    <x v="0"/>
    <x v="0"/>
  </r>
  <r>
    <d v="2023-05-11T00:00:00"/>
    <s v="P0009"/>
    <s v="Tiffi"/>
    <s v="Philippson"/>
    <s v="F"/>
    <n v="49"/>
    <x v="1"/>
    <x v="1"/>
    <x v="4"/>
    <x v="12"/>
    <n v="12.54"/>
    <n v="30.54"/>
    <n v="614.45999999999992"/>
    <n v="1496.46"/>
    <x v="27"/>
    <x v="7"/>
    <x v="1"/>
  </r>
  <r>
    <d v="2023-04-10T00:00:00"/>
    <s v="P0012"/>
    <s v="Christos"/>
    <s v="Rabson"/>
    <s v="M"/>
    <n v="40"/>
    <x v="1"/>
    <x v="0"/>
    <x v="2"/>
    <x v="8"/>
    <n v="7.54"/>
    <n v="13.54"/>
    <n v="301.60000000000002"/>
    <n v="541.59999999999991"/>
    <x v="28"/>
    <x v="4"/>
    <x v="1"/>
  </r>
  <r>
    <d v="2023-02-26T00:00:00"/>
    <s v="P0003"/>
    <s v="Tiffi"/>
    <s v="Philippson"/>
    <s v="F"/>
    <n v="43"/>
    <x v="1"/>
    <x v="1"/>
    <x v="2"/>
    <x v="21"/>
    <n v="6.55"/>
    <n v="4.53"/>
    <n v="281.64999999999998"/>
    <n v="194.79000000000002"/>
    <x v="7"/>
    <x v="9"/>
    <x v="1"/>
  </r>
  <r>
    <d v="2023-02-14T00:00:00"/>
    <s v="P0012"/>
    <s v="Cecily"/>
    <s v="Willmott"/>
    <s v="F"/>
    <n v="59"/>
    <x v="1"/>
    <x v="0"/>
    <x v="2"/>
    <x v="8"/>
    <n v="7.54"/>
    <n v="13.54"/>
    <n v="444.86"/>
    <n v="798.8599999999999"/>
    <x v="12"/>
    <x v="9"/>
    <x v="1"/>
  </r>
  <r>
    <d v="2023-01-24T00:00:00"/>
    <s v="P0005"/>
    <s v="Carlotta"/>
    <s v="Montez"/>
    <s v="F"/>
    <n v="13"/>
    <x v="2"/>
    <x v="0"/>
    <x v="0"/>
    <x v="7"/>
    <n v="51.63"/>
    <n v="61.63"/>
    <n v="671.19"/>
    <n v="801.19"/>
    <x v="14"/>
    <x v="11"/>
    <x v="1"/>
  </r>
  <r>
    <d v="2022-09-28T00:00:00"/>
    <s v="P0010"/>
    <s v="Gasparo"/>
    <s v="Stirland"/>
    <s v="M"/>
    <n v="43"/>
    <x v="3"/>
    <x v="1"/>
    <x v="4"/>
    <x v="16"/>
    <n v="77.83"/>
    <n v="99.83"/>
    <n v="3346.69"/>
    <n v="4292.6899999999996"/>
    <x v="0"/>
    <x v="5"/>
    <x v="0"/>
  </r>
  <r>
    <d v="2023-03-06T00:00:00"/>
    <s v="P0015"/>
    <s v="Burlie"/>
    <s v="Brooksbank"/>
    <s v="M"/>
    <n v="46"/>
    <x v="2"/>
    <x v="0"/>
    <x v="1"/>
    <x v="1"/>
    <n v="13.89"/>
    <n v="33.89"/>
    <n v="638.94000000000005"/>
    <n v="1558.94"/>
    <x v="16"/>
    <x v="6"/>
    <x v="1"/>
  </r>
  <r>
    <d v="2022-08-25T00:00:00"/>
    <s v="P0004"/>
    <s v="Renado"/>
    <s v="Sertin"/>
    <s v="M"/>
    <n v="27"/>
    <x v="2"/>
    <x v="1"/>
    <x v="2"/>
    <x v="3"/>
    <n v="89.94"/>
    <n v="89.94"/>
    <n v="2428.38"/>
    <n v="2428.38"/>
    <x v="3"/>
    <x v="3"/>
    <x v="0"/>
  </r>
  <r>
    <d v="2023-01-06T00:00:00"/>
    <s v="P0008"/>
    <s v="Breanne"/>
    <s v="Keyden"/>
    <s v="F"/>
    <n v="33"/>
    <x v="2"/>
    <x v="0"/>
    <x v="0"/>
    <x v="20"/>
    <n v="88.79"/>
    <n v="96.79"/>
    <n v="2930.07"/>
    <n v="3194.07"/>
    <x v="16"/>
    <x v="11"/>
    <x v="1"/>
  </r>
  <r>
    <d v="2022-08-09T00:00:00"/>
    <s v="P0002"/>
    <s v="Alejoa"/>
    <s v="Savell"/>
    <s v="M"/>
    <n v="42"/>
    <x v="1"/>
    <x v="1"/>
    <x v="1"/>
    <x v="18"/>
    <n v="88.73"/>
    <n v="87.75"/>
    <n v="3726.6600000000003"/>
    <n v="3685.5"/>
    <x v="1"/>
    <x v="3"/>
    <x v="0"/>
  </r>
  <r>
    <d v="2022-07-06T00:00:00"/>
    <s v="P0006"/>
    <s v="Riannon"/>
    <s v="Emery"/>
    <s v="F"/>
    <n v="18"/>
    <x v="2"/>
    <x v="1"/>
    <x v="1"/>
    <x v="5"/>
    <n v="22.51"/>
    <n v="45.51"/>
    <n v="405.18"/>
    <n v="819.18"/>
    <x v="16"/>
    <x v="2"/>
    <x v="0"/>
  </r>
  <r>
    <d v="2023-04-16T00:00:00"/>
    <s v="P0013"/>
    <s v="Breanne"/>
    <s v="Keyden"/>
    <s v="F"/>
    <n v="34"/>
    <x v="2"/>
    <x v="1"/>
    <x v="2"/>
    <x v="22"/>
    <n v="16.260000000000002"/>
    <n v="23.26"/>
    <n v="552.84"/>
    <n v="790.84"/>
    <x v="5"/>
    <x v="4"/>
    <x v="1"/>
  </r>
  <r>
    <d v="2022-09-22T00:00:00"/>
    <s v="P0022"/>
    <s v="Christos"/>
    <s v="Rabson"/>
    <s v="M"/>
    <n v="58"/>
    <x v="1"/>
    <x v="1"/>
    <x v="1"/>
    <x v="10"/>
    <n v="56.74"/>
    <n v="79.739999999999995"/>
    <n v="3290.92"/>
    <n v="4624.92"/>
    <x v="19"/>
    <x v="5"/>
    <x v="0"/>
  </r>
  <r>
    <d v="2022-06-25T00:00:00"/>
    <s v="P0013"/>
    <s v="Babita"/>
    <s v="Carous"/>
    <s v="F"/>
    <n v="9"/>
    <x v="2"/>
    <x v="0"/>
    <x v="2"/>
    <x v="22"/>
    <n v="16.260000000000002"/>
    <n v="23.26"/>
    <n v="146.34"/>
    <n v="209.34"/>
    <x v="3"/>
    <x v="10"/>
    <x v="0"/>
  </r>
  <r>
    <d v="2023-05-12T00:00:00"/>
    <s v="P0017"/>
    <s v="Jacqui"/>
    <s v="Wreath"/>
    <s v="F"/>
    <n v="17"/>
    <x v="0"/>
    <x v="0"/>
    <x v="5"/>
    <x v="15"/>
    <n v="30.48"/>
    <n v="36.479999999999997"/>
    <n v="518.16"/>
    <n v="620.16"/>
    <x v="25"/>
    <x v="7"/>
    <x v="1"/>
  </r>
  <r>
    <d v="2023-02-12T00:00:00"/>
    <s v="P0004"/>
    <s v="Tedman"/>
    <s v="McGavigan"/>
    <s v="M"/>
    <n v="58"/>
    <x v="0"/>
    <x v="1"/>
    <x v="2"/>
    <x v="3"/>
    <n v="89.94"/>
    <n v="89.94"/>
    <n v="5216.5199999999995"/>
    <n v="5216.5199999999995"/>
    <x v="25"/>
    <x v="9"/>
    <x v="1"/>
  </r>
  <r>
    <d v="2022-06-20T00:00:00"/>
    <s v="P0002"/>
    <s v="Jeremiah"/>
    <s v="Lawrinson"/>
    <s v="M"/>
    <n v="35"/>
    <x v="1"/>
    <x v="0"/>
    <x v="1"/>
    <x v="18"/>
    <n v="88.73"/>
    <n v="87.75"/>
    <n v="3105.55"/>
    <n v="3071.25"/>
    <x v="21"/>
    <x v="10"/>
    <x v="0"/>
  </r>
  <r>
    <d v="2022-11-06T00:00:00"/>
    <s v="P0016"/>
    <s v="Jeremiah"/>
    <s v="Lawrinson"/>
    <s v="M"/>
    <n v="21"/>
    <x v="1"/>
    <x v="1"/>
    <x v="3"/>
    <x v="17"/>
    <n v="91.03"/>
    <n v="90.54"/>
    <n v="1911.63"/>
    <n v="1901.3400000000001"/>
    <x v="16"/>
    <x v="8"/>
    <x v="0"/>
  </r>
  <r>
    <d v="2022-09-11T00:00:00"/>
    <s v="P0003"/>
    <s v="Genia"/>
    <s v="Fones"/>
    <s v="F"/>
    <n v="17"/>
    <x v="2"/>
    <x v="1"/>
    <x v="2"/>
    <x v="21"/>
    <n v="6.55"/>
    <n v="4.53"/>
    <n v="111.35"/>
    <n v="77.010000000000005"/>
    <x v="27"/>
    <x v="5"/>
    <x v="0"/>
  </r>
  <r>
    <d v="2023-03-11T00:00:00"/>
    <s v="P0012"/>
    <s v="Connie"/>
    <s v="Tchaikovsky"/>
    <s v="M"/>
    <n v="41"/>
    <x v="0"/>
    <x v="1"/>
    <x v="2"/>
    <x v="8"/>
    <n v="7.54"/>
    <n v="13.54"/>
    <n v="309.14"/>
    <n v="555.14"/>
    <x v="27"/>
    <x v="6"/>
    <x v="1"/>
  </r>
  <r>
    <d v="2023-05-06T00:00:00"/>
    <s v="P0007"/>
    <s v="Connie"/>
    <s v="Tchaikovsky"/>
    <s v="M"/>
    <n v="10"/>
    <x v="0"/>
    <x v="0"/>
    <x v="3"/>
    <x v="11"/>
    <n v="70.31"/>
    <n v="85.31"/>
    <n v="703.1"/>
    <n v="853.1"/>
    <x v="16"/>
    <x v="7"/>
    <x v="1"/>
  </r>
  <r>
    <d v="2022-07-18T00:00:00"/>
    <s v="P0015"/>
    <s v="Tiffi"/>
    <s v="Philippson"/>
    <s v="F"/>
    <n v="35"/>
    <x v="1"/>
    <x v="1"/>
    <x v="1"/>
    <x v="1"/>
    <n v="13.89"/>
    <n v="33.89"/>
    <n v="486.15000000000003"/>
    <n v="1186.1500000000001"/>
    <x v="13"/>
    <x v="2"/>
    <x v="0"/>
  </r>
  <r>
    <d v="2022-09-16T00:00:00"/>
    <s v="P0008"/>
    <s v="Genia"/>
    <s v="Fones"/>
    <s v="F"/>
    <n v="41"/>
    <x v="2"/>
    <x v="0"/>
    <x v="0"/>
    <x v="20"/>
    <n v="88.79"/>
    <n v="96.79"/>
    <n v="3640.3900000000003"/>
    <n v="3968.3900000000003"/>
    <x v="5"/>
    <x v="5"/>
    <x v="0"/>
  </r>
  <r>
    <d v="2023-01-11T00:00:00"/>
    <s v="P0006"/>
    <s v="Gideon"/>
    <s v="Daudray"/>
    <s v="M"/>
    <n v="8"/>
    <x v="0"/>
    <x v="0"/>
    <x v="1"/>
    <x v="5"/>
    <n v="22.51"/>
    <n v="45.51"/>
    <n v="180.08"/>
    <n v="364.08"/>
    <x v="27"/>
    <x v="11"/>
    <x v="1"/>
  </r>
  <r>
    <d v="2023-03-22T00:00:00"/>
    <s v="P0008"/>
    <s v="Maxi"/>
    <s v="Biset"/>
    <s v="F"/>
    <n v="48"/>
    <x v="0"/>
    <x v="1"/>
    <x v="0"/>
    <x v="20"/>
    <n v="88.79"/>
    <n v="96.79"/>
    <n v="4261.92"/>
    <n v="4645.92"/>
    <x v="19"/>
    <x v="6"/>
    <x v="1"/>
  </r>
  <r>
    <d v="2023-04-17T00:00:00"/>
    <s v="P0013"/>
    <s v="Cecily"/>
    <s v="Willmott"/>
    <s v="F"/>
    <n v="43"/>
    <x v="1"/>
    <x v="1"/>
    <x v="2"/>
    <x v="22"/>
    <n v="16.260000000000002"/>
    <n v="23.26"/>
    <n v="699.18000000000006"/>
    <n v="1000.1800000000001"/>
    <x v="15"/>
    <x v="4"/>
    <x v="1"/>
  </r>
  <r>
    <d v="2022-07-23T00:00:00"/>
    <s v="P0003"/>
    <s v="Cecily"/>
    <s v="Willmott"/>
    <s v="F"/>
    <n v="40"/>
    <x v="1"/>
    <x v="1"/>
    <x v="2"/>
    <x v="21"/>
    <n v="6.55"/>
    <n v="4.53"/>
    <n v="262"/>
    <n v="181.20000000000002"/>
    <x v="26"/>
    <x v="2"/>
    <x v="0"/>
  </r>
  <r>
    <d v="2023-02-21T00:00:00"/>
    <s v="P0009"/>
    <s v="Riannon"/>
    <s v="Emery"/>
    <s v="F"/>
    <n v="54"/>
    <x v="2"/>
    <x v="1"/>
    <x v="4"/>
    <x v="12"/>
    <n v="12.54"/>
    <n v="30.54"/>
    <n v="677.16"/>
    <n v="1649.1599999999999"/>
    <x v="11"/>
    <x v="9"/>
    <x v="1"/>
  </r>
  <r>
    <d v="2022-10-08T00:00:00"/>
    <s v="P0013"/>
    <s v="Ernesta"/>
    <s v="Wisdish"/>
    <s v="F"/>
    <n v="13"/>
    <x v="1"/>
    <x v="0"/>
    <x v="2"/>
    <x v="22"/>
    <n v="16.260000000000002"/>
    <n v="23.26"/>
    <n v="211.38000000000002"/>
    <n v="302.38"/>
    <x v="17"/>
    <x v="0"/>
    <x v="0"/>
  </r>
  <r>
    <d v="2022-07-14T00:00:00"/>
    <s v="P0004"/>
    <s v="Connie"/>
    <s v="Tchaikovsky"/>
    <s v="M"/>
    <n v="27"/>
    <x v="0"/>
    <x v="1"/>
    <x v="2"/>
    <x v="3"/>
    <n v="89.94"/>
    <n v="89.94"/>
    <n v="2428.38"/>
    <n v="2428.38"/>
    <x v="12"/>
    <x v="2"/>
    <x v="0"/>
  </r>
  <r>
    <d v="2023-02-21T00:00:00"/>
    <s v="P0018"/>
    <s v="Carlotta"/>
    <s v="Montez"/>
    <s v="F"/>
    <n v="15"/>
    <x v="2"/>
    <x v="0"/>
    <x v="0"/>
    <x v="4"/>
    <n v="69.069999999999993"/>
    <n v="88.07"/>
    <n v="1036.05"/>
    <n v="1321.05"/>
    <x v="11"/>
    <x v="9"/>
    <x v="1"/>
  </r>
  <r>
    <d v="2023-01-29T00:00:00"/>
    <s v="P0022"/>
    <s v="Hubie"/>
    <s v="Flew"/>
    <s v="M"/>
    <n v="31"/>
    <x v="0"/>
    <x v="0"/>
    <x v="1"/>
    <x v="10"/>
    <n v="56.74"/>
    <n v="79.739999999999995"/>
    <n v="1758.94"/>
    <n v="2471.94"/>
    <x v="22"/>
    <x v="11"/>
    <x v="1"/>
  </r>
  <r>
    <d v="2022-09-13T00:00:00"/>
    <s v="P0004"/>
    <s v="Haroun"/>
    <s v="McAlinden"/>
    <s v="M"/>
    <n v="30"/>
    <x v="2"/>
    <x v="0"/>
    <x v="2"/>
    <x v="3"/>
    <n v="89.94"/>
    <n v="89.94"/>
    <n v="2698.2"/>
    <n v="2698.2"/>
    <x v="4"/>
    <x v="5"/>
    <x v="0"/>
  </r>
  <r>
    <d v="2023-01-25T00:00:00"/>
    <s v="P0003"/>
    <s v="Ceil"/>
    <s v="Sercombe"/>
    <s v="F"/>
    <n v="36"/>
    <x v="3"/>
    <x v="1"/>
    <x v="2"/>
    <x v="21"/>
    <n v="6.55"/>
    <n v="4.53"/>
    <n v="235.79999999999998"/>
    <n v="163.08000000000001"/>
    <x v="3"/>
    <x v="11"/>
    <x v="1"/>
  </r>
  <r>
    <d v="2023-02-15T00:00:00"/>
    <s v="P0003"/>
    <s v="Alejoa"/>
    <s v="Savell"/>
    <s v="M"/>
    <n v="45"/>
    <x v="1"/>
    <x v="1"/>
    <x v="2"/>
    <x v="21"/>
    <n v="6.55"/>
    <n v="4.53"/>
    <n v="294.75"/>
    <n v="203.85000000000002"/>
    <x v="10"/>
    <x v="9"/>
    <x v="1"/>
  </r>
  <r>
    <d v="2022-09-01T00:00:00"/>
    <s v="P0012"/>
    <s v="Tiffi"/>
    <s v="Philippson"/>
    <s v="F"/>
    <n v="50"/>
    <x v="1"/>
    <x v="0"/>
    <x v="2"/>
    <x v="8"/>
    <n v="7.54"/>
    <n v="13.54"/>
    <n v="377"/>
    <n v="677"/>
    <x v="29"/>
    <x v="5"/>
    <x v="0"/>
  </r>
  <r>
    <d v="2022-08-15T00:00:00"/>
    <s v="P0009"/>
    <s v="Ward"/>
    <s v="Coatham"/>
    <s v="M"/>
    <n v="51"/>
    <x v="1"/>
    <x v="1"/>
    <x v="4"/>
    <x v="12"/>
    <n v="12.54"/>
    <n v="30.54"/>
    <n v="639.54"/>
    <n v="1557.54"/>
    <x v="10"/>
    <x v="3"/>
    <x v="0"/>
  </r>
  <r>
    <d v="2023-04-14T00:00:00"/>
    <s v="P0005"/>
    <s v="Gasparo"/>
    <s v="Stirland"/>
    <s v="M"/>
    <n v="41"/>
    <x v="3"/>
    <x v="1"/>
    <x v="0"/>
    <x v="7"/>
    <n v="51.63"/>
    <n v="61.63"/>
    <n v="2116.83"/>
    <n v="2526.83"/>
    <x v="12"/>
    <x v="4"/>
    <x v="1"/>
  </r>
  <r>
    <d v="2022-11-15T00:00:00"/>
    <s v="P0017"/>
    <s v="Moe"/>
    <s v="Gravey"/>
    <s v="M"/>
    <n v="49"/>
    <x v="0"/>
    <x v="1"/>
    <x v="5"/>
    <x v="15"/>
    <n v="30.48"/>
    <n v="36.479999999999997"/>
    <n v="1493.52"/>
    <n v="1787.5199999999998"/>
    <x v="10"/>
    <x v="8"/>
    <x v="0"/>
  </r>
  <r>
    <d v="2022-08-08T00:00:00"/>
    <s v="P0014"/>
    <s v="Joya"/>
    <s v="Willingam"/>
    <s v="F"/>
    <n v="51"/>
    <x v="3"/>
    <x v="1"/>
    <x v="1"/>
    <x v="2"/>
    <n v="21.66"/>
    <n v="31.66"/>
    <n v="1104.6600000000001"/>
    <n v="1614.66"/>
    <x v="17"/>
    <x v="3"/>
    <x v="0"/>
  </r>
  <r>
    <d v="2022-11-18T00:00:00"/>
    <s v="P0012"/>
    <s v="Shanan"/>
    <s v="Gaddes"/>
    <s v="M"/>
    <n v="51"/>
    <x v="3"/>
    <x v="0"/>
    <x v="2"/>
    <x v="8"/>
    <n v="7.54"/>
    <n v="13.54"/>
    <n v="384.54"/>
    <n v="690.54"/>
    <x v="13"/>
    <x v="8"/>
    <x v="0"/>
  </r>
  <r>
    <d v="2022-07-26T00:00:00"/>
    <s v="P0006"/>
    <s v="Hubie"/>
    <s v="Flew"/>
    <s v="M"/>
    <n v="12"/>
    <x v="0"/>
    <x v="0"/>
    <x v="1"/>
    <x v="5"/>
    <n v="22.51"/>
    <n v="45.51"/>
    <n v="270.12"/>
    <n v="546.12"/>
    <x v="7"/>
    <x v="2"/>
    <x v="0"/>
  </r>
  <r>
    <d v="2023-01-22T00:00:00"/>
    <s v="P0022"/>
    <s v="Jacqui"/>
    <s v="Wreath"/>
    <s v="F"/>
    <n v="17"/>
    <x v="0"/>
    <x v="0"/>
    <x v="1"/>
    <x v="10"/>
    <n v="56.74"/>
    <n v="79.739999999999995"/>
    <n v="964.58"/>
    <n v="1355.58"/>
    <x v="19"/>
    <x v="11"/>
    <x v="1"/>
  </r>
  <r>
    <d v="2022-11-13T00:00:00"/>
    <s v="P0019"/>
    <s v="Haroun"/>
    <s v="McAlinden"/>
    <s v="M"/>
    <n v="31"/>
    <x v="2"/>
    <x v="1"/>
    <x v="2"/>
    <x v="14"/>
    <n v="33.299999999999997"/>
    <n v="46.3"/>
    <n v="1032.3"/>
    <n v="1435.3"/>
    <x v="4"/>
    <x v="8"/>
    <x v="0"/>
  </r>
  <r>
    <d v="2022-08-30T00:00:00"/>
    <s v="P0001"/>
    <s v="Babita"/>
    <s v="Carous"/>
    <s v="F"/>
    <n v="11"/>
    <x v="2"/>
    <x v="1"/>
    <x v="3"/>
    <x v="19"/>
    <n v="32.25"/>
    <n v="41.25"/>
    <n v="354.75"/>
    <n v="453.75"/>
    <x v="8"/>
    <x v="3"/>
    <x v="0"/>
  </r>
  <r>
    <d v="2022-06-20T00:00:00"/>
    <s v="P0022"/>
    <s v="Ker"/>
    <s v="Holdron"/>
    <s v="M"/>
    <n v="48"/>
    <x v="3"/>
    <x v="1"/>
    <x v="1"/>
    <x v="10"/>
    <n v="56.74"/>
    <n v="79.739999999999995"/>
    <n v="2723.52"/>
    <n v="3827.5199999999995"/>
    <x v="21"/>
    <x v="10"/>
    <x v="0"/>
  </r>
  <r>
    <d v="2022-12-19T00:00:00"/>
    <s v="P0014"/>
    <s v="Tymon"/>
    <s v="Hargerie"/>
    <s v="M"/>
    <n v="18"/>
    <x v="0"/>
    <x v="1"/>
    <x v="1"/>
    <x v="2"/>
    <n v="21.66"/>
    <n v="31.66"/>
    <n v="389.88"/>
    <n v="569.88"/>
    <x v="30"/>
    <x v="1"/>
    <x v="0"/>
  </r>
  <r>
    <d v="2022-10-29T00:00:00"/>
    <s v="P0018"/>
    <s v="Connie"/>
    <s v="Tchaikovsky"/>
    <s v="M"/>
    <n v="36"/>
    <x v="0"/>
    <x v="1"/>
    <x v="0"/>
    <x v="4"/>
    <n v="69.069999999999993"/>
    <n v="88.07"/>
    <n v="2486.5199999999995"/>
    <n v="3170.5199999999995"/>
    <x v="22"/>
    <x v="0"/>
    <x v="0"/>
  </r>
  <r>
    <d v="2023-01-08T00:00:00"/>
    <s v="P0011"/>
    <s v="Jeremiah"/>
    <s v="Lawrinson"/>
    <s v="M"/>
    <n v="38"/>
    <x v="1"/>
    <x v="1"/>
    <x v="4"/>
    <x v="13"/>
    <n v="43.7"/>
    <n v="42.11"/>
    <n v="1660.6000000000001"/>
    <n v="1600.18"/>
    <x v="17"/>
    <x v="11"/>
    <x v="1"/>
  </r>
  <r>
    <d v="2023-01-21T00:00:00"/>
    <s v="P0018"/>
    <s v="Renado"/>
    <s v="Sertin"/>
    <s v="M"/>
    <n v="39"/>
    <x v="2"/>
    <x v="0"/>
    <x v="0"/>
    <x v="4"/>
    <n v="69.069999999999993"/>
    <n v="88.07"/>
    <n v="2693.7299999999996"/>
    <n v="3434.7299999999996"/>
    <x v="11"/>
    <x v="11"/>
    <x v="1"/>
  </r>
  <r>
    <d v="2023-01-12T00:00:00"/>
    <s v="P0011"/>
    <s v="Joya"/>
    <s v="Willingam"/>
    <s v="F"/>
    <n v="43"/>
    <x v="3"/>
    <x v="0"/>
    <x v="4"/>
    <x v="13"/>
    <n v="43.7"/>
    <n v="42.11"/>
    <n v="1879.1000000000001"/>
    <n v="1810.73"/>
    <x v="25"/>
    <x v="11"/>
    <x v="1"/>
  </r>
  <r>
    <d v="2023-02-12T00:00:00"/>
    <s v="P0003"/>
    <s v="Joya"/>
    <s v="Willingam"/>
    <s v="F"/>
    <n v="18"/>
    <x v="3"/>
    <x v="0"/>
    <x v="2"/>
    <x v="21"/>
    <n v="6.55"/>
    <n v="4.53"/>
    <n v="117.89999999999999"/>
    <n v="81.540000000000006"/>
    <x v="25"/>
    <x v="9"/>
    <x v="1"/>
  </r>
  <r>
    <d v="2023-03-17T00:00:00"/>
    <s v="P0009"/>
    <s v="Ernesta"/>
    <s v="Wisdish"/>
    <s v="F"/>
    <n v="11"/>
    <x v="1"/>
    <x v="1"/>
    <x v="4"/>
    <x v="12"/>
    <n v="12.54"/>
    <n v="30.54"/>
    <n v="137.94"/>
    <n v="335.94"/>
    <x v="15"/>
    <x v="6"/>
    <x v="1"/>
  </r>
  <r>
    <d v="2022-09-18T00:00:00"/>
    <s v="P0001"/>
    <s v="Gil"/>
    <s v="Legging"/>
    <s v="M"/>
    <n v="54"/>
    <x v="0"/>
    <x v="1"/>
    <x v="3"/>
    <x v="19"/>
    <n v="32.25"/>
    <n v="41.25"/>
    <n v="1741.5"/>
    <n v="2227.5"/>
    <x v="13"/>
    <x v="5"/>
    <x v="0"/>
  </r>
  <r>
    <d v="2022-11-25T00:00:00"/>
    <s v="P0003"/>
    <s v="Shanan"/>
    <s v="Gaddes"/>
    <s v="M"/>
    <n v="8"/>
    <x v="3"/>
    <x v="1"/>
    <x v="2"/>
    <x v="21"/>
    <n v="6.55"/>
    <n v="4.53"/>
    <n v="52.4"/>
    <n v="36.24"/>
    <x v="3"/>
    <x v="8"/>
    <x v="0"/>
  </r>
  <r>
    <d v="2023-02-25T00:00:00"/>
    <s v="P0004"/>
    <s v="Christos"/>
    <s v="Rabson"/>
    <s v="M"/>
    <n v="52"/>
    <x v="1"/>
    <x v="0"/>
    <x v="2"/>
    <x v="3"/>
    <n v="89.94"/>
    <n v="89.94"/>
    <n v="4676.88"/>
    <n v="4676.88"/>
    <x v="3"/>
    <x v="9"/>
    <x v="1"/>
  </r>
  <r>
    <d v="2023-02-05T00:00:00"/>
    <s v="P0022"/>
    <s v="Haroun"/>
    <s v="McAlinden"/>
    <s v="M"/>
    <n v="46"/>
    <x v="2"/>
    <x v="1"/>
    <x v="1"/>
    <x v="10"/>
    <n v="56.74"/>
    <n v="79.739999999999995"/>
    <n v="2610.04"/>
    <n v="3668.04"/>
    <x v="9"/>
    <x v="9"/>
    <x v="1"/>
  </r>
  <r>
    <d v="2023-04-28T00:00:00"/>
    <s v="P0021"/>
    <s v="Hubie"/>
    <s v="Flew"/>
    <s v="M"/>
    <n v="16"/>
    <x v="0"/>
    <x v="1"/>
    <x v="0"/>
    <x v="9"/>
    <n v="51.42"/>
    <n v="72.42"/>
    <n v="822.72"/>
    <n v="1158.72"/>
    <x v="0"/>
    <x v="4"/>
    <x v="1"/>
  </r>
  <r>
    <d v="2022-08-06T00:00:00"/>
    <s v="P0019"/>
    <s v="Ker"/>
    <s v="Holdron"/>
    <s v="M"/>
    <n v="28"/>
    <x v="3"/>
    <x v="0"/>
    <x v="2"/>
    <x v="14"/>
    <n v="33.299999999999997"/>
    <n v="46.3"/>
    <n v="932.39999999999986"/>
    <n v="1296.3999999999999"/>
    <x v="16"/>
    <x v="3"/>
    <x v="0"/>
  </r>
  <r>
    <d v="2023-02-10T00:00:00"/>
    <s v="P0012"/>
    <s v="Ker"/>
    <s v="Holdron"/>
    <s v="M"/>
    <n v="32"/>
    <x v="3"/>
    <x v="1"/>
    <x v="2"/>
    <x v="8"/>
    <n v="7.54"/>
    <n v="13.54"/>
    <n v="241.28"/>
    <n v="433.28"/>
    <x v="28"/>
    <x v="9"/>
    <x v="1"/>
  </r>
  <r>
    <d v="2023-04-16T00:00:00"/>
    <s v="P0020"/>
    <s v="Connie"/>
    <s v="Tchaikovsky"/>
    <s v="M"/>
    <n v="15"/>
    <x v="0"/>
    <x v="1"/>
    <x v="3"/>
    <x v="6"/>
    <n v="36.659999999999997"/>
    <n v="52.66"/>
    <n v="549.9"/>
    <n v="789.9"/>
    <x v="5"/>
    <x v="4"/>
    <x v="1"/>
  </r>
  <r>
    <d v="2023-03-08T00:00:00"/>
    <s v="P0010"/>
    <s v="Carlotta"/>
    <s v="Montez"/>
    <s v="F"/>
    <n v="35"/>
    <x v="2"/>
    <x v="1"/>
    <x v="4"/>
    <x v="16"/>
    <n v="77.83"/>
    <n v="99.83"/>
    <n v="2724.0499999999997"/>
    <n v="3494.0499999999997"/>
    <x v="17"/>
    <x v="6"/>
    <x v="1"/>
  </r>
  <r>
    <d v="2022-10-03T00:00:00"/>
    <s v="P0012"/>
    <s v="Jacqui"/>
    <s v="Wreath"/>
    <s v="F"/>
    <n v="42"/>
    <x v="0"/>
    <x v="0"/>
    <x v="2"/>
    <x v="8"/>
    <n v="7.54"/>
    <n v="13.54"/>
    <n v="316.68"/>
    <n v="568.67999999999995"/>
    <x v="18"/>
    <x v="0"/>
    <x v="0"/>
  </r>
  <r>
    <d v="2023-02-23T00:00:00"/>
    <s v="P0022"/>
    <s v="Ward"/>
    <s v="Coatham"/>
    <s v="M"/>
    <n v="35"/>
    <x v="1"/>
    <x v="1"/>
    <x v="1"/>
    <x v="10"/>
    <n v="56.74"/>
    <n v="79.739999999999995"/>
    <n v="1985.9"/>
    <n v="2790.8999999999996"/>
    <x v="26"/>
    <x v="9"/>
    <x v="1"/>
  </r>
  <r>
    <d v="2023-01-18T00:00:00"/>
    <s v="P0009"/>
    <s v="Hubie"/>
    <s v="Flew"/>
    <s v="M"/>
    <n v="44"/>
    <x v="0"/>
    <x v="0"/>
    <x v="4"/>
    <x v="12"/>
    <n v="12.54"/>
    <n v="30.54"/>
    <n v="551.76"/>
    <n v="1343.76"/>
    <x v="13"/>
    <x v="11"/>
    <x v="1"/>
  </r>
  <r>
    <d v="2022-07-13T00:00:00"/>
    <s v="P0023"/>
    <s v="Cecily"/>
    <s v="Willmott"/>
    <s v="F"/>
    <n v="53"/>
    <x v="1"/>
    <x v="0"/>
    <x v="0"/>
    <x v="0"/>
    <n v="76.34"/>
    <n v="81.34"/>
    <n v="4046.02"/>
    <n v="4311.0200000000004"/>
    <x v="4"/>
    <x v="2"/>
    <x v="0"/>
  </r>
  <r>
    <d v="2023-01-12T00:00:00"/>
    <s v="P0007"/>
    <s v="Ward"/>
    <s v="Coatham"/>
    <s v="M"/>
    <n v="18"/>
    <x v="1"/>
    <x v="1"/>
    <x v="3"/>
    <x v="11"/>
    <n v="70.31"/>
    <n v="85.31"/>
    <n v="1265.58"/>
    <n v="1535.58"/>
    <x v="25"/>
    <x v="11"/>
    <x v="1"/>
  </r>
  <r>
    <d v="2022-07-05T00:00:00"/>
    <s v="P0007"/>
    <s v="Ward"/>
    <s v="Coatham"/>
    <s v="M"/>
    <n v="28"/>
    <x v="1"/>
    <x v="1"/>
    <x v="3"/>
    <x v="11"/>
    <n v="70.31"/>
    <n v="85.31"/>
    <n v="1968.68"/>
    <n v="2388.6800000000003"/>
    <x v="9"/>
    <x v="2"/>
    <x v="0"/>
  </r>
  <r>
    <d v="2022-10-14T00:00:00"/>
    <s v="P0007"/>
    <s v="Shanan"/>
    <s v="Gaddes"/>
    <s v="M"/>
    <n v="29"/>
    <x v="3"/>
    <x v="1"/>
    <x v="3"/>
    <x v="11"/>
    <n v="70.31"/>
    <n v="85.31"/>
    <n v="2038.99"/>
    <n v="2473.9900000000002"/>
    <x v="12"/>
    <x v="0"/>
    <x v="0"/>
  </r>
  <r>
    <d v="2023-04-20T00:00:00"/>
    <s v="P0019"/>
    <s v="Caterina"/>
    <s v="Mitroshinov"/>
    <s v="F"/>
    <n v="29"/>
    <x v="1"/>
    <x v="1"/>
    <x v="2"/>
    <x v="14"/>
    <n v="33.299999999999997"/>
    <n v="46.3"/>
    <n v="965.69999999999993"/>
    <n v="1342.6999999999998"/>
    <x v="21"/>
    <x v="4"/>
    <x v="1"/>
  </r>
  <r>
    <d v="2023-04-08T00:00:00"/>
    <s v="P0015"/>
    <s v="Renado"/>
    <s v="Sertin"/>
    <s v="M"/>
    <n v="45"/>
    <x v="2"/>
    <x v="1"/>
    <x v="1"/>
    <x v="1"/>
    <n v="13.89"/>
    <n v="33.89"/>
    <n v="625.05000000000007"/>
    <n v="1525.05"/>
    <x v="17"/>
    <x v="4"/>
    <x v="1"/>
  </r>
  <r>
    <d v="2023-01-21T00:00:00"/>
    <s v="P0021"/>
    <s v="Breanne"/>
    <s v="Keyden"/>
    <s v="F"/>
    <n v="15"/>
    <x v="2"/>
    <x v="1"/>
    <x v="0"/>
    <x v="9"/>
    <n v="51.42"/>
    <n v="72.42"/>
    <n v="771.30000000000007"/>
    <n v="1086.3"/>
    <x v="11"/>
    <x v="11"/>
    <x v="1"/>
  </r>
  <r>
    <d v="2023-01-08T00:00:00"/>
    <s v="P0015"/>
    <s v="Breanne"/>
    <s v="Keyden"/>
    <s v="F"/>
    <n v="39"/>
    <x v="2"/>
    <x v="0"/>
    <x v="1"/>
    <x v="1"/>
    <n v="13.89"/>
    <n v="33.89"/>
    <n v="541.71"/>
    <n v="1321.71"/>
    <x v="17"/>
    <x v="11"/>
    <x v="1"/>
  </r>
  <r>
    <d v="2022-06-07T00:00:00"/>
    <s v="P0017"/>
    <s v="Tymon"/>
    <s v="Hargerie"/>
    <s v="M"/>
    <n v="17"/>
    <x v="0"/>
    <x v="1"/>
    <x v="5"/>
    <x v="15"/>
    <n v="30.48"/>
    <n v="36.479999999999997"/>
    <n v="518.16"/>
    <n v="620.16"/>
    <x v="20"/>
    <x v="10"/>
    <x v="0"/>
  </r>
  <r>
    <d v="2022-10-12T00:00:00"/>
    <s v="P0002"/>
    <s v="Gil"/>
    <s v="Legging"/>
    <s v="M"/>
    <n v="45"/>
    <x v="0"/>
    <x v="1"/>
    <x v="1"/>
    <x v="18"/>
    <n v="88.73"/>
    <n v="87.75"/>
    <n v="3992.8500000000004"/>
    <n v="3948.75"/>
    <x v="25"/>
    <x v="0"/>
    <x v="0"/>
  </r>
  <r>
    <d v="2023-02-28T00:00:00"/>
    <s v="P0011"/>
    <s v="Alejoa"/>
    <s v="Savell"/>
    <s v="M"/>
    <n v="30"/>
    <x v="1"/>
    <x v="0"/>
    <x v="4"/>
    <x v="13"/>
    <n v="43.7"/>
    <n v="42.11"/>
    <n v="1311"/>
    <n v="1263.3"/>
    <x v="0"/>
    <x v="9"/>
    <x v="1"/>
  </r>
  <r>
    <d v="2023-03-22T00:00:00"/>
    <s v="P0020"/>
    <s v="Moe"/>
    <s v="Gravey"/>
    <s v="M"/>
    <n v="47"/>
    <x v="0"/>
    <x v="0"/>
    <x v="3"/>
    <x v="6"/>
    <n v="36.659999999999997"/>
    <n v="52.66"/>
    <n v="1723.0199999999998"/>
    <n v="2475.02"/>
    <x v="19"/>
    <x v="6"/>
    <x v="1"/>
  </r>
  <r>
    <d v="2022-09-06T00:00:00"/>
    <s v="P0011"/>
    <s v="Burlie"/>
    <s v="Brooksbank"/>
    <s v="M"/>
    <n v="45"/>
    <x v="2"/>
    <x v="1"/>
    <x v="4"/>
    <x v="13"/>
    <n v="43.7"/>
    <n v="42.11"/>
    <n v="1966.5000000000002"/>
    <n v="1894.95"/>
    <x v="16"/>
    <x v="5"/>
    <x v="0"/>
  </r>
  <r>
    <d v="2022-09-26T00:00:00"/>
    <s v="P0019"/>
    <s v="Tymon"/>
    <s v="Hargerie"/>
    <s v="M"/>
    <n v="23"/>
    <x v="0"/>
    <x v="1"/>
    <x v="2"/>
    <x v="14"/>
    <n v="33.299999999999997"/>
    <n v="46.3"/>
    <n v="765.9"/>
    <n v="1064.8999999999999"/>
    <x v="7"/>
    <x v="5"/>
    <x v="0"/>
  </r>
  <r>
    <d v="2022-08-03T00:00:00"/>
    <s v="P0001"/>
    <s v="Hubie"/>
    <s v="Flew"/>
    <s v="M"/>
    <n v="26"/>
    <x v="0"/>
    <x v="0"/>
    <x v="3"/>
    <x v="19"/>
    <n v="32.25"/>
    <n v="41.25"/>
    <n v="838.5"/>
    <n v="1072.5"/>
    <x v="18"/>
    <x v="3"/>
    <x v="0"/>
  </r>
  <r>
    <d v="2022-12-15T00:00:00"/>
    <s v="P0015"/>
    <s v="Burlie"/>
    <s v="Brooksbank"/>
    <s v="M"/>
    <n v="16"/>
    <x v="2"/>
    <x v="0"/>
    <x v="1"/>
    <x v="1"/>
    <n v="13.89"/>
    <n v="33.89"/>
    <n v="222.24"/>
    <n v="542.24"/>
    <x v="10"/>
    <x v="1"/>
    <x v="0"/>
  </r>
  <r>
    <d v="2022-05-21T00:00:00"/>
    <s v="P0023"/>
    <s v="Tiffi"/>
    <s v="Philippson"/>
    <s v="F"/>
    <n v="49"/>
    <x v="1"/>
    <x v="0"/>
    <x v="0"/>
    <x v="0"/>
    <n v="76.34"/>
    <n v="81.34"/>
    <n v="3740.6600000000003"/>
    <n v="3985.6600000000003"/>
    <x v="11"/>
    <x v="7"/>
    <x v="0"/>
  </r>
  <r>
    <d v="2022-08-12T00:00:00"/>
    <s v="P0021"/>
    <s v="Tiffi"/>
    <s v="Philippson"/>
    <s v="F"/>
    <n v="13"/>
    <x v="1"/>
    <x v="1"/>
    <x v="0"/>
    <x v="9"/>
    <n v="51.42"/>
    <n v="72.42"/>
    <n v="668.46"/>
    <n v="941.46"/>
    <x v="25"/>
    <x v="3"/>
    <x v="0"/>
  </r>
  <r>
    <d v="2022-12-24T00:00:00"/>
    <s v="P0015"/>
    <s v="Babita"/>
    <s v="Carous"/>
    <s v="F"/>
    <n v="39"/>
    <x v="2"/>
    <x v="1"/>
    <x v="1"/>
    <x v="1"/>
    <n v="13.89"/>
    <n v="33.89"/>
    <n v="541.71"/>
    <n v="1321.71"/>
    <x v="14"/>
    <x v="1"/>
    <x v="0"/>
  </r>
  <r>
    <d v="2022-11-29T00:00:00"/>
    <s v="P0023"/>
    <s v="Christos"/>
    <s v="Rabson"/>
    <s v="M"/>
    <n v="36"/>
    <x v="1"/>
    <x v="0"/>
    <x v="0"/>
    <x v="0"/>
    <n v="76.34"/>
    <n v="81.34"/>
    <n v="2748.2400000000002"/>
    <n v="2928.2400000000002"/>
    <x v="22"/>
    <x v="8"/>
    <x v="0"/>
  </r>
  <r>
    <d v="2023-01-28T00:00:00"/>
    <s v="P0019"/>
    <s v="Riannon"/>
    <s v="Emery"/>
    <s v="F"/>
    <n v="26"/>
    <x v="2"/>
    <x v="1"/>
    <x v="2"/>
    <x v="14"/>
    <n v="33.299999999999997"/>
    <n v="46.3"/>
    <n v="865.8"/>
    <n v="1203.8"/>
    <x v="0"/>
    <x v="11"/>
    <x v="1"/>
  </r>
  <r>
    <d v="2022-12-28T00:00:00"/>
    <s v="P0004"/>
    <s v="Genia"/>
    <s v="Fones"/>
    <s v="F"/>
    <n v="37"/>
    <x v="2"/>
    <x v="0"/>
    <x v="2"/>
    <x v="3"/>
    <n v="89.94"/>
    <n v="89.94"/>
    <n v="3327.7799999999997"/>
    <n v="3327.7799999999997"/>
    <x v="0"/>
    <x v="1"/>
    <x v="0"/>
  </r>
  <r>
    <d v="2022-05-28T00:00:00"/>
    <s v="P0005"/>
    <s v="Gil"/>
    <s v="Legging"/>
    <s v="M"/>
    <n v="33"/>
    <x v="0"/>
    <x v="1"/>
    <x v="0"/>
    <x v="7"/>
    <n v="51.63"/>
    <n v="61.63"/>
    <n v="1703.7900000000002"/>
    <n v="2033.7900000000002"/>
    <x v="0"/>
    <x v="7"/>
    <x v="0"/>
  </r>
  <r>
    <d v="2022-07-05T00:00:00"/>
    <s v="P0006"/>
    <s v="Breanne"/>
    <s v="Keyden"/>
    <s v="F"/>
    <n v="58"/>
    <x v="2"/>
    <x v="1"/>
    <x v="1"/>
    <x v="5"/>
    <n v="22.51"/>
    <n v="45.51"/>
    <n v="1305.5800000000002"/>
    <n v="2639.58"/>
    <x v="9"/>
    <x v="2"/>
    <x v="0"/>
  </r>
  <r>
    <d v="2023-03-21T00:00:00"/>
    <s v="P0007"/>
    <s v="Maxi"/>
    <s v="Biset"/>
    <s v="F"/>
    <n v="47"/>
    <x v="0"/>
    <x v="1"/>
    <x v="3"/>
    <x v="11"/>
    <n v="70.31"/>
    <n v="85.31"/>
    <n v="3304.57"/>
    <n v="4009.57"/>
    <x v="11"/>
    <x v="6"/>
    <x v="1"/>
  </r>
  <r>
    <d v="2023-01-13T00:00:00"/>
    <s v="P0006"/>
    <s v="Renado"/>
    <s v="Sertin"/>
    <s v="M"/>
    <n v="50"/>
    <x v="2"/>
    <x v="0"/>
    <x v="1"/>
    <x v="5"/>
    <n v="22.51"/>
    <n v="45.51"/>
    <n v="1125.5"/>
    <n v="2275.5"/>
    <x v="4"/>
    <x v="11"/>
    <x v="1"/>
  </r>
  <r>
    <d v="2022-08-14T00:00:00"/>
    <s v="P0007"/>
    <s v="Cecily"/>
    <s v="Willmott"/>
    <s v="F"/>
    <n v="33"/>
    <x v="1"/>
    <x v="0"/>
    <x v="3"/>
    <x v="11"/>
    <n v="70.31"/>
    <n v="85.31"/>
    <n v="2320.23"/>
    <n v="2815.23"/>
    <x v="12"/>
    <x v="3"/>
    <x v="0"/>
  </r>
  <r>
    <d v="2023-04-27T00:00:00"/>
    <s v="P0011"/>
    <s v="Breanne"/>
    <s v="Keyden"/>
    <s v="F"/>
    <n v="12"/>
    <x v="2"/>
    <x v="0"/>
    <x v="4"/>
    <x v="13"/>
    <n v="43.7"/>
    <n v="42.11"/>
    <n v="524.40000000000009"/>
    <n v="505.32"/>
    <x v="24"/>
    <x v="4"/>
    <x v="1"/>
  </r>
  <r>
    <d v="2022-06-01T00:00:00"/>
    <s v="P0023"/>
    <s v="Ernesta"/>
    <s v="Wisdish"/>
    <s v="F"/>
    <n v="55"/>
    <x v="1"/>
    <x v="1"/>
    <x v="0"/>
    <x v="0"/>
    <n v="76.34"/>
    <n v="81.34"/>
    <n v="4198.7"/>
    <n v="4473.7"/>
    <x v="29"/>
    <x v="10"/>
    <x v="0"/>
  </r>
  <r>
    <d v="2023-01-28T00:00:00"/>
    <s v="P0020"/>
    <s v="Tymon"/>
    <s v="Hargerie"/>
    <s v="M"/>
    <n v="26"/>
    <x v="0"/>
    <x v="0"/>
    <x v="3"/>
    <x v="6"/>
    <n v="36.659999999999997"/>
    <n v="52.66"/>
    <n v="953.15999999999985"/>
    <n v="1369.1599999999999"/>
    <x v="0"/>
    <x v="11"/>
    <x v="1"/>
  </r>
  <r>
    <d v="2023-03-04T00:00:00"/>
    <s v="P0008"/>
    <s v="Tiffi"/>
    <s v="Philippson"/>
    <s v="F"/>
    <n v="10"/>
    <x v="1"/>
    <x v="0"/>
    <x v="0"/>
    <x v="20"/>
    <n v="88.79"/>
    <n v="96.79"/>
    <n v="887.90000000000009"/>
    <n v="967.90000000000009"/>
    <x v="6"/>
    <x v="6"/>
    <x v="1"/>
  </r>
  <r>
    <d v="2022-08-12T00:00:00"/>
    <s v="P0016"/>
    <s v="Shanan"/>
    <s v="Gaddes"/>
    <s v="M"/>
    <n v="49"/>
    <x v="3"/>
    <x v="0"/>
    <x v="3"/>
    <x v="17"/>
    <n v="91.03"/>
    <n v="90.54"/>
    <n v="4460.47"/>
    <n v="4436.46"/>
    <x v="25"/>
    <x v="3"/>
    <x v="0"/>
  </r>
  <r>
    <d v="2022-06-19T00:00:00"/>
    <s v="P0006"/>
    <s v="Shanan"/>
    <s v="Gaddes"/>
    <s v="M"/>
    <n v="24"/>
    <x v="3"/>
    <x v="1"/>
    <x v="1"/>
    <x v="5"/>
    <n v="22.51"/>
    <n v="45.51"/>
    <n v="540.24"/>
    <n v="1092.24"/>
    <x v="30"/>
    <x v="10"/>
    <x v="0"/>
  </r>
  <r>
    <d v="2022-09-26T00:00:00"/>
    <s v="P0004"/>
    <s v="Ward"/>
    <s v="Coatham"/>
    <s v="M"/>
    <n v="21"/>
    <x v="1"/>
    <x v="1"/>
    <x v="2"/>
    <x v="3"/>
    <n v="89.94"/>
    <n v="89.94"/>
    <n v="1888.74"/>
    <n v="1888.74"/>
    <x v="7"/>
    <x v="5"/>
    <x v="0"/>
  </r>
  <r>
    <d v="2022-07-06T00:00:00"/>
    <s v="P0006"/>
    <s v="Joya"/>
    <s v="Willingam"/>
    <s v="F"/>
    <n v="30"/>
    <x v="3"/>
    <x v="1"/>
    <x v="1"/>
    <x v="5"/>
    <n v="22.51"/>
    <n v="45.51"/>
    <n v="675.30000000000007"/>
    <n v="1365.3"/>
    <x v="16"/>
    <x v="2"/>
    <x v="0"/>
  </r>
  <r>
    <d v="2022-07-04T00:00:00"/>
    <s v="P0019"/>
    <s v="Jacqui"/>
    <s v="Wreath"/>
    <s v="F"/>
    <n v="24"/>
    <x v="0"/>
    <x v="1"/>
    <x v="2"/>
    <x v="14"/>
    <n v="33.299999999999997"/>
    <n v="46.3"/>
    <n v="799.19999999999993"/>
    <n v="1111.1999999999998"/>
    <x v="6"/>
    <x v="2"/>
    <x v="0"/>
  </r>
  <r>
    <d v="2023-01-03T00:00:00"/>
    <s v="P0014"/>
    <s v="Kalie"/>
    <s v="Dashper"/>
    <s v="F"/>
    <n v="16"/>
    <x v="0"/>
    <x v="1"/>
    <x v="1"/>
    <x v="2"/>
    <n v="21.66"/>
    <n v="31.66"/>
    <n v="346.56"/>
    <n v="506.56"/>
    <x v="18"/>
    <x v="11"/>
    <x v="1"/>
  </r>
  <r>
    <d v="2022-06-04T00:00:00"/>
    <s v="P0016"/>
    <s v="Christos"/>
    <s v="Rabson"/>
    <s v="M"/>
    <n v="26"/>
    <x v="1"/>
    <x v="0"/>
    <x v="3"/>
    <x v="17"/>
    <n v="91.03"/>
    <n v="90.54"/>
    <n v="2366.7800000000002"/>
    <n v="2354.04"/>
    <x v="6"/>
    <x v="10"/>
    <x v="0"/>
  </r>
  <r>
    <d v="2022-05-18T00:00:00"/>
    <s v="P0011"/>
    <s v="Babita"/>
    <s v="Carous"/>
    <s v="F"/>
    <n v="13"/>
    <x v="2"/>
    <x v="1"/>
    <x v="4"/>
    <x v="13"/>
    <n v="43.7"/>
    <n v="42.11"/>
    <n v="568.1"/>
    <n v="547.42999999999995"/>
    <x v="13"/>
    <x v="7"/>
    <x v="0"/>
  </r>
  <r>
    <d v="2022-09-12T00:00:00"/>
    <s v="P0013"/>
    <s v="Maxi"/>
    <s v="Biset"/>
    <s v="F"/>
    <n v="54"/>
    <x v="0"/>
    <x v="0"/>
    <x v="2"/>
    <x v="22"/>
    <n v="16.260000000000002"/>
    <n v="23.26"/>
    <n v="878.04000000000008"/>
    <n v="1256.0400000000002"/>
    <x v="25"/>
    <x v="5"/>
    <x v="0"/>
  </r>
  <r>
    <d v="2023-02-13T00:00:00"/>
    <s v="P0013"/>
    <s v="Ceil"/>
    <s v="Sercombe"/>
    <s v="F"/>
    <n v="28"/>
    <x v="3"/>
    <x v="1"/>
    <x v="2"/>
    <x v="22"/>
    <n v="16.260000000000002"/>
    <n v="23.26"/>
    <n v="455.28000000000003"/>
    <n v="651.28000000000009"/>
    <x v="4"/>
    <x v="9"/>
    <x v="1"/>
  </r>
  <r>
    <d v="2022-12-07T00:00:00"/>
    <s v="P0023"/>
    <s v="Tymon"/>
    <s v="Hargerie"/>
    <s v="M"/>
    <n v="28"/>
    <x v="0"/>
    <x v="0"/>
    <x v="0"/>
    <x v="0"/>
    <n v="76.34"/>
    <n v="81.34"/>
    <n v="2137.52"/>
    <n v="2277.52"/>
    <x v="20"/>
    <x v="1"/>
    <x v="0"/>
  </r>
  <r>
    <d v="2022-10-06T00:00:00"/>
    <s v="P0004"/>
    <s v="Gasparo"/>
    <s v="Stirland"/>
    <s v="M"/>
    <n v="16"/>
    <x v="3"/>
    <x v="0"/>
    <x v="2"/>
    <x v="3"/>
    <n v="89.94"/>
    <n v="89.94"/>
    <n v="1439.04"/>
    <n v="1439.04"/>
    <x v="16"/>
    <x v="0"/>
    <x v="0"/>
  </r>
  <r>
    <d v="2022-12-10T00:00:00"/>
    <s v="P0011"/>
    <s v="Carlotta"/>
    <s v="Montez"/>
    <s v="F"/>
    <n v="11"/>
    <x v="2"/>
    <x v="1"/>
    <x v="4"/>
    <x v="13"/>
    <n v="43.7"/>
    <n v="42.11"/>
    <n v="480.70000000000005"/>
    <n v="463.21"/>
    <x v="28"/>
    <x v="1"/>
    <x v="0"/>
  </r>
  <r>
    <d v="2022-10-12T00:00:00"/>
    <s v="P0005"/>
    <s v="Hubie"/>
    <s v="Flew"/>
    <s v="M"/>
    <n v="15"/>
    <x v="0"/>
    <x v="1"/>
    <x v="0"/>
    <x v="7"/>
    <n v="51.63"/>
    <n v="61.63"/>
    <n v="774.45"/>
    <n v="924.45"/>
    <x v="25"/>
    <x v="0"/>
    <x v="0"/>
  </r>
  <r>
    <d v="2023-04-21T00:00:00"/>
    <s v="P0007"/>
    <s v="Kalie"/>
    <s v="Dashper"/>
    <s v="F"/>
    <n v="41"/>
    <x v="0"/>
    <x v="1"/>
    <x v="3"/>
    <x v="11"/>
    <n v="70.31"/>
    <n v="85.31"/>
    <n v="2882.71"/>
    <n v="3497.71"/>
    <x v="11"/>
    <x v="4"/>
    <x v="1"/>
  </r>
  <r>
    <d v="2023-02-04T00:00:00"/>
    <s v="P0003"/>
    <s v="Carlotta"/>
    <s v="Montez"/>
    <s v="F"/>
    <n v="24"/>
    <x v="2"/>
    <x v="0"/>
    <x v="2"/>
    <x v="21"/>
    <n v="6.55"/>
    <n v="4.53"/>
    <n v="157.19999999999999"/>
    <n v="108.72"/>
    <x v="6"/>
    <x v="9"/>
    <x v="1"/>
  </r>
  <r>
    <d v="2023-02-14T00:00:00"/>
    <s v="P0007"/>
    <s v="Tymon"/>
    <s v="Hargerie"/>
    <s v="M"/>
    <n v="42"/>
    <x v="0"/>
    <x v="1"/>
    <x v="3"/>
    <x v="11"/>
    <n v="70.31"/>
    <n v="85.31"/>
    <n v="2953.02"/>
    <n v="3583.02"/>
    <x v="12"/>
    <x v="9"/>
    <x v="1"/>
  </r>
  <r>
    <d v="2022-07-05T00:00:00"/>
    <s v="P0006"/>
    <s v="Ward"/>
    <s v="Coatham"/>
    <s v="M"/>
    <n v="29"/>
    <x v="1"/>
    <x v="0"/>
    <x v="1"/>
    <x v="5"/>
    <n v="22.51"/>
    <n v="45.51"/>
    <n v="652.79000000000008"/>
    <n v="1319.79"/>
    <x v="9"/>
    <x v="2"/>
    <x v="0"/>
  </r>
  <r>
    <d v="2023-05-12T00:00:00"/>
    <s v="P0001"/>
    <s v="Babita"/>
    <s v="Carous"/>
    <s v="F"/>
    <n v="21"/>
    <x v="2"/>
    <x v="0"/>
    <x v="3"/>
    <x v="19"/>
    <n v="32.25"/>
    <n v="41.25"/>
    <n v="677.25"/>
    <n v="866.25"/>
    <x v="25"/>
    <x v="7"/>
    <x v="1"/>
  </r>
  <r>
    <d v="2023-04-15T00:00:00"/>
    <s v="P0009"/>
    <s v="Kalie"/>
    <s v="Dashper"/>
    <s v="F"/>
    <n v="29"/>
    <x v="0"/>
    <x v="1"/>
    <x v="4"/>
    <x v="12"/>
    <n v="12.54"/>
    <n v="30.54"/>
    <n v="363.65999999999997"/>
    <n v="885.66"/>
    <x v="10"/>
    <x v="4"/>
    <x v="1"/>
  </r>
  <r>
    <d v="2023-01-13T00:00:00"/>
    <s v="P0019"/>
    <s v="Christos"/>
    <s v="Rabson"/>
    <s v="M"/>
    <n v="24"/>
    <x v="1"/>
    <x v="1"/>
    <x v="2"/>
    <x v="14"/>
    <n v="33.299999999999997"/>
    <n v="46.3"/>
    <n v="799.19999999999993"/>
    <n v="1111.1999999999998"/>
    <x v="4"/>
    <x v="11"/>
    <x v="1"/>
  </r>
  <r>
    <d v="2023-01-18T00:00:00"/>
    <s v="P0001"/>
    <s v="Jeremiah"/>
    <s v="Lawrinson"/>
    <s v="M"/>
    <n v="49"/>
    <x v="1"/>
    <x v="0"/>
    <x v="3"/>
    <x v="19"/>
    <n v="32.25"/>
    <n v="41.25"/>
    <n v="1580.25"/>
    <n v="2021.25"/>
    <x v="13"/>
    <x v="11"/>
    <x v="1"/>
  </r>
  <r>
    <d v="2022-06-04T00:00:00"/>
    <s v="P0007"/>
    <s v="Haroun"/>
    <s v="McAlinden"/>
    <s v="M"/>
    <n v="50"/>
    <x v="2"/>
    <x v="1"/>
    <x v="3"/>
    <x v="11"/>
    <n v="70.31"/>
    <n v="85.31"/>
    <n v="3515.5"/>
    <n v="4265.5"/>
    <x v="6"/>
    <x v="10"/>
    <x v="0"/>
  </r>
  <r>
    <d v="2023-02-20T00:00:00"/>
    <s v="P0022"/>
    <s v="Tiffi"/>
    <s v="Philippson"/>
    <s v="F"/>
    <n v="16"/>
    <x v="1"/>
    <x v="0"/>
    <x v="1"/>
    <x v="10"/>
    <n v="56.74"/>
    <n v="79.739999999999995"/>
    <n v="907.84"/>
    <n v="1275.8399999999999"/>
    <x v="21"/>
    <x v="9"/>
    <x v="1"/>
  </r>
  <r>
    <d v="2023-03-01T00:00:00"/>
    <s v="P0010"/>
    <s v="Jacqui"/>
    <s v="Wreath"/>
    <s v="F"/>
    <n v="59"/>
    <x v="0"/>
    <x v="1"/>
    <x v="4"/>
    <x v="16"/>
    <n v="77.83"/>
    <n v="99.83"/>
    <n v="4591.97"/>
    <n v="5889.97"/>
    <x v="29"/>
    <x v="6"/>
    <x v="1"/>
  </r>
  <r>
    <d v="2023-02-23T00:00:00"/>
    <s v="P0015"/>
    <s v="Hubie"/>
    <s v="Flew"/>
    <s v="M"/>
    <n v="21"/>
    <x v="0"/>
    <x v="1"/>
    <x v="1"/>
    <x v="1"/>
    <n v="13.89"/>
    <n v="33.89"/>
    <n v="291.69"/>
    <n v="711.69"/>
    <x v="26"/>
    <x v="9"/>
    <x v="1"/>
  </r>
  <r>
    <d v="2022-08-13T00:00:00"/>
    <s v="P0010"/>
    <s v="Burlie"/>
    <s v="Brooksbank"/>
    <s v="M"/>
    <n v="28"/>
    <x v="2"/>
    <x v="0"/>
    <x v="4"/>
    <x v="16"/>
    <n v="77.83"/>
    <n v="99.83"/>
    <n v="2179.2399999999998"/>
    <n v="2795.24"/>
    <x v="4"/>
    <x v="3"/>
    <x v="0"/>
  </r>
  <r>
    <d v="2022-10-21T00:00:00"/>
    <s v="P0010"/>
    <s v="Hubie"/>
    <s v="Flew"/>
    <s v="M"/>
    <n v="30"/>
    <x v="0"/>
    <x v="1"/>
    <x v="4"/>
    <x v="16"/>
    <n v="77.83"/>
    <n v="99.83"/>
    <n v="2334.9"/>
    <n v="2994.9"/>
    <x v="11"/>
    <x v="0"/>
    <x v="0"/>
  </r>
  <r>
    <d v="2022-09-12T00:00:00"/>
    <s v="P0003"/>
    <s v="Connie"/>
    <s v="Tchaikovsky"/>
    <s v="M"/>
    <n v="55"/>
    <x v="0"/>
    <x v="0"/>
    <x v="2"/>
    <x v="21"/>
    <n v="6.55"/>
    <n v="4.53"/>
    <n v="360.25"/>
    <n v="249.15"/>
    <x v="25"/>
    <x v="5"/>
    <x v="0"/>
  </r>
  <r>
    <d v="2022-05-15T00:00:00"/>
    <s v="P0014"/>
    <s v="Jemima"/>
    <s v="Johnikin"/>
    <s v="F"/>
    <n v="20"/>
    <x v="1"/>
    <x v="1"/>
    <x v="1"/>
    <x v="2"/>
    <n v="21.66"/>
    <n v="31.66"/>
    <n v="433.2"/>
    <n v="633.20000000000005"/>
    <x v="10"/>
    <x v="7"/>
    <x v="0"/>
  </r>
  <r>
    <d v="2022-10-22T00:00:00"/>
    <s v="P0022"/>
    <s v="Ernesta"/>
    <s v="Wisdish"/>
    <s v="F"/>
    <n v="28"/>
    <x v="1"/>
    <x v="1"/>
    <x v="1"/>
    <x v="10"/>
    <n v="56.74"/>
    <n v="79.739999999999995"/>
    <n v="1588.72"/>
    <n v="2232.7199999999998"/>
    <x v="19"/>
    <x v="0"/>
    <x v="0"/>
  </r>
  <r>
    <d v="2022-05-16T00:00:00"/>
    <s v="P0016"/>
    <s v="Renado"/>
    <s v="Sertin"/>
    <s v="M"/>
    <n v="25"/>
    <x v="2"/>
    <x v="0"/>
    <x v="3"/>
    <x v="17"/>
    <n v="91.03"/>
    <n v="90.54"/>
    <n v="2275.75"/>
    <n v="2263.5"/>
    <x v="5"/>
    <x v="7"/>
    <x v="0"/>
  </r>
  <r>
    <d v="2023-01-02T00:00:00"/>
    <s v="P0001"/>
    <s v="Maxi"/>
    <s v="Biset"/>
    <s v="F"/>
    <n v="54"/>
    <x v="0"/>
    <x v="1"/>
    <x v="3"/>
    <x v="19"/>
    <n v="32.25"/>
    <n v="41.25"/>
    <n v="1741.5"/>
    <n v="2227.5"/>
    <x v="2"/>
    <x v="11"/>
    <x v="1"/>
  </r>
  <r>
    <d v="2022-12-30T00:00:00"/>
    <s v="P0006"/>
    <s v="Christos"/>
    <s v="Rabson"/>
    <s v="M"/>
    <n v="36"/>
    <x v="1"/>
    <x v="0"/>
    <x v="1"/>
    <x v="5"/>
    <n v="22.51"/>
    <n v="45.51"/>
    <n v="810.36"/>
    <n v="1638.36"/>
    <x v="8"/>
    <x v="1"/>
    <x v="0"/>
  </r>
  <r>
    <d v="2022-09-05T00:00:00"/>
    <s v="P0007"/>
    <s v="Tymon"/>
    <s v="Hargerie"/>
    <s v="M"/>
    <n v="44"/>
    <x v="0"/>
    <x v="0"/>
    <x v="3"/>
    <x v="11"/>
    <n v="70.31"/>
    <n v="85.31"/>
    <n v="3093.6400000000003"/>
    <n v="3753.6400000000003"/>
    <x v="9"/>
    <x v="5"/>
    <x v="0"/>
  </r>
  <r>
    <d v="2023-01-13T00:00:00"/>
    <s v="P0007"/>
    <s v="Maxi"/>
    <s v="Biset"/>
    <s v="F"/>
    <n v="42"/>
    <x v="0"/>
    <x v="1"/>
    <x v="3"/>
    <x v="11"/>
    <n v="70.31"/>
    <n v="85.31"/>
    <n v="2953.02"/>
    <n v="3583.02"/>
    <x v="4"/>
    <x v="11"/>
    <x v="1"/>
  </r>
  <r>
    <d v="2022-10-02T00:00:00"/>
    <s v="P0008"/>
    <s v="Ker"/>
    <s v="Holdron"/>
    <s v="M"/>
    <n v="22"/>
    <x v="3"/>
    <x v="1"/>
    <x v="0"/>
    <x v="20"/>
    <n v="88.79"/>
    <n v="96.79"/>
    <n v="1953.38"/>
    <n v="2129.38"/>
    <x v="2"/>
    <x v="0"/>
    <x v="0"/>
  </r>
  <r>
    <d v="2022-08-30T00:00:00"/>
    <s v="P0011"/>
    <s v="Jacqui"/>
    <s v="Wreath"/>
    <s v="F"/>
    <n v="59"/>
    <x v="0"/>
    <x v="1"/>
    <x v="4"/>
    <x v="13"/>
    <n v="43.7"/>
    <n v="42.11"/>
    <n v="2578.3000000000002"/>
    <n v="2484.4899999999998"/>
    <x v="8"/>
    <x v="3"/>
    <x v="0"/>
  </r>
  <r>
    <d v="2022-07-11T00:00:00"/>
    <s v="P0002"/>
    <s v="Carlotta"/>
    <s v="Montez"/>
    <s v="F"/>
    <n v="33"/>
    <x v="2"/>
    <x v="0"/>
    <x v="1"/>
    <x v="18"/>
    <n v="88.73"/>
    <n v="87.75"/>
    <n v="2928.09"/>
    <n v="2895.75"/>
    <x v="27"/>
    <x v="2"/>
    <x v="0"/>
  </r>
  <r>
    <d v="2023-04-08T00:00:00"/>
    <s v="P0008"/>
    <s v="Jemima"/>
    <s v="Johnikin"/>
    <s v="F"/>
    <n v="14"/>
    <x v="1"/>
    <x v="0"/>
    <x v="0"/>
    <x v="20"/>
    <n v="88.79"/>
    <n v="96.79"/>
    <n v="1243.0600000000002"/>
    <n v="1355.0600000000002"/>
    <x v="17"/>
    <x v="4"/>
    <x v="1"/>
  </r>
  <r>
    <d v="2022-11-14T00:00:00"/>
    <s v="P0007"/>
    <s v="Ward"/>
    <s v="Coatham"/>
    <s v="M"/>
    <n v="38"/>
    <x v="1"/>
    <x v="0"/>
    <x v="3"/>
    <x v="11"/>
    <n v="70.31"/>
    <n v="85.31"/>
    <n v="2671.78"/>
    <n v="3241.78"/>
    <x v="12"/>
    <x v="8"/>
    <x v="0"/>
  </r>
  <r>
    <d v="2022-11-22T00:00:00"/>
    <s v="P0008"/>
    <s v="Jacqui"/>
    <s v="Wreath"/>
    <s v="F"/>
    <n v="58"/>
    <x v="0"/>
    <x v="1"/>
    <x v="0"/>
    <x v="20"/>
    <n v="88.79"/>
    <n v="96.79"/>
    <n v="5149.8200000000006"/>
    <n v="5613.8200000000006"/>
    <x v="19"/>
    <x v="8"/>
    <x v="0"/>
  </r>
  <r>
    <d v="2022-06-01T00:00:00"/>
    <s v="P0010"/>
    <s v="Hubie"/>
    <s v="Flew"/>
    <s v="M"/>
    <n v="47"/>
    <x v="0"/>
    <x v="0"/>
    <x v="4"/>
    <x v="16"/>
    <n v="77.83"/>
    <n v="99.83"/>
    <n v="3658.0099999999998"/>
    <n v="4692.01"/>
    <x v="29"/>
    <x v="10"/>
    <x v="0"/>
  </r>
  <r>
    <d v="2023-04-17T00:00:00"/>
    <s v="P0002"/>
    <s v="Alejoa"/>
    <s v="Savell"/>
    <s v="M"/>
    <n v="35"/>
    <x v="1"/>
    <x v="1"/>
    <x v="1"/>
    <x v="18"/>
    <n v="88.73"/>
    <n v="87.75"/>
    <n v="3105.55"/>
    <n v="3071.25"/>
    <x v="15"/>
    <x v="4"/>
    <x v="1"/>
  </r>
  <r>
    <d v="2022-07-21T00:00:00"/>
    <s v="P0022"/>
    <s v="Riannon"/>
    <s v="Emery"/>
    <s v="F"/>
    <n v="9"/>
    <x v="2"/>
    <x v="0"/>
    <x v="1"/>
    <x v="10"/>
    <n v="56.74"/>
    <n v="79.739999999999995"/>
    <n v="510.66"/>
    <n v="717.66"/>
    <x v="11"/>
    <x v="2"/>
    <x v="0"/>
  </r>
  <r>
    <d v="2022-06-20T00:00:00"/>
    <s v="P0003"/>
    <s v="Tiffi"/>
    <s v="Philippson"/>
    <s v="F"/>
    <n v="39"/>
    <x v="1"/>
    <x v="0"/>
    <x v="2"/>
    <x v="21"/>
    <n v="6.55"/>
    <n v="4.53"/>
    <n v="255.45"/>
    <n v="176.67000000000002"/>
    <x v="21"/>
    <x v="10"/>
    <x v="0"/>
  </r>
  <r>
    <d v="2023-04-01T00:00:00"/>
    <s v="P0011"/>
    <s v="Tymon"/>
    <s v="Hargerie"/>
    <s v="M"/>
    <n v="41"/>
    <x v="0"/>
    <x v="0"/>
    <x v="4"/>
    <x v="13"/>
    <n v="43.7"/>
    <n v="42.11"/>
    <n v="1791.7"/>
    <n v="1726.51"/>
    <x v="29"/>
    <x v="4"/>
    <x v="1"/>
  </r>
  <r>
    <d v="2022-08-24T00:00:00"/>
    <s v="P0007"/>
    <s v="Breanne"/>
    <s v="Keyden"/>
    <s v="F"/>
    <n v="12"/>
    <x v="2"/>
    <x v="1"/>
    <x v="3"/>
    <x v="11"/>
    <n v="70.31"/>
    <n v="85.31"/>
    <n v="843.72"/>
    <n v="1023.72"/>
    <x v="14"/>
    <x v="3"/>
    <x v="0"/>
  </r>
  <r>
    <d v="2022-11-12T00:00:00"/>
    <s v="P0002"/>
    <s v="Gil"/>
    <s v="Legging"/>
    <s v="M"/>
    <n v="51"/>
    <x v="0"/>
    <x v="1"/>
    <x v="1"/>
    <x v="18"/>
    <n v="88.73"/>
    <n v="87.75"/>
    <n v="4525.2300000000005"/>
    <n v="4475.25"/>
    <x v="25"/>
    <x v="8"/>
    <x v="0"/>
  </r>
  <r>
    <d v="2022-08-09T00:00:00"/>
    <s v="P0003"/>
    <s v="Hubie"/>
    <s v="Flew"/>
    <s v="M"/>
    <n v="13"/>
    <x v="0"/>
    <x v="0"/>
    <x v="2"/>
    <x v="21"/>
    <n v="6.55"/>
    <n v="4.53"/>
    <n v="85.149999999999991"/>
    <n v="58.89"/>
    <x v="1"/>
    <x v="3"/>
    <x v="0"/>
  </r>
  <r>
    <d v="2023-04-18T00:00:00"/>
    <s v="P0001"/>
    <s v="Jeremiah"/>
    <s v="Lawrinson"/>
    <s v="M"/>
    <n v="10"/>
    <x v="1"/>
    <x v="0"/>
    <x v="3"/>
    <x v="19"/>
    <n v="32.25"/>
    <n v="41.25"/>
    <n v="322.5"/>
    <n v="412.5"/>
    <x v="13"/>
    <x v="4"/>
    <x v="1"/>
  </r>
  <r>
    <d v="2023-05-12T00:00:00"/>
    <s v="P0021"/>
    <s v="Riannon"/>
    <s v="Emery"/>
    <s v="F"/>
    <n v="22"/>
    <x v="2"/>
    <x v="0"/>
    <x v="0"/>
    <x v="9"/>
    <n v="51.42"/>
    <n v="72.42"/>
    <n v="1131.24"/>
    <n v="1593.24"/>
    <x v="25"/>
    <x v="7"/>
    <x v="1"/>
  </r>
  <r>
    <d v="2022-07-31T00:00:00"/>
    <s v="P0006"/>
    <s v="Gideon"/>
    <s v="Daudray"/>
    <s v="M"/>
    <n v="47"/>
    <x v="0"/>
    <x v="1"/>
    <x v="1"/>
    <x v="5"/>
    <n v="22.51"/>
    <n v="45.51"/>
    <n v="1057.97"/>
    <n v="2138.9699999999998"/>
    <x v="23"/>
    <x v="2"/>
    <x v="0"/>
  </r>
  <r>
    <d v="2023-03-05T00:00:00"/>
    <s v="P0021"/>
    <s v="Babita"/>
    <s v="Carous"/>
    <s v="F"/>
    <n v="38"/>
    <x v="2"/>
    <x v="0"/>
    <x v="0"/>
    <x v="9"/>
    <n v="51.42"/>
    <n v="72.42"/>
    <n v="1953.96"/>
    <n v="2751.96"/>
    <x v="9"/>
    <x v="6"/>
    <x v="1"/>
  </r>
  <r>
    <d v="2022-09-17T00:00:00"/>
    <s v="P0022"/>
    <s v="Breanne"/>
    <s v="Keyden"/>
    <s v="F"/>
    <n v="22"/>
    <x v="2"/>
    <x v="1"/>
    <x v="1"/>
    <x v="10"/>
    <n v="56.74"/>
    <n v="79.739999999999995"/>
    <n v="1248.28"/>
    <n v="1754.28"/>
    <x v="15"/>
    <x v="5"/>
    <x v="0"/>
  </r>
  <r>
    <d v="2023-02-24T00:00:00"/>
    <s v="P0020"/>
    <s v="Ceil"/>
    <s v="Sercombe"/>
    <s v="F"/>
    <n v="34"/>
    <x v="3"/>
    <x v="0"/>
    <x v="3"/>
    <x v="6"/>
    <n v="36.659999999999997"/>
    <n v="52.66"/>
    <n v="1246.4399999999998"/>
    <n v="1790.4399999999998"/>
    <x v="14"/>
    <x v="9"/>
    <x v="1"/>
  </r>
  <r>
    <d v="2022-08-14T00:00:00"/>
    <s v="P0009"/>
    <s v="Carlotta"/>
    <s v="Montez"/>
    <s v="F"/>
    <n v="20"/>
    <x v="2"/>
    <x v="0"/>
    <x v="4"/>
    <x v="12"/>
    <n v="12.54"/>
    <n v="30.54"/>
    <n v="250.79999999999998"/>
    <n v="610.79999999999995"/>
    <x v="12"/>
    <x v="3"/>
    <x v="0"/>
  </r>
  <r>
    <d v="2022-11-30T00:00:00"/>
    <s v="P0013"/>
    <s v="Burlie"/>
    <s v="Brooksbank"/>
    <s v="M"/>
    <n v="25"/>
    <x v="2"/>
    <x v="0"/>
    <x v="2"/>
    <x v="22"/>
    <n v="16.260000000000002"/>
    <n v="23.26"/>
    <n v="406.50000000000006"/>
    <n v="581.5"/>
    <x v="8"/>
    <x v="8"/>
    <x v="0"/>
  </r>
  <r>
    <d v="2022-09-02T00:00:00"/>
    <s v="P0007"/>
    <s v="Carlotta"/>
    <s v="Montez"/>
    <s v="F"/>
    <n v="55"/>
    <x v="2"/>
    <x v="0"/>
    <x v="3"/>
    <x v="11"/>
    <n v="70.31"/>
    <n v="85.31"/>
    <n v="3867.05"/>
    <n v="4692.05"/>
    <x v="2"/>
    <x v="5"/>
    <x v="0"/>
  </r>
  <r>
    <d v="2022-06-18T00:00:00"/>
    <s v="P0012"/>
    <s v="Caterina"/>
    <s v="Mitroshinov"/>
    <s v="F"/>
    <n v="15"/>
    <x v="1"/>
    <x v="1"/>
    <x v="2"/>
    <x v="8"/>
    <n v="7.54"/>
    <n v="13.54"/>
    <n v="113.1"/>
    <n v="203.1"/>
    <x v="13"/>
    <x v="10"/>
    <x v="0"/>
  </r>
  <r>
    <d v="2023-04-24T00:00:00"/>
    <s v="P0005"/>
    <s v="Kalie"/>
    <s v="Dashper"/>
    <s v="F"/>
    <n v="28"/>
    <x v="0"/>
    <x v="1"/>
    <x v="0"/>
    <x v="7"/>
    <n v="51.63"/>
    <n v="61.63"/>
    <n v="1445.64"/>
    <n v="1725.64"/>
    <x v="14"/>
    <x v="4"/>
    <x v="1"/>
  </r>
  <r>
    <d v="2022-12-05T00:00:00"/>
    <s v="P0009"/>
    <s v="Ernesta"/>
    <s v="Wisdish"/>
    <s v="F"/>
    <n v="27"/>
    <x v="1"/>
    <x v="1"/>
    <x v="4"/>
    <x v="12"/>
    <n v="12.54"/>
    <n v="30.54"/>
    <n v="338.58"/>
    <n v="824.57999999999993"/>
    <x v="9"/>
    <x v="1"/>
    <x v="0"/>
  </r>
  <r>
    <d v="2022-06-07T00:00:00"/>
    <s v="P0021"/>
    <s v="Kalie"/>
    <s v="Dashper"/>
    <s v="F"/>
    <n v="27"/>
    <x v="0"/>
    <x v="1"/>
    <x v="0"/>
    <x v="9"/>
    <n v="51.42"/>
    <n v="72.42"/>
    <n v="1388.3400000000001"/>
    <n v="1955.3400000000001"/>
    <x v="20"/>
    <x v="10"/>
    <x v="0"/>
  </r>
  <r>
    <d v="2023-03-14T00:00:00"/>
    <s v="P0010"/>
    <s v="Ker"/>
    <s v="Holdron"/>
    <s v="M"/>
    <n v="56"/>
    <x v="3"/>
    <x v="1"/>
    <x v="4"/>
    <x v="16"/>
    <n v="77.83"/>
    <n v="99.83"/>
    <n v="4358.4799999999996"/>
    <n v="5590.48"/>
    <x v="12"/>
    <x v="6"/>
    <x v="1"/>
  </r>
  <r>
    <d v="2023-01-16T00:00:00"/>
    <s v="P0013"/>
    <s v="Kalie"/>
    <s v="Dashper"/>
    <s v="F"/>
    <n v="20"/>
    <x v="0"/>
    <x v="0"/>
    <x v="2"/>
    <x v="22"/>
    <n v="16.260000000000002"/>
    <n v="23.26"/>
    <n v="325.20000000000005"/>
    <n v="465.20000000000005"/>
    <x v="5"/>
    <x v="11"/>
    <x v="1"/>
  </r>
  <r>
    <d v="2022-10-17T00:00:00"/>
    <s v="P0005"/>
    <s v="Carlotta"/>
    <s v="Montez"/>
    <s v="F"/>
    <n v="56"/>
    <x v="2"/>
    <x v="0"/>
    <x v="0"/>
    <x v="7"/>
    <n v="51.63"/>
    <n v="61.63"/>
    <n v="2891.28"/>
    <n v="3451.28"/>
    <x v="15"/>
    <x v="0"/>
    <x v="0"/>
  </r>
  <r>
    <d v="2023-05-04T00:00:00"/>
    <s v="P0007"/>
    <s v="Tedman"/>
    <s v="McGavigan"/>
    <s v="M"/>
    <n v="10"/>
    <x v="0"/>
    <x v="1"/>
    <x v="3"/>
    <x v="11"/>
    <n v="70.31"/>
    <n v="85.31"/>
    <n v="703.1"/>
    <n v="853.1"/>
    <x v="6"/>
    <x v="7"/>
    <x v="1"/>
  </r>
  <r>
    <d v="2022-05-23T00:00:00"/>
    <s v="P0003"/>
    <s v="Alejoa"/>
    <s v="Savell"/>
    <s v="M"/>
    <n v="19"/>
    <x v="1"/>
    <x v="1"/>
    <x v="2"/>
    <x v="21"/>
    <n v="6.55"/>
    <n v="4.53"/>
    <n v="124.45"/>
    <n v="86.070000000000007"/>
    <x v="26"/>
    <x v="7"/>
    <x v="0"/>
  </r>
  <r>
    <d v="2023-04-05T00:00:00"/>
    <s v="P0020"/>
    <s v="Ceil"/>
    <s v="Sercombe"/>
    <s v="F"/>
    <n v="15"/>
    <x v="3"/>
    <x v="1"/>
    <x v="3"/>
    <x v="6"/>
    <n v="36.659999999999997"/>
    <n v="52.66"/>
    <n v="549.9"/>
    <n v="789.9"/>
    <x v="9"/>
    <x v="4"/>
    <x v="1"/>
  </r>
  <r>
    <d v="2023-01-01T00:00:00"/>
    <s v="P0019"/>
    <s v="Renelle"/>
    <s v="Arnault"/>
    <s v="F"/>
    <n v="50"/>
    <x v="3"/>
    <x v="0"/>
    <x v="2"/>
    <x v="14"/>
    <n v="33.299999999999997"/>
    <n v="46.3"/>
    <n v="1664.9999999999998"/>
    <n v="2315"/>
    <x v="29"/>
    <x v="11"/>
    <x v="1"/>
  </r>
  <r>
    <d v="2022-07-25T00:00:00"/>
    <s v="P0012"/>
    <s v="Ker"/>
    <s v="Holdron"/>
    <s v="M"/>
    <n v="17"/>
    <x v="3"/>
    <x v="1"/>
    <x v="2"/>
    <x v="8"/>
    <n v="7.54"/>
    <n v="13.54"/>
    <n v="128.18"/>
    <n v="230.17999999999998"/>
    <x v="3"/>
    <x v="2"/>
    <x v="0"/>
  </r>
  <r>
    <d v="2022-05-19T00:00:00"/>
    <s v="P0022"/>
    <s v="Gil"/>
    <s v="Legging"/>
    <s v="M"/>
    <n v="21"/>
    <x v="0"/>
    <x v="1"/>
    <x v="1"/>
    <x v="10"/>
    <n v="56.74"/>
    <n v="79.739999999999995"/>
    <n v="1191.54"/>
    <n v="1674.54"/>
    <x v="30"/>
    <x v="7"/>
    <x v="0"/>
  </r>
  <r>
    <d v="2023-03-17T00:00:00"/>
    <s v="P0014"/>
    <s v="Kalie"/>
    <s v="Dashper"/>
    <s v="F"/>
    <n v="35"/>
    <x v="0"/>
    <x v="0"/>
    <x v="1"/>
    <x v="2"/>
    <n v="21.66"/>
    <n v="31.66"/>
    <n v="758.1"/>
    <n v="1108.0999999999999"/>
    <x v="15"/>
    <x v="6"/>
    <x v="1"/>
  </r>
  <r>
    <d v="2022-06-07T00:00:00"/>
    <s v="P0001"/>
    <s v="Riannon"/>
    <s v="Emery"/>
    <s v="F"/>
    <n v="15"/>
    <x v="2"/>
    <x v="0"/>
    <x v="3"/>
    <x v="19"/>
    <n v="32.25"/>
    <n v="41.25"/>
    <n v="483.75"/>
    <n v="618.75"/>
    <x v="20"/>
    <x v="10"/>
    <x v="0"/>
  </r>
  <r>
    <d v="2022-11-25T00:00:00"/>
    <s v="P0018"/>
    <s v="Ceil"/>
    <s v="Sercombe"/>
    <s v="F"/>
    <n v="45"/>
    <x v="3"/>
    <x v="0"/>
    <x v="0"/>
    <x v="4"/>
    <n v="69.069999999999993"/>
    <n v="88.07"/>
    <n v="3108.1499999999996"/>
    <n v="3963.1499999999996"/>
    <x v="3"/>
    <x v="8"/>
    <x v="0"/>
  </r>
  <r>
    <d v="2023-04-11T00:00:00"/>
    <s v="P0003"/>
    <s v="Renado"/>
    <s v="Sertin"/>
    <s v="M"/>
    <n v="10"/>
    <x v="2"/>
    <x v="1"/>
    <x v="2"/>
    <x v="21"/>
    <n v="6.55"/>
    <n v="4.53"/>
    <n v="65.5"/>
    <n v="45.300000000000004"/>
    <x v="27"/>
    <x v="4"/>
    <x v="1"/>
  </r>
  <r>
    <d v="2023-03-26T00:00:00"/>
    <s v="P0003"/>
    <s v="Haroun"/>
    <s v="McAlinden"/>
    <s v="M"/>
    <n v="48"/>
    <x v="2"/>
    <x v="0"/>
    <x v="2"/>
    <x v="21"/>
    <n v="6.55"/>
    <n v="4.53"/>
    <n v="314.39999999999998"/>
    <n v="217.44"/>
    <x v="7"/>
    <x v="6"/>
    <x v="1"/>
  </r>
  <r>
    <d v="2023-03-14T00:00:00"/>
    <s v="P0009"/>
    <s v="Renado"/>
    <s v="Sertin"/>
    <s v="M"/>
    <n v="24"/>
    <x v="2"/>
    <x v="1"/>
    <x v="4"/>
    <x v="12"/>
    <n v="12.54"/>
    <n v="30.54"/>
    <n v="300.95999999999998"/>
    <n v="732.96"/>
    <x v="12"/>
    <x v="6"/>
    <x v="1"/>
  </r>
  <r>
    <d v="2022-11-23T00:00:00"/>
    <s v="P0012"/>
    <s v="Shanan"/>
    <s v="Gaddes"/>
    <s v="M"/>
    <n v="57"/>
    <x v="3"/>
    <x v="0"/>
    <x v="2"/>
    <x v="8"/>
    <n v="7.54"/>
    <n v="13.54"/>
    <n v="429.78000000000003"/>
    <n v="771.78"/>
    <x v="26"/>
    <x v="8"/>
    <x v="0"/>
  </r>
  <r>
    <d v="2023-02-05T00:00:00"/>
    <s v="P0016"/>
    <s v="Jeremiah"/>
    <s v="Lawrinson"/>
    <s v="M"/>
    <n v="46"/>
    <x v="1"/>
    <x v="0"/>
    <x v="3"/>
    <x v="17"/>
    <n v="91.03"/>
    <n v="90.54"/>
    <n v="4187.38"/>
    <n v="4164.84"/>
    <x v="9"/>
    <x v="9"/>
    <x v="1"/>
  </r>
  <r>
    <d v="2023-03-13T00:00:00"/>
    <s v="P0010"/>
    <s v="Gil"/>
    <s v="Legging"/>
    <s v="M"/>
    <n v="41"/>
    <x v="0"/>
    <x v="1"/>
    <x v="4"/>
    <x v="16"/>
    <n v="77.83"/>
    <n v="99.83"/>
    <n v="3191.0299999999997"/>
    <n v="4093.0299999999997"/>
    <x v="4"/>
    <x v="6"/>
    <x v="1"/>
  </r>
  <r>
    <d v="2022-10-28T00:00:00"/>
    <s v="P0016"/>
    <s v="Renelle"/>
    <s v="Arnault"/>
    <s v="F"/>
    <n v="49"/>
    <x v="3"/>
    <x v="1"/>
    <x v="3"/>
    <x v="17"/>
    <n v="91.03"/>
    <n v="90.54"/>
    <n v="4460.47"/>
    <n v="4436.46"/>
    <x v="0"/>
    <x v="0"/>
    <x v="0"/>
  </r>
  <r>
    <d v="2023-01-14T00:00:00"/>
    <s v="P0012"/>
    <s v="Babita"/>
    <s v="Carous"/>
    <s v="F"/>
    <n v="49"/>
    <x v="2"/>
    <x v="0"/>
    <x v="2"/>
    <x v="8"/>
    <n v="7.54"/>
    <n v="13.54"/>
    <n v="369.46"/>
    <n v="663.45999999999992"/>
    <x v="12"/>
    <x v="11"/>
    <x v="1"/>
  </r>
  <r>
    <d v="2022-08-18T00:00:00"/>
    <s v="P0007"/>
    <s v="Connie"/>
    <s v="Tchaikovsky"/>
    <s v="M"/>
    <n v="39"/>
    <x v="0"/>
    <x v="1"/>
    <x v="3"/>
    <x v="11"/>
    <n v="70.31"/>
    <n v="85.31"/>
    <n v="2742.09"/>
    <n v="3327.09"/>
    <x v="13"/>
    <x v="3"/>
    <x v="0"/>
  </r>
  <r>
    <d v="2022-10-21T00:00:00"/>
    <s v="P0006"/>
    <s v="Jemima"/>
    <s v="Johnikin"/>
    <s v="F"/>
    <n v="39"/>
    <x v="1"/>
    <x v="1"/>
    <x v="1"/>
    <x v="5"/>
    <n v="22.51"/>
    <n v="45.51"/>
    <n v="877.8900000000001"/>
    <n v="1774.8899999999999"/>
    <x v="11"/>
    <x v="0"/>
    <x v="0"/>
  </r>
  <r>
    <d v="2022-11-13T00:00:00"/>
    <s v="P0007"/>
    <s v="Hubie"/>
    <s v="Flew"/>
    <s v="M"/>
    <n v="42"/>
    <x v="0"/>
    <x v="1"/>
    <x v="3"/>
    <x v="11"/>
    <n v="70.31"/>
    <n v="85.31"/>
    <n v="2953.02"/>
    <n v="3583.02"/>
    <x v="4"/>
    <x v="8"/>
    <x v="0"/>
  </r>
  <r>
    <d v="2023-01-08T00:00:00"/>
    <s v="P0022"/>
    <s v="Genia"/>
    <s v="Fones"/>
    <s v="F"/>
    <n v="52"/>
    <x v="2"/>
    <x v="1"/>
    <x v="1"/>
    <x v="10"/>
    <n v="56.74"/>
    <n v="79.739999999999995"/>
    <n v="2950.48"/>
    <n v="4146.4799999999996"/>
    <x v="17"/>
    <x v="11"/>
    <x v="1"/>
  </r>
  <r>
    <d v="2023-04-23T00:00:00"/>
    <s v="P0022"/>
    <s v="Tedman"/>
    <s v="McGavigan"/>
    <s v="M"/>
    <n v="9"/>
    <x v="0"/>
    <x v="1"/>
    <x v="1"/>
    <x v="10"/>
    <n v="56.74"/>
    <n v="79.739999999999995"/>
    <n v="510.66"/>
    <n v="717.66"/>
    <x v="26"/>
    <x v="4"/>
    <x v="1"/>
  </r>
  <r>
    <d v="2022-11-15T00:00:00"/>
    <s v="P0020"/>
    <s v="Hubie"/>
    <s v="Flew"/>
    <s v="M"/>
    <n v="46"/>
    <x v="0"/>
    <x v="0"/>
    <x v="3"/>
    <x v="6"/>
    <n v="36.659999999999997"/>
    <n v="52.66"/>
    <n v="1686.36"/>
    <n v="2422.3599999999997"/>
    <x v="10"/>
    <x v="8"/>
    <x v="0"/>
  </r>
  <r>
    <d v="2022-06-27T00:00:00"/>
    <s v="P0006"/>
    <s v="Cecily"/>
    <s v="Willmott"/>
    <s v="F"/>
    <n v="54"/>
    <x v="1"/>
    <x v="1"/>
    <x v="1"/>
    <x v="5"/>
    <n v="22.51"/>
    <n v="45.51"/>
    <n v="1215.5400000000002"/>
    <n v="2457.54"/>
    <x v="24"/>
    <x v="10"/>
    <x v="0"/>
  </r>
  <r>
    <d v="2022-12-18T00:00:00"/>
    <s v="P0012"/>
    <s v="Ward"/>
    <s v="Coatham"/>
    <s v="M"/>
    <n v="53"/>
    <x v="1"/>
    <x v="1"/>
    <x v="2"/>
    <x v="8"/>
    <n v="7.54"/>
    <n v="13.54"/>
    <n v="399.62"/>
    <n v="717.62"/>
    <x v="13"/>
    <x v="1"/>
    <x v="0"/>
  </r>
  <r>
    <d v="2023-03-25T00:00:00"/>
    <s v="P0005"/>
    <s v="Riannon"/>
    <s v="Emery"/>
    <s v="F"/>
    <n v="31"/>
    <x v="2"/>
    <x v="1"/>
    <x v="0"/>
    <x v="7"/>
    <n v="51.63"/>
    <n v="61.63"/>
    <n v="1600.53"/>
    <n v="1910.53"/>
    <x v="3"/>
    <x v="6"/>
    <x v="1"/>
  </r>
  <r>
    <d v="2023-03-28T00:00:00"/>
    <s v="P0020"/>
    <s v="Maxi"/>
    <s v="Biset"/>
    <s v="F"/>
    <n v="27"/>
    <x v="0"/>
    <x v="0"/>
    <x v="3"/>
    <x v="6"/>
    <n v="36.659999999999997"/>
    <n v="52.66"/>
    <n v="989.81999999999994"/>
    <n v="1421.82"/>
    <x v="0"/>
    <x v="6"/>
    <x v="1"/>
  </r>
  <r>
    <d v="2022-08-26T00:00:00"/>
    <s v="P0016"/>
    <s v="Riannon"/>
    <s v="Emery"/>
    <s v="F"/>
    <n v="29"/>
    <x v="2"/>
    <x v="0"/>
    <x v="3"/>
    <x v="17"/>
    <n v="91.03"/>
    <n v="90.54"/>
    <n v="2639.87"/>
    <n v="2625.6600000000003"/>
    <x v="7"/>
    <x v="3"/>
    <x v="0"/>
  </r>
  <r>
    <d v="2022-12-04T00:00:00"/>
    <s v="P0018"/>
    <s v="Shanan"/>
    <s v="Gaddes"/>
    <s v="M"/>
    <n v="51"/>
    <x v="3"/>
    <x v="1"/>
    <x v="0"/>
    <x v="4"/>
    <n v="69.069999999999993"/>
    <n v="88.07"/>
    <n v="3522.5699999999997"/>
    <n v="4491.57"/>
    <x v="6"/>
    <x v="1"/>
    <x v="0"/>
  </r>
  <r>
    <d v="2023-01-08T00:00:00"/>
    <s v="P0014"/>
    <s v="Ker"/>
    <s v="Holdron"/>
    <s v="M"/>
    <n v="24"/>
    <x v="3"/>
    <x v="0"/>
    <x v="1"/>
    <x v="2"/>
    <n v="21.66"/>
    <n v="31.66"/>
    <n v="519.84"/>
    <n v="759.84"/>
    <x v="17"/>
    <x v="11"/>
    <x v="1"/>
  </r>
  <r>
    <d v="2022-09-20T00:00:00"/>
    <s v="P0018"/>
    <s v="Tymon"/>
    <s v="Hargerie"/>
    <s v="M"/>
    <n v="44"/>
    <x v="0"/>
    <x v="1"/>
    <x v="0"/>
    <x v="4"/>
    <n v="69.069999999999993"/>
    <n v="88.07"/>
    <n v="3039.08"/>
    <n v="3875.08"/>
    <x v="21"/>
    <x v="5"/>
    <x v="0"/>
  </r>
  <r>
    <d v="2023-02-18T00:00:00"/>
    <s v="P0022"/>
    <s v="Shanan"/>
    <s v="Gaddes"/>
    <s v="M"/>
    <n v="15"/>
    <x v="3"/>
    <x v="1"/>
    <x v="1"/>
    <x v="10"/>
    <n v="56.74"/>
    <n v="79.739999999999995"/>
    <n v="851.1"/>
    <n v="1196.0999999999999"/>
    <x v="13"/>
    <x v="9"/>
    <x v="1"/>
  </r>
  <r>
    <d v="2023-04-18T00:00:00"/>
    <s v="P0006"/>
    <s v="Christos"/>
    <s v="Rabson"/>
    <s v="M"/>
    <n v="40"/>
    <x v="1"/>
    <x v="1"/>
    <x v="1"/>
    <x v="5"/>
    <n v="22.51"/>
    <n v="45.51"/>
    <n v="900.40000000000009"/>
    <n v="1820.3999999999999"/>
    <x v="13"/>
    <x v="4"/>
    <x v="1"/>
  </r>
  <r>
    <d v="2022-07-31T00:00:00"/>
    <s v="P0001"/>
    <s v="Caterina"/>
    <s v="Mitroshinov"/>
    <s v="F"/>
    <n v="36"/>
    <x v="1"/>
    <x v="1"/>
    <x v="3"/>
    <x v="19"/>
    <n v="32.25"/>
    <n v="41.25"/>
    <n v="1161"/>
    <n v="1485"/>
    <x v="23"/>
    <x v="2"/>
    <x v="0"/>
  </r>
  <r>
    <d v="2023-02-20T00:00:00"/>
    <s v="P0007"/>
    <s v="Moe"/>
    <s v="Gravey"/>
    <s v="M"/>
    <n v="24"/>
    <x v="0"/>
    <x v="1"/>
    <x v="3"/>
    <x v="11"/>
    <n v="70.31"/>
    <n v="85.31"/>
    <n v="1687.44"/>
    <n v="2047.44"/>
    <x v="21"/>
    <x v="9"/>
    <x v="1"/>
  </r>
  <r>
    <d v="2023-03-07T00:00:00"/>
    <s v="P0007"/>
    <s v="Ward"/>
    <s v="Coatham"/>
    <s v="M"/>
    <n v="19"/>
    <x v="1"/>
    <x v="1"/>
    <x v="3"/>
    <x v="11"/>
    <n v="70.31"/>
    <n v="85.31"/>
    <n v="1335.89"/>
    <n v="1620.89"/>
    <x v="20"/>
    <x v="6"/>
    <x v="1"/>
  </r>
  <r>
    <d v="2022-10-03T00:00:00"/>
    <s v="P0016"/>
    <s v="Riannon"/>
    <s v="Emery"/>
    <s v="F"/>
    <n v="26"/>
    <x v="2"/>
    <x v="1"/>
    <x v="3"/>
    <x v="17"/>
    <n v="91.03"/>
    <n v="90.54"/>
    <n v="2366.7800000000002"/>
    <n v="2354.04"/>
    <x v="18"/>
    <x v="0"/>
    <x v="0"/>
  </r>
  <r>
    <d v="2022-06-07T00:00:00"/>
    <s v="P0017"/>
    <s v="Renado"/>
    <s v="Sertin"/>
    <s v="M"/>
    <n v="40"/>
    <x v="2"/>
    <x v="1"/>
    <x v="5"/>
    <x v="15"/>
    <n v="30.48"/>
    <n v="36.479999999999997"/>
    <n v="1219.2"/>
    <n v="1459.1999999999998"/>
    <x v="20"/>
    <x v="10"/>
    <x v="0"/>
  </r>
  <r>
    <d v="2022-12-18T00:00:00"/>
    <s v="P0009"/>
    <s v="Kalie"/>
    <s v="Dashper"/>
    <s v="F"/>
    <n v="52"/>
    <x v="0"/>
    <x v="1"/>
    <x v="4"/>
    <x v="12"/>
    <n v="12.54"/>
    <n v="30.54"/>
    <n v="652.07999999999993"/>
    <n v="1588.08"/>
    <x v="13"/>
    <x v="1"/>
    <x v="0"/>
  </r>
  <r>
    <d v="2022-10-24T00:00:00"/>
    <s v="P0014"/>
    <s v="Tiffi"/>
    <s v="Philippson"/>
    <s v="F"/>
    <n v="34"/>
    <x v="1"/>
    <x v="1"/>
    <x v="1"/>
    <x v="2"/>
    <n v="21.66"/>
    <n v="31.66"/>
    <n v="736.44"/>
    <n v="1076.44"/>
    <x v="14"/>
    <x v="0"/>
    <x v="0"/>
  </r>
  <r>
    <d v="2023-04-20T00:00:00"/>
    <s v="P0001"/>
    <s v="Shanan"/>
    <s v="Gaddes"/>
    <s v="M"/>
    <n v="23"/>
    <x v="3"/>
    <x v="0"/>
    <x v="3"/>
    <x v="19"/>
    <n v="32.25"/>
    <n v="41.25"/>
    <n v="741.75"/>
    <n v="948.75"/>
    <x v="21"/>
    <x v="4"/>
    <x v="1"/>
  </r>
  <r>
    <d v="2023-04-23T00:00:00"/>
    <s v="P0015"/>
    <s v="Gasparo"/>
    <s v="Stirland"/>
    <s v="M"/>
    <n v="10"/>
    <x v="3"/>
    <x v="1"/>
    <x v="1"/>
    <x v="1"/>
    <n v="13.89"/>
    <n v="33.89"/>
    <n v="138.9"/>
    <n v="338.9"/>
    <x v="26"/>
    <x v="4"/>
    <x v="1"/>
  </r>
  <r>
    <d v="2022-07-15T00:00:00"/>
    <s v="P0010"/>
    <s v="Ker"/>
    <s v="Holdron"/>
    <s v="M"/>
    <n v="17"/>
    <x v="3"/>
    <x v="0"/>
    <x v="4"/>
    <x v="16"/>
    <n v="77.83"/>
    <n v="99.83"/>
    <n v="1323.11"/>
    <n v="1697.11"/>
    <x v="10"/>
    <x v="2"/>
    <x v="0"/>
  </r>
  <r>
    <d v="2023-01-16T00:00:00"/>
    <s v="P0018"/>
    <s v="Joya"/>
    <s v="Willingam"/>
    <s v="F"/>
    <n v="59"/>
    <x v="3"/>
    <x v="0"/>
    <x v="0"/>
    <x v="4"/>
    <n v="69.069999999999993"/>
    <n v="88.07"/>
    <n v="4075.1299999999997"/>
    <n v="5196.1299999999992"/>
    <x v="5"/>
    <x v="11"/>
    <x v="1"/>
  </r>
  <r>
    <d v="2023-02-14T00:00:00"/>
    <s v="P0015"/>
    <s v="Gideon"/>
    <s v="Daudray"/>
    <s v="M"/>
    <n v="53"/>
    <x v="0"/>
    <x v="1"/>
    <x v="1"/>
    <x v="1"/>
    <n v="13.89"/>
    <n v="33.89"/>
    <n v="736.17000000000007"/>
    <n v="1796.17"/>
    <x v="12"/>
    <x v="9"/>
    <x v="1"/>
  </r>
  <r>
    <d v="2022-11-10T00:00:00"/>
    <s v="P0017"/>
    <s v="Ceil"/>
    <s v="Sercombe"/>
    <s v="F"/>
    <n v="13"/>
    <x v="3"/>
    <x v="1"/>
    <x v="5"/>
    <x v="15"/>
    <n v="30.48"/>
    <n v="36.479999999999997"/>
    <n v="396.24"/>
    <n v="474.23999999999995"/>
    <x v="28"/>
    <x v="8"/>
    <x v="0"/>
  </r>
  <r>
    <d v="2022-12-01T00:00:00"/>
    <s v="P0008"/>
    <s v="Moe"/>
    <s v="Gravey"/>
    <s v="M"/>
    <n v="58"/>
    <x v="0"/>
    <x v="1"/>
    <x v="0"/>
    <x v="20"/>
    <n v="88.79"/>
    <n v="96.79"/>
    <n v="5149.8200000000006"/>
    <n v="5613.8200000000006"/>
    <x v="29"/>
    <x v="1"/>
    <x v="0"/>
  </r>
  <r>
    <d v="2023-05-11T00:00:00"/>
    <s v="P0006"/>
    <s v="Ward"/>
    <s v="Coatham"/>
    <s v="M"/>
    <n v="24"/>
    <x v="1"/>
    <x v="1"/>
    <x v="1"/>
    <x v="5"/>
    <n v="22.51"/>
    <n v="45.51"/>
    <n v="540.24"/>
    <n v="1092.24"/>
    <x v="27"/>
    <x v="7"/>
    <x v="1"/>
  </r>
  <r>
    <d v="2023-02-12T00:00:00"/>
    <s v="P0003"/>
    <s v="Cecily"/>
    <s v="Willmott"/>
    <s v="F"/>
    <n v="20"/>
    <x v="1"/>
    <x v="0"/>
    <x v="2"/>
    <x v="21"/>
    <n v="6.55"/>
    <n v="4.53"/>
    <n v="131"/>
    <n v="90.600000000000009"/>
    <x v="25"/>
    <x v="9"/>
    <x v="1"/>
  </r>
  <r>
    <d v="2022-07-04T00:00:00"/>
    <s v="P0016"/>
    <s v="Connie"/>
    <s v="Tchaikovsky"/>
    <s v="M"/>
    <n v="10"/>
    <x v="0"/>
    <x v="0"/>
    <x v="3"/>
    <x v="17"/>
    <n v="91.03"/>
    <n v="90.54"/>
    <n v="910.3"/>
    <n v="905.40000000000009"/>
    <x v="6"/>
    <x v="2"/>
    <x v="0"/>
  </r>
  <r>
    <d v="2023-04-13T00:00:00"/>
    <s v="P0011"/>
    <s v="Haroun"/>
    <s v="McAlinden"/>
    <s v="M"/>
    <n v="52"/>
    <x v="2"/>
    <x v="0"/>
    <x v="4"/>
    <x v="13"/>
    <n v="43.7"/>
    <n v="42.11"/>
    <n v="2272.4"/>
    <n v="2189.7199999999998"/>
    <x v="4"/>
    <x v="4"/>
    <x v="1"/>
  </r>
  <r>
    <d v="2023-04-14T00:00:00"/>
    <s v="P0010"/>
    <s v="Ernesta"/>
    <s v="Wisdish"/>
    <s v="F"/>
    <n v="34"/>
    <x v="1"/>
    <x v="0"/>
    <x v="4"/>
    <x v="16"/>
    <n v="77.83"/>
    <n v="99.83"/>
    <n v="2646.22"/>
    <n v="3394.22"/>
    <x v="12"/>
    <x v="4"/>
    <x v="1"/>
  </r>
  <r>
    <d v="2023-05-07T00:00:00"/>
    <s v="P0015"/>
    <s v="Breanne"/>
    <s v="Keyden"/>
    <s v="F"/>
    <n v="13"/>
    <x v="2"/>
    <x v="1"/>
    <x v="1"/>
    <x v="1"/>
    <n v="13.89"/>
    <n v="33.89"/>
    <n v="180.57"/>
    <n v="440.57"/>
    <x v="20"/>
    <x v="7"/>
    <x v="1"/>
  </r>
  <r>
    <d v="2022-07-19T00:00:00"/>
    <s v="P0005"/>
    <s v="Carlotta"/>
    <s v="Montez"/>
    <s v="F"/>
    <n v="24"/>
    <x v="2"/>
    <x v="0"/>
    <x v="0"/>
    <x v="7"/>
    <n v="51.63"/>
    <n v="61.63"/>
    <n v="1239.1200000000001"/>
    <n v="1479.1200000000001"/>
    <x v="30"/>
    <x v="2"/>
    <x v="0"/>
  </r>
  <r>
    <d v="2023-01-10T00:00:00"/>
    <s v="P0020"/>
    <s v="Renelle"/>
    <s v="Arnault"/>
    <s v="F"/>
    <n v="26"/>
    <x v="3"/>
    <x v="0"/>
    <x v="3"/>
    <x v="6"/>
    <n v="36.659999999999997"/>
    <n v="52.66"/>
    <n v="953.15999999999985"/>
    <n v="1369.1599999999999"/>
    <x v="28"/>
    <x v="11"/>
    <x v="1"/>
  </r>
  <r>
    <d v="2022-07-15T00:00:00"/>
    <s v="P0015"/>
    <s v="Jemima"/>
    <s v="Johnikin"/>
    <s v="F"/>
    <n v="44"/>
    <x v="1"/>
    <x v="1"/>
    <x v="1"/>
    <x v="1"/>
    <n v="13.89"/>
    <n v="33.89"/>
    <n v="611.16000000000008"/>
    <n v="1491.16"/>
    <x v="10"/>
    <x v="2"/>
    <x v="0"/>
  </r>
  <r>
    <d v="2022-09-09T00:00:00"/>
    <s v="P0001"/>
    <s v="Moe"/>
    <s v="Gravey"/>
    <s v="M"/>
    <n v="55"/>
    <x v="0"/>
    <x v="1"/>
    <x v="3"/>
    <x v="19"/>
    <n v="32.25"/>
    <n v="41.25"/>
    <n v="1773.75"/>
    <n v="2268.75"/>
    <x v="1"/>
    <x v="5"/>
    <x v="0"/>
  </r>
  <r>
    <d v="2022-09-26T00:00:00"/>
    <s v="P0008"/>
    <s v="Christos"/>
    <s v="Rabson"/>
    <s v="M"/>
    <n v="42"/>
    <x v="1"/>
    <x v="0"/>
    <x v="0"/>
    <x v="20"/>
    <n v="88.79"/>
    <n v="96.79"/>
    <n v="3729.1800000000003"/>
    <n v="4065.1800000000003"/>
    <x v="7"/>
    <x v="5"/>
    <x v="0"/>
  </r>
  <r>
    <d v="2023-03-02T00:00:00"/>
    <s v="P0012"/>
    <s v="Babita"/>
    <s v="Carous"/>
    <s v="F"/>
    <n v="9"/>
    <x v="2"/>
    <x v="1"/>
    <x v="2"/>
    <x v="8"/>
    <n v="7.54"/>
    <n v="13.54"/>
    <n v="67.86"/>
    <n v="121.85999999999999"/>
    <x v="2"/>
    <x v="6"/>
    <x v="1"/>
  </r>
  <r>
    <d v="2023-02-13T00:00:00"/>
    <s v="P0011"/>
    <s v="Moe"/>
    <s v="Gravey"/>
    <s v="M"/>
    <n v="41"/>
    <x v="0"/>
    <x v="1"/>
    <x v="4"/>
    <x v="13"/>
    <n v="43.7"/>
    <n v="42.11"/>
    <n v="1791.7"/>
    <n v="1726.51"/>
    <x v="4"/>
    <x v="9"/>
    <x v="1"/>
  </r>
  <r>
    <d v="2022-10-10T00:00:00"/>
    <s v="P0015"/>
    <s v="Jemima"/>
    <s v="Johnikin"/>
    <s v="F"/>
    <n v="14"/>
    <x v="1"/>
    <x v="0"/>
    <x v="1"/>
    <x v="1"/>
    <n v="13.89"/>
    <n v="33.89"/>
    <n v="194.46"/>
    <n v="474.46000000000004"/>
    <x v="28"/>
    <x v="0"/>
    <x v="0"/>
  </r>
  <r>
    <d v="2023-02-16T00:00:00"/>
    <s v="P0004"/>
    <s v="Jemima"/>
    <s v="Johnikin"/>
    <s v="F"/>
    <n v="34"/>
    <x v="1"/>
    <x v="1"/>
    <x v="2"/>
    <x v="3"/>
    <n v="89.94"/>
    <n v="89.94"/>
    <n v="3057.96"/>
    <n v="3057.96"/>
    <x v="5"/>
    <x v="9"/>
    <x v="1"/>
  </r>
  <r>
    <d v="2022-09-23T00:00:00"/>
    <s v="P0014"/>
    <s v="Caterina"/>
    <s v="Mitroshinov"/>
    <s v="F"/>
    <n v="47"/>
    <x v="1"/>
    <x v="1"/>
    <x v="1"/>
    <x v="2"/>
    <n v="21.66"/>
    <n v="31.66"/>
    <n v="1018.02"/>
    <n v="1488.02"/>
    <x v="26"/>
    <x v="5"/>
    <x v="0"/>
  </r>
  <r>
    <d v="2022-10-18T00:00:00"/>
    <s v="P0022"/>
    <s v="Ker"/>
    <s v="Holdron"/>
    <s v="M"/>
    <n v="55"/>
    <x v="3"/>
    <x v="1"/>
    <x v="1"/>
    <x v="10"/>
    <n v="56.74"/>
    <n v="79.739999999999995"/>
    <n v="3120.7000000000003"/>
    <n v="4385.7"/>
    <x v="13"/>
    <x v="0"/>
    <x v="0"/>
  </r>
  <r>
    <d v="2022-06-05T00:00:00"/>
    <s v="P0010"/>
    <s v="Cecily"/>
    <s v="Willmott"/>
    <s v="F"/>
    <n v="56"/>
    <x v="1"/>
    <x v="0"/>
    <x v="4"/>
    <x v="16"/>
    <n v="77.83"/>
    <n v="99.83"/>
    <n v="4358.4799999999996"/>
    <n v="5590.48"/>
    <x v="9"/>
    <x v="10"/>
    <x v="0"/>
  </r>
  <r>
    <d v="2022-06-16T00:00:00"/>
    <s v="P0019"/>
    <s v="Maxi"/>
    <s v="Biset"/>
    <s v="F"/>
    <n v="17"/>
    <x v="0"/>
    <x v="0"/>
    <x v="2"/>
    <x v="14"/>
    <n v="33.299999999999997"/>
    <n v="46.3"/>
    <n v="566.09999999999991"/>
    <n v="787.09999999999991"/>
    <x v="5"/>
    <x v="10"/>
    <x v="0"/>
  </r>
  <r>
    <d v="2023-01-22T00:00:00"/>
    <s v="P0002"/>
    <s v="Burlie"/>
    <s v="Brooksbank"/>
    <s v="M"/>
    <n v="49"/>
    <x v="2"/>
    <x v="1"/>
    <x v="1"/>
    <x v="18"/>
    <n v="88.73"/>
    <n v="87.75"/>
    <n v="4347.7700000000004"/>
    <n v="4299.75"/>
    <x v="19"/>
    <x v="11"/>
    <x v="1"/>
  </r>
  <r>
    <d v="2022-10-25T00:00:00"/>
    <s v="P0020"/>
    <s v="Alejoa"/>
    <s v="Savell"/>
    <s v="M"/>
    <n v="12"/>
    <x v="1"/>
    <x v="1"/>
    <x v="3"/>
    <x v="6"/>
    <n v="36.659999999999997"/>
    <n v="52.66"/>
    <n v="439.91999999999996"/>
    <n v="631.91999999999996"/>
    <x v="3"/>
    <x v="0"/>
    <x v="0"/>
  </r>
  <r>
    <d v="2022-09-04T00:00:00"/>
    <s v="P0008"/>
    <s v="Genia"/>
    <s v="Fones"/>
    <s v="F"/>
    <n v="28"/>
    <x v="2"/>
    <x v="1"/>
    <x v="0"/>
    <x v="20"/>
    <n v="88.79"/>
    <n v="96.79"/>
    <n v="2486.1200000000003"/>
    <n v="2710.1200000000003"/>
    <x v="6"/>
    <x v="5"/>
    <x v="0"/>
  </r>
  <r>
    <d v="2022-11-07T00:00:00"/>
    <s v="P0009"/>
    <s v="Renado"/>
    <s v="Sertin"/>
    <s v="M"/>
    <n v="39"/>
    <x v="2"/>
    <x v="1"/>
    <x v="4"/>
    <x v="12"/>
    <n v="12.54"/>
    <n v="30.54"/>
    <n v="489.05999999999995"/>
    <n v="1191.06"/>
    <x v="20"/>
    <x v="8"/>
    <x v="0"/>
  </r>
  <r>
    <d v="2022-11-25T00:00:00"/>
    <s v="P0016"/>
    <s v="Moe"/>
    <s v="Gravey"/>
    <s v="M"/>
    <n v="14"/>
    <x v="0"/>
    <x v="0"/>
    <x v="3"/>
    <x v="17"/>
    <n v="91.03"/>
    <n v="90.54"/>
    <n v="1274.42"/>
    <n v="1267.5600000000002"/>
    <x v="3"/>
    <x v="8"/>
    <x v="0"/>
  </r>
  <r>
    <d v="2022-08-17T00:00:00"/>
    <s v="P0022"/>
    <s v="Ceil"/>
    <s v="Sercombe"/>
    <s v="F"/>
    <n v="24"/>
    <x v="3"/>
    <x v="1"/>
    <x v="1"/>
    <x v="10"/>
    <n v="56.74"/>
    <n v="79.739999999999995"/>
    <n v="1361.76"/>
    <n v="1913.7599999999998"/>
    <x v="15"/>
    <x v="3"/>
    <x v="0"/>
  </r>
  <r>
    <d v="2022-06-30T00:00:00"/>
    <s v="P0018"/>
    <s v="Ward"/>
    <s v="Coatham"/>
    <s v="M"/>
    <n v="30"/>
    <x v="1"/>
    <x v="0"/>
    <x v="0"/>
    <x v="4"/>
    <n v="69.069999999999993"/>
    <n v="88.07"/>
    <n v="2072.1"/>
    <n v="2642.1"/>
    <x v="8"/>
    <x v="10"/>
    <x v="0"/>
  </r>
  <r>
    <d v="2023-01-11T00:00:00"/>
    <s v="P0008"/>
    <s v="Connie"/>
    <s v="Tchaikovsky"/>
    <s v="M"/>
    <n v="43"/>
    <x v="0"/>
    <x v="0"/>
    <x v="0"/>
    <x v="20"/>
    <n v="88.79"/>
    <n v="96.79"/>
    <n v="3817.9700000000003"/>
    <n v="4161.97"/>
    <x v="27"/>
    <x v="11"/>
    <x v="1"/>
  </r>
  <r>
    <d v="2022-09-27T00:00:00"/>
    <s v="P0019"/>
    <s v="Tedman"/>
    <s v="McGavigan"/>
    <s v="M"/>
    <n v="25"/>
    <x v="0"/>
    <x v="1"/>
    <x v="2"/>
    <x v="14"/>
    <n v="33.299999999999997"/>
    <n v="46.3"/>
    <n v="832.49999999999989"/>
    <n v="1157.5"/>
    <x v="24"/>
    <x v="5"/>
    <x v="0"/>
  </r>
  <r>
    <d v="2022-11-05T00:00:00"/>
    <s v="P0007"/>
    <s v="Hubie"/>
    <s v="Flew"/>
    <s v="M"/>
    <n v="51"/>
    <x v="0"/>
    <x v="0"/>
    <x v="3"/>
    <x v="11"/>
    <n v="70.31"/>
    <n v="85.31"/>
    <n v="3585.81"/>
    <n v="4350.8100000000004"/>
    <x v="9"/>
    <x v="8"/>
    <x v="0"/>
  </r>
  <r>
    <d v="2022-07-03T00:00:00"/>
    <s v="P0023"/>
    <s v="Gil"/>
    <s v="Legging"/>
    <s v="M"/>
    <n v="29"/>
    <x v="0"/>
    <x v="1"/>
    <x v="0"/>
    <x v="0"/>
    <n v="76.34"/>
    <n v="81.34"/>
    <n v="2213.86"/>
    <n v="2358.86"/>
    <x v="18"/>
    <x v="2"/>
    <x v="0"/>
  </r>
  <r>
    <d v="2022-10-06T00:00:00"/>
    <s v="P0017"/>
    <s v="Genia"/>
    <s v="Fones"/>
    <s v="F"/>
    <n v="11"/>
    <x v="2"/>
    <x v="0"/>
    <x v="5"/>
    <x v="15"/>
    <n v="30.48"/>
    <n v="36.479999999999997"/>
    <n v="335.28000000000003"/>
    <n v="401.28"/>
    <x v="16"/>
    <x v="0"/>
    <x v="0"/>
  </r>
  <r>
    <d v="2022-07-09T00:00:00"/>
    <s v="P0003"/>
    <s v="Tymon"/>
    <s v="Hargerie"/>
    <s v="M"/>
    <n v="26"/>
    <x v="0"/>
    <x v="1"/>
    <x v="2"/>
    <x v="21"/>
    <n v="6.55"/>
    <n v="4.53"/>
    <n v="170.29999999999998"/>
    <n v="117.78"/>
    <x v="1"/>
    <x v="2"/>
    <x v="0"/>
  </r>
  <r>
    <d v="2022-10-29T00:00:00"/>
    <s v="P0002"/>
    <s v="Caterina"/>
    <s v="Mitroshinov"/>
    <s v="F"/>
    <n v="37"/>
    <x v="1"/>
    <x v="0"/>
    <x v="1"/>
    <x v="18"/>
    <n v="88.73"/>
    <n v="87.75"/>
    <n v="3283.01"/>
    <n v="3246.75"/>
    <x v="22"/>
    <x v="0"/>
    <x v="0"/>
  </r>
  <r>
    <d v="2022-10-14T00:00:00"/>
    <s v="P0004"/>
    <s v="Genia"/>
    <s v="Fones"/>
    <s v="F"/>
    <n v="39"/>
    <x v="2"/>
    <x v="1"/>
    <x v="2"/>
    <x v="3"/>
    <n v="89.94"/>
    <n v="89.94"/>
    <n v="3507.66"/>
    <n v="3507.66"/>
    <x v="12"/>
    <x v="0"/>
    <x v="0"/>
  </r>
  <r>
    <d v="2023-02-23T00:00:00"/>
    <s v="P0021"/>
    <s v="Ker"/>
    <s v="Holdron"/>
    <s v="M"/>
    <n v="34"/>
    <x v="3"/>
    <x v="0"/>
    <x v="0"/>
    <x v="9"/>
    <n v="51.42"/>
    <n v="72.42"/>
    <n v="1748.28"/>
    <n v="2462.2800000000002"/>
    <x v="26"/>
    <x v="9"/>
    <x v="1"/>
  </r>
  <r>
    <d v="2023-02-20T00:00:00"/>
    <s v="P0022"/>
    <s v="Shanan"/>
    <s v="Gaddes"/>
    <s v="M"/>
    <n v="42"/>
    <x v="3"/>
    <x v="0"/>
    <x v="1"/>
    <x v="10"/>
    <n v="56.74"/>
    <n v="79.739999999999995"/>
    <n v="2383.08"/>
    <n v="3349.08"/>
    <x v="21"/>
    <x v="9"/>
    <x v="1"/>
  </r>
  <r>
    <d v="2022-06-29T00:00:00"/>
    <s v="P0013"/>
    <s v="Maxi"/>
    <s v="Biset"/>
    <s v="F"/>
    <n v="14"/>
    <x v="0"/>
    <x v="1"/>
    <x v="2"/>
    <x v="22"/>
    <n v="16.260000000000002"/>
    <n v="23.26"/>
    <n v="227.64000000000001"/>
    <n v="325.64000000000004"/>
    <x v="22"/>
    <x v="10"/>
    <x v="0"/>
  </r>
  <r>
    <d v="2022-06-23T00:00:00"/>
    <s v="P0023"/>
    <s v="Tymon"/>
    <s v="Hargerie"/>
    <s v="M"/>
    <n v="45"/>
    <x v="0"/>
    <x v="1"/>
    <x v="0"/>
    <x v="0"/>
    <n v="76.34"/>
    <n v="81.34"/>
    <n v="3435.3"/>
    <n v="3660.3"/>
    <x v="26"/>
    <x v="10"/>
    <x v="0"/>
  </r>
  <r>
    <d v="2022-07-06T00:00:00"/>
    <s v="P0012"/>
    <s v="Jemima"/>
    <s v="Johnikin"/>
    <s v="F"/>
    <n v="31"/>
    <x v="1"/>
    <x v="1"/>
    <x v="2"/>
    <x v="8"/>
    <n v="7.54"/>
    <n v="13.54"/>
    <n v="233.74"/>
    <n v="419.73999999999995"/>
    <x v="16"/>
    <x v="2"/>
    <x v="0"/>
  </r>
  <r>
    <d v="2023-03-20T00:00:00"/>
    <s v="P0008"/>
    <s v="Haroun"/>
    <s v="McAlinden"/>
    <s v="M"/>
    <n v="26"/>
    <x v="2"/>
    <x v="1"/>
    <x v="0"/>
    <x v="20"/>
    <n v="88.79"/>
    <n v="96.79"/>
    <n v="2308.54"/>
    <n v="2516.54"/>
    <x v="21"/>
    <x v="6"/>
    <x v="1"/>
  </r>
  <r>
    <d v="2022-09-14T00:00:00"/>
    <s v="P0010"/>
    <s v="Moe"/>
    <s v="Gravey"/>
    <s v="M"/>
    <n v="23"/>
    <x v="0"/>
    <x v="0"/>
    <x v="4"/>
    <x v="16"/>
    <n v="77.83"/>
    <n v="99.83"/>
    <n v="1790.09"/>
    <n v="2296.09"/>
    <x v="12"/>
    <x v="5"/>
    <x v="0"/>
  </r>
  <r>
    <d v="2022-12-02T00:00:00"/>
    <s v="P0008"/>
    <s v="Kalie"/>
    <s v="Dashper"/>
    <s v="F"/>
    <n v="46"/>
    <x v="0"/>
    <x v="0"/>
    <x v="0"/>
    <x v="20"/>
    <n v="88.79"/>
    <n v="96.79"/>
    <n v="4084.34"/>
    <n v="4452.34"/>
    <x v="2"/>
    <x v="1"/>
    <x v="0"/>
  </r>
  <r>
    <d v="2023-04-08T00:00:00"/>
    <s v="P0006"/>
    <s v="Gasparo"/>
    <s v="Stirland"/>
    <s v="M"/>
    <n v="21"/>
    <x v="3"/>
    <x v="0"/>
    <x v="1"/>
    <x v="5"/>
    <n v="22.51"/>
    <n v="45.51"/>
    <n v="472.71000000000004"/>
    <n v="955.70999999999992"/>
    <x v="17"/>
    <x v="4"/>
    <x v="1"/>
  </r>
  <r>
    <d v="2022-11-06T00:00:00"/>
    <s v="P0013"/>
    <s v="Ernesta"/>
    <s v="Wisdish"/>
    <s v="F"/>
    <n v="51"/>
    <x v="1"/>
    <x v="1"/>
    <x v="2"/>
    <x v="22"/>
    <n v="16.260000000000002"/>
    <n v="23.26"/>
    <n v="829.2600000000001"/>
    <n v="1186.26"/>
    <x v="16"/>
    <x v="8"/>
    <x v="0"/>
  </r>
  <r>
    <d v="2023-01-20T00:00:00"/>
    <s v="P0016"/>
    <s v="Christos"/>
    <s v="Rabson"/>
    <s v="M"/>
    <n v="11"/>
    <x v="1"/>
    <x v="1"/>
    <x v="3"/>
    <x v="17"/>
    <n v="91.03"/>
    <n v="90.54"/>
    <n v="1001.33"/>
    <n v="995.94"/>
    <x v="21"/>
    <x v="11"/>
    <x v="1"/>
  </r>
  <r>
    <d v="2023-05-01T00:00:00"/>
    <s v="P0004"/>
    <s v="Jacqui"/>
    <s v="Wreath"/>
    <s v="F"/>
    <n v="36"/>
    <x v="0"/>
    <x v="1"/>
    <x v="2"/>
    <x v="3"/>
    <n v="89.94"/>
    <n v="89.94"/>
    <n v="3237.84"/>
    <n v="3237.84"/>
    <x v="29"/>
    <x v="7"/>
    <x v="1"/>
  </r>
  <r>
    <d v="2022-06-19T00:00:00"/>
    <s v="P0020"/>
    <s v="Ward"/>
    <s v="Coatham"/>
    <s v="M"/>
    <n v="22"/>
    <x v="1"/>
    <x v="0"/>
    <x v="3"/>
    <x v="6"/>
    <n v="36.659999999999997"/>
    <n v="52.66"/>
    <n v="806.52"/>
    <n v="1158.52"/>
    <x v="30"/>
    <x v="10"/>
    <x v="0"/>
  </r>
  <r>
    <d v="2022-12-10T00:00:00"/>
    <s v="P0018"/>
    <s v="Christos"/>
    <s v="Rabson"/>
    <s v="M"/>
    <n v="8"/>
    <x v="1"/>
    <x v="0"/>
    <x v="0"/>
    <x v="4"/>
    <n v="69.069999999999993"/>
    <n v="88.07"/>
    <n v="552.55999999999995"/>
    <n v="704.56"/>
    <x v="28"/>
    <x v="1"/>
    <x v="0"/>
  </r>
  <r>
    <d v="2023-01-01T00:00:00"/>
    <s v="P0016"/>
    <s v="Kalie"/>
    <s v="Dashper"/>
    <s v="F"/>
    <n v="27"/>
    <x v="0"/>
    <x v="1"/>
    <x v="3"/>
    <x v="17"/>
    <n v="91.03"/>
    <n v="90.54"/>
    <n v="2457.81"/>
    <n v="2444.5800000000004"/>
    <x v="29"/>
    <x v="11"/>
    <x v="1"/>
  </r>
  <r>
    <d v="2022-07-23T00:00:00"/>
    <s v="P0002"/>
    <s v="Renelle"/>
    <s v="Arnault"/>
    <s v="F"/>
    <n v="25"/>
    <x v="3"/>
    <x v="1"/>
    <x v="1"/>
    <x v="18"/>
    <n v="88.73"/>
    <n v="87.75"/>
    <n v="2218.25"/>
    <n v="2193.75"/>
    <x v="26"/>
    <x v="2"/>
    <x v="0"/>
  </r>
  <r>
    <d v="2022-06-06T00:00:00"/>
    <s v="P0014"/>
    <s v="Gideon"/>
    <s v="Daudray"/>
    <s v="M"/>
    <n v="38"/>
    <x v="0"/>
    <x v="1"/>
    <x v="1"/>
    <x v="2"/>
    <n v="21.66"/>
    <n v="31.66"/>
    <n v="823.08"/>
    <n v="1203.08"/>
    <x v="16"/>
    <x v="10"/>
    <x v="0"/>
  </r>
  <r>
    <d v="2023-03-27T00:00:00"/>
    <s v="P0008"/>
    <s v="Riannon"/>
    <s v="Emery"/>
    <s v="F"/>
    <n v="11"/>
    <x v="2"/>
    <x v="1"/>
    <x v="0"/>
    <x v="20"/>
    <n v="88.79"/>
    <n v="96.79"/>
    <n v="976.69"/>
    <n v="1064.69"/>
    <x v="24"/>
    <x v="6"/>
    <x v="1"/>
  </r>
  <r>
    <d v="2022-06-02T00:00:00"/>
    <s v="P0015"/>
    <s v="Tedman"/>
    <s v="McGavigan"/>
    <s v="M"/>
    <n v="27"/>
    <x v="0"/>
    <x v="1"/>
    <x v="1"/>
    <x v="1"/>
    <n v="13.89"/>
    <n v="33.89"/>
    <n v="375.03000000000003"/>
    <n v="915.03"/>
    <x v="2"/>
    <x v="10"/>
    <x v="0"/>
  </r>
  <r>
    <d v="2022-07-12T00:00:00"/>
    <s v="P0017"/>
    <s v="Joya"/>
    <s v="Willingam"/>
    <s v="F"/>
    <n v="36"/>
    <x v="3"/>
    <x v="1"/>
    <x v="5"/>
    <x v="15"/>
    <n v="30.48"/>
    <n v="36.479999999999997"/>
    <n v="1097.28"/>
    <n v="1313.28"/>
    <x v="25"/>
    <x v="2"/>
    <x v="0"/>
  </r>
  <r>
    <d v="2022-08-23T00:00:00"/>
    <s v="P0011"/>
    <s v="Connie"/>
    <s v="Tchaikovsky"/>
    <s v="M"/>
    <n v="43"/>
    <x v="0"/>
    <x v="0"/>
    <x v="4"/>
    <x v="13"/>
    <n v="43.7"/>
    <n v="42.11"/>
    <n v="1879.1000000000001"/>
    <n v="1810.73"/>
    <x v="26"/>
    <x v="3"/>
    <x v="0"/>
  </r>
  <r>
    <d v="2022-12-21T00:00:00"/>
    <s v="P0010"/>
    <s v="Gil"/>
    <s v="Legging"/>
    <s v="M"/>
    <n v="8"/>
    <x v="0"/>
    <x v="0"/>
    <x v="4"/>
    <x v="16"/>
    <n v="77.83"/>
    <n v="99.83"/>
    <n v="622.64"/>
    <n v="798.64"/>
    <x v="11"/>
    <x v="1"/>
    <x v="0"/>
  </r>
  <r>
    <d v="2022-10-01T00:00:00"/>
    <s v="P0016"/>
    <s v="Ker"/>
    <s v="Holdron"/>
    <s v="M"/>
    <n v="39"/>
    <x v="3"/>
    <x v="1"/>
    <x v="3"/>
    <x v="17"/>
    <n v="91.03"/>
    <n v="90.54"/>
    <n v="3550.17"/>
    <n v="3531.0600000000004"/>
    <x v="29"/>
    <x v="0"/>
    <x v="0"/>
  </r>
  <r>
    <d v="2022-08-17T00:00:00"/>
    <s v="P0015"/>
    <s v="Gil"/>
    <s v="Legging"/>
    <s v="M"/>
    <n v="34"/>
    <x v="0"/>
    <x v="1"/>
    <x v="1"/>
    <x v="1"/>
    <n v="13.89"/>
    <n v="33.89"/>
    <n v="472.26"/>
    <n v="1152.26"/>
    <x v="15"/>
    <x v="3"/>
    <x v="0"/>
  </r>
  <r>
    <d v="2022-12-03T00:00:00"/>
    <s v="P0006"/>
    <s v="Cecily"/>
    <s v="Willmott"/>
    <s v="F"/>
    <n v="51"/>
    <x v="1"/>
    <x v="1"/>
    <x v="1"/>
    <x v="5"/>
    <n v="22.51"/>
    <n v="45.51"/>
    <n v="1148.01"/>
    <n v="2321.0099999999998"/>
    <x v="18"/>
    <x v="1"/>
    <x v="0"/>
  </r>
  <r>
    <d v="2022-08-04T00:00:00"/>
    <s v="P0018"/>
    <s v="Tedman"/>
    <s v="McGavigan"/>
    <s v="M"/>
    <n v="24"/>
    <x v="0"/>
    <x v="1"/>
    <x v="0"/>
    <x v="4"/>
    <n v="69.069999999999993"/>
    <n v="88.07"/>
    <n v="1657.6799999999998"/>
    <n v="2113.6799999999998"/>
    <x v="6"/>
    <x v="3"/>
    <x v="0"/>
  </r>
  <r>
    <d v="2022-08-09T00:00:00"/>
    <s v="P0004"/>
    <s v="Connie"/>
    <s v="Tchaikovsky"/>
    <s v="M"/>
    <n v="54"/>
    <x v="0"/>
    <x v="1"/>
    <x v="2"/>
    <x v="3"/>
    <n v="89.94"/>
    <n v="89.94"/>
    <n v="4856.76"/>
    <n v="4856.76"/>
    <x v="1"/>
    <x v="3"/>
    <x v="0"/>
  </r>
  <r>
    <d v="2023-03-24T00:00:00"/>
    <s v="P0019"/>
    <s v="Haroun"/>
    <s v="McAlinden"/>
    <s v="M"/>
    <n v="18"/>
    <x v="2"/>
    <x v="1"/>
    <x v="2"/>
    <x v="14"/>
    <n v="33.299999999999997"/>
    <n v="46.3"/>
    <n v="599.4"/>
    <n v="833.4"/>
    <x v="14"/>
    <x v="6"/>
    <x v="1"/>
  </r>
  <r>
    <d v="2022-10-10T00:00:00"/>
    <s v="P0008"/>
    <s v="Haroun"/>
    <s v="McAlinden"/>
    <s v="M"/>
    <n v="52"/>
    <x v="2"/>
    <x v="1"/>
    <x v="0"/>
    <x v="20"/>
    <n v="88.79"/>
    <n v="96.79"/>
    <n v="4617.08"/>
    <n v="5033.08"/>
    <x v="28"/>
    <x v="0"/>
    <x v="0"/>
  </r>
  <r>
    <d v="2023-04-25T00:00:00"/>
    <s v="P0009"/>
    <s v="Cecily"/>
    <s v="Willmott"/>
    <s v="F"/>
    <n v="55"/>
    <x v="1"/>
    <x v="1"/>
    <x v="4"/>
    <x v="12"/>
    <n v="12.54"/>
    <n v="30.54"/>
    <n v="689.69999999999993"/>
    <n v="1679.7"/>
    <x v="3"/>
    <x v="4"/>
    <x v="1"/>
  </r>
  <r>
    <d v="2022-12-06T00:00:00"/>
    <s v="P0010"/>
    <s v="Jemima"/>
    <s v="Johnikin"/>
    <s v="F"/>
    <n v="44"/>
    <x v="1"/>
    <x v="1"/>
    <x v="4"/>
    <x v="16"/>
    <n v="77.83"/>
    <n v="99.83"/>
    <n v="3424.52"/>
    <n v="4392.5199999999995"/>
    <x v="16"/>
    <x v="1"/>
    <x v="0"/>
  </r>
  <r>
    <d v="2022-08-04T00:00:00"/>
    <s v="P0006"/>
    <s v="Tedman"/>
    <s v="McGavigan"/>
    <s v="M"/>
    <n v="49"/>
    <x v="0"/>
    <x v="0"/>
    <x v="1"/>
    <x v="5"/>
    <n v="22.51"/>
    <n v="45.51"/>
    <n v="1102.99"/>
    <n v="2229.9899999999998"/>
    <x v="6"/>
    <x v="3"/>
    <x v="0"/>
  </r>
  <r>
    <d v="2022-11-07T00:00:00"/>
    <s v="P0003"/>
    <s v="Burlie"/>
    <s v="Brooksbank"/>
    <s v="M"/>
    <n v="9"/>
    <x v="2"/>
    <x v="0"/>
    <x v="2"/>
    <x v="21"/>
    <n v="6.55"/>
    <n v="4.53"/>
    <n v="58.949999999999996"/>
    <n v="40.770000000000003"/>
    <x v="20"/>
    <x v="8"/>
    <x v="0"/>
  </r>
  <r>
    <d v="2022-10-03T00:00:00"/>
    <s v="P0006"/>
    <s v="Jemima"/>
    <s v="Johnikin"/>
    <s v="F"/>
    <n v="30"/>
    <x v="1"/>
    <x v="1"/>
    <x v="1"/>
    <x v="5"/>
    <n v="22.51"/>
    <n v="45.51"/>
    <n v="675.30000000000007"/>
    <n v="1365.3"/>
    <x v="18"/>
    <x v="0"/>
    <x v="0"/>
  </r>
  <r>
    <d v="2022-07-23T00:00:00"/>
    <s v="P0023"/>
    <s v="Jeremiah"/>
    <s v="Lawrinson"/>
    <s v="M"/>
    <n v="9"/>
    <x v="1"/>
    <x v="1"/>
    <x v="0"/>
    <x v="0"/>
    <n v="76.34"/>
    <n v="81.34"/>
    <n v="687.06000000000006"/>
    <n v="732.06000000000006"/>
    <x v="26"/>
    <x v="2"/>
    <x v="0"/>
  </r>
  <r>
    <d v="2022-08-16T00:00:00"/>
    <s v="P0007"/>
    <s v="Tiffi"/>
    <s v="Philippson"/>
    <s v="F"/>
    <n v="12"/>
    <x v="1"/>
    <x v="1"/>
    <x v="3"/>
    <x v="11"/>
    <n v="70.31"/>
    <n v="85.31"/>
    <n v="843.72"/>
    <n v="1023.72"/>
    <x v="5"/>
    <x v="3"/>
    <x v="0"/>
  </r>
  <r>
    <d v="2023-01-25T00:00:00"/>
    <s v="P0003"/>
    <s v="Jeremiah"/>
    <s v="Lawrinson"/>
    <s v="M"/>
    <n v="50"/>
    <x v="1"/>
    <x v="1"/>
    <x v="2"/>
    <x v="21"/>
    <n v="6.55"/>
    <n v="4.53"/>
    <n v="327.5"/>
    <n v="226.5"/>
    <x v="3"/>
    <x v="11"/>
    <x v="1"/>
  </r>
  <r>
    <d v="2022-08-12T00:00:00"/>
    <s v="P0002"/>
    <s v="Carlotta"/>
    <s v="Montez"/>
    <s v="F"/>
    <n v="59"/>
    <x v="2"/>
    <x v="1"/>
    <x v="1"/>
    <x v="18"/>
    <n v="88.73"/>
    <n v="87.75"/>
    <n v="5235.0700000000006"/>
    <n v="5177.25"/>
    <x v="25"/>
    <x v="3"/>
    <x v="0"/>
  </r>
  <r>
    <d v="2023-05-06T00:00:00"/>
    <s v="P0020"/>
    <s v="Maxi"/>
    <s v="Biset"/>
    <s v="F"/>
    <n v="40"/>
    <x v="0"/>
    <x v="0"/>
    <x v="3"/>
    <x v="6"/>
    <n v="36.659999999999997"/>
    <n v="52.66"/>
    <n v="1466.3999999999999"/>
    <n v="2106.3999999999996"/>
    <x v="16"/>
    <x v="7"/>
    <x v="1"/>
  </r>
  <r>
    <d v="2022-07-08T00:00:00"/>
    <s v="P0022"/>
    <s v="Renado"/>
    <s v="Sertin"/>
    <s v="M"/>
    <n v="49"/>
    <x v="2"/>
    <x v="1"/>
    <x v="1"/>
    <x v="10"/>
    <n v="56.74"/>
    <n v="79.739999999999995"/>
    <n v="2780.26"/>
    <n v="3907.2599999999998"/>
    <x v="17"/>
    <x v="2"/>
    <x v="0"/>
  </r>
  <r>
    <d v="2023-05-10T00:00:00"/>
    <s v="P0021"/>
    <s v="Tymon"/>
    <s v="Hargerie"/>
    <s v="M"/>
    <n v="23"/>
    <x v="0"/>
    <x v="1"/>
    <x v="0"/>
    <x v="9"/>
    <n v="51.42"/>
    <n v="72.42"/>
    <n v="1182.6600000000001"/>
    <n v="1665.66"/>
    <x v="28"/>
    <x v="7"/>
    <x v="1"/>
  </r>
  <r>
    <d v="2023-01-12T00:00:00"/>
    <s v="P0023"/>
    <s v="Jemima"/>
    <s v="Johnikin"/>
    <s v="F"/>
    <n v="34"/>
    <x v="1"/>
    <x v="0"/>
    <x v="0"/>
    <x v="0"/>
    <n v="76.34"/>
    <n v="81.34"/>
    <n v="2595.56"/>
    <n v="2765.56"/>
    <x v="25"/>
    <x v="11"/>
    <x v="1"/>
  </r>
  <r>
    <d v="2022-06-09T00:00:00"/>
    <s v="P0020"/>
    <s v="Jemima"/>
    <s v="Johnikin"/>
    <s v="F"/>
    <n v="45"/>
    <x v="1"/>
    <x v="1"/>
    <x v="3"/>
    <x v="6"/>
    <n v="36.659999999999997"/>
    <n v="52.66"/>
    <n v="1649.6999999999998"/>
    <n v="2369.6999999999998"/>
    <x v="1"/>
    <x v="10"/>
    <x v="0"/>
  </r>
  <r>
    <d v="2022-09-30T00:00:00"/>
    <s v="P0010"/>
    <s v="Connie"/>
    <s v="Tchaikovsky"/>
    <s v="M"/>
    <n v="39"/>
    <x v="0"/>
    <x v="0"/>
    <x v="4"/>
    <x v="16"/>
    <n v="77.83"/>
    <n v="99.83"/>
    <n v="3035.37"/>
    <n v="3893.37"/>
    <x v="8"/>
    <x v="5"/>
    <x v="0"/>
  </r>
  <r>
    <d v="2022-09-26T00:00:00"/>
    <s v="P0021"/>
    <s v="Jacqui"/>
    <s v="Wreath"/>
    <s v="F"/>
    <n v="37"/>
    <x v="0"/>
    <x v="0"/>
    <x v="0"/>
    <x v="9"/>
    <n v="51.42"/>
    <n v="72.42"/>
    <n v="1902.54"/>
    <n v="2679.54"/>
    <x v="7"/>
    <x v="5"/>
    <x v="0"/>
  </r>
  <r>
    <d v="2022-09-17T00:00:00"/>
    <s v="P0022"/>
    <s v="Tedman"/>
    <s v="McGavigan"/>
    <s v="M"/>
    <n v="38"/>
    <x v="0"/>
    <x v="0"/>
    <x v="1"/>
    <x v="10"/>
    <n v="56.74"/>
    <n v="79.739999999999995"/>
    <n v="2156.12"/>
    <n v="3030.12"/>
    <x v="15"/>
    <x v="5"/>
    <x v="0"/>
  </r>
  <r>
    <d v="2023-01-02T00:00:00"/>
    <s v="P0005"/>
    <s v="Moe"/>
    <s v="Gravey"/>
    <s v="M"/>
    <n v="55"/>
    <x v="0"/>
    <x v="1"/>
    <x v="0"/>
    <x v="7"/>
    <n v="51.63"/>
    <n v="61.63"/>
    <n v="2839.65"/>
    <n v="3389.65"/>
    <x v="2"/>
    <x v="11"/>
    <x v="1"/>
  </r>
  <r>
    <d v="2022-06-01T00:00:00"/>
    <s v="P0004"/>
    <s v="Caterina"/>
    <s v="Mitroshinov"/>
    <s v="F"/>
    <n v="38"/>
    <x v="1"/>
    <x v="1"/>
    <x v="2"/>
    <x v="3"/>
    <n v="89.94"/>
    <n v="89.94"/>
    <n v="3417.72"/>
    <n v="3417.72"/>
    <x v="29"/>
    <x v="10"/>
    <x v="0"/>
  </r>
  <r>
    <d v="2022-06-07T00:00:00"/>
    <s v="P0023"/>
    <s v="Babita"/>
    <s v="Carous"/>
    <s v="F"/>
    <n v="54"/>
    <x v="2"/>
    <x v="1"/>
    <x v="0"/>
    <x v="0"/>
    <n v="76.34"/>
    <n v="81.34"/>
    <n v="4122.3600000000006"/>
    <n v="4392.3600000000006"/>
    <x v="20"/>
    <x v="10"/>
    <x v="0"/>
  </r>
  <r>
    <d v="2022-10-29T00:00:00"/>
    <s v="P0010"/>
    <s v="Ward"/>
    <s v="Coatham"/>
    <s v="M"/>
    <n v="33"/>
    <x v="1"/>
    <x v="0"/>
    <x v="4"/>
    <x v="16"/>
    <n v="77.83"/>
    <n v="99.83"/>
    <n v="2568.39"/>
    <n v="3294.39"/>
    <x v="22"/>
    <x v="0"/>
    <x v="0"/>
  </r>
  <r>
    <d v="2022-07-23T00:00:00"/>
    <s v="P0004"/>
    <s v="Haroun"/>
    <s v="McAlinden"/>
    <s v="M"/>
    <n v="15"/>
    <x v="2"/>
    <x v="1"/>
    <x v="2"/>
    <x v="3"/>
    <n v="89.94"/>
    <n v="89.94"/>
    <n v="1349.1"/>
    <n v="1349.1"/>
    <x v="26"/>
    <x v="2"/>
    <x v="0"/>
  </r>
  <r>
    <d v="2022-10-24T00:00:00"/>
    <s v="P0017"/>
    <s v="Ward"/>
    <s v="Coatham"/>
    <s v="M"/>
    <n v="11"/>
    <x v="1"/>
    <x v="1"/>
    <x v="5"/>
    <x v="15"/>
    <n v="30.48"/>
    <n v="36.479999999999997"/>
    <n v="335.28000000000003"/>
    <n v="401.28"/>
    <x v="14"/>
    <x v="0"/>
    <x v="0"/>
  </r>
  <r>
    <d v="2023-05-11T00:00:00"/>
    <s v="P0004"/>
    <s v="Tymon"/>
    <s v="Hargerie"/>
    <s v="M"/>
    <n v="49"/>
    <x v="0"/>
    <x v="0"/>
    <x v="2"/>
    <x v="3"/>
    <n v="89.94"/>
    <n v="89.94"/>
    <n v="4407.0599999999995"/>
    <n v="4407.0599999999995"/>
    <x v="27"/>
    <x v="7"/>
    <x v="1"/>
  </r>
  <r>
    <d v="2022-06-23T00:00:00"/>
    <s v="P0012"/>
    <s v="Tedman"/>
    <s v="McGavigan"/>
    <s v="M"/>
    <n v="26"/>
    <x v="0"/>
    <x v="0"/>
    <x v="2"/>
    <x v="8"/>
    <n v="7.54"/>
    <n v="13.54"/>
    <n v="196.04"/>
    <n v="352.03999999999996"/>
    <x v="26"/>
    <x v="10"/>
    <x v="0"/>
  </r>
  <r>
    <d v="2023-02-24T00:00:00"/>
    <s v="P0016"/>
    <s v="Carlotta"/>
    <s v="Montez"/>
    <s v="F"/>
    <n v="39"/>
    <x v="2"/>
    <x v="1"/>
    <x v="3"/>
    <x v="17"/>
    <n v="91.03"/>
    <n v="90.54"/>
    <n v="3550.17"/>
    <n v="3531.0600000000004"/>
    <x v="14"/>
    <x v="9"/>
    <x v="1"/>
  </r>
  <r>
    <d v="2022-09-03T00:00:00"/>
    <s v="P0019"/>
    <s v="Jeremiah"/>
    <s v="Lawrinson"/>
    <s v="M"/>
    <n v="34"/>
    <x v="1"/>
    <x v="1"/>
    <x v="2"/>
    <x v="14"/>
    <n v="33.299999999999997"/>
    <n v="46.3"/>
    <n v="1132.1999999999998"/>
    <n v="1574.1999999999998"/>
    <x v="18"/>
    <x v="5"/>
    <x v="0"/>
  </r>
  <r>
    <d v="2022-06-08T00:00:00"/>
    <s v="P0004"/>
    <s v="Connie"/>
    <s v="Tchaikovsky"/>
    <s v="M"/>
    <n v="42"/>
    <x v="0"/>
    <x v="0"/>
    <x v="2"/>
    <x v="3"/>
    <n v="89.94"/>
    <n v="89.94"/>
    <n v="3777.48"/>
    <n v="3777.48"/>
    <x v="17"/>
    <x v="10"/>
    <x v="0"/>
  </r>
  <r>
    <d v="2023-04-10T00:00:00"/>
    <s v="P0022"/>
    <s v="Kalie"/>
    <s v="Dashper"/>
    <s v="F"/>
    <n v="35"/>
    <x v="0"/>
    <x v="0"/>
    <x v="1"/>
    <x v="10"/>
    <n v="56.74"/>
    <n v="79.739999999999995"/>
    <n v="1985.9"/>
    <n v="2790.8999999999996"/>
    <x v="28"/>
    <x v="4"/>
    <x v="1"/>
  </r>
  <r>
    <d v="2022-10-30T00:00:00"/>
    <s v="P0006"/>
    <s v="Breanne"/>
    <s v="Keyden"/>
    <s v="F"/>
    <n v="45"/>
    <x v="2"/>
    <x v="0"/>
    <x v="1"/>
    <x v="5"/>
    <n v="22.51"/>
    <n v="45.51"/>
    <n v="1012.95"/>
    <n v="2047.9499999999998"/>
    <x v="8"/>
    <x v="0"/>
    <x v="0"/>
  </r>
  <r>
    <d v="2022-05-26T00:00:00"/>
    <s v="P0006"/>
    <s v="Tiffi"/>
    <s v="Philippson"/>
    <s v="F"/>
    <n v="22"/>
    <x v="1"/>
    <x v="0"/>
    <x v="1"/>
    <x v="5"/>
    <n v="22.51"/>
    <n v="45.51"/>
    <n v="495.22"/>
    <n v="1001.2199999999999"/>
    <x v="7"/>
    <x v="7"/>
    <x v="0"/>
  </r>
  <r>
    <d v="2023-03-23T00:00:00"/>
    <s v="P0018"/>
    <s v="Gil"/>
    <s v="Legging"/>
    <s v="M"/>
    <n v="59"/>
    <x v="0"/>
    <x v="0"/>
    <x v="0"/>
    <x v="4"/>
    <n v="69.069999999999993"/>
    <n v="88.07"/>
    <n v="4075.1299999999997"/>
    <n v="5196.1299999999992"/>
    <x v="26"/>
    <x v="6"/>
    <x v="1"/>
  </r>
  <r>
    <d v="2023-01-19T00:00:00"/>
    <s v="P0007"/>
    <s v="Shanan"/>
    <s v="Gaddes"/>
    <s v="M"/>
    <n v="34"/>
    <x v="3"/>
    <x v="1"/>
    <x v="3"/>
    <x v="11"/>
    <n v="70.31"/>
    <n v="85.31"/>
    <n v="2390.54"/>
    <n v="2900.54"/>
    <x v="30"/>
    <x v="11"/>
    <x v="1"/>
  </r>
  <r>
    <d v="2023-04-06T00:00:00"/>
    <s v="P0015"/>
    <s v="Babita"/>
    <s v="Carous"/>
    <s v="F"/>
    <n v="13"/>
    <x v="2"/>
    <x v="0"/>
    <x v="1"/>
    <x v="1"/>
    <n v="13.89"/>
    <n v="33.89"/>
    <n v="180.57"/>
    <n v="440.57"/>
    <x v="16"/>
    <x v="4"/>
    <x v="1"/>
  </r>
  <r>
    <d v="2023-04-08T00:00:00"/>
    <s v="P0010"/>
    <s v="Tiffi"/>
    <s v="Philippson"/>
    <s v="F"/>
    <n v="31"/>
    <x v="1"/>
    <x v="1"/>
    <x v="4"/>
    <x v="16"/>
    <n v="77.83"/>
    <n v="99.83"/>
    <n v="2412.73"/>
    <n v="3094.73"/>
    <x v="17"/>
    <x v="4"/>
    <x v="1"/>
  </r>
  <r>
    <d v="2022-05-28T00:00:00"/>
    <s v="P0002"/>
    <s v="Renado"/>
    <s v="Sertin"/>
    <s v="M"/>
    <n v="23"/>
    <x v="2"/>
    <x v="1"/>
    <x v="1"/>
    <x v="18"/>
    <n v="88.73"/>
    <n v="87.75"/>
    <n v="2040.7900000000002"/>
    <n v="2018.25"/>
    <x v="0"/>
    <x v="7"/>
    <x v="0"/>
  </r>
  <r>
    <d v="2023-03-29T00:00:00"/>
    <s v="P0010"/>
    <s v="Cecily"/>
    <s v="Willmott"/>
    <s v="F"/>
    <n v="50"/>
    <x v="1"/>
    <x v="1"/>
    <x v="4"/>
    <x v="16"/>
    <n v="77.83"/>
    <n v="99.83"/>
    <n v="3891.5"/>
    <n v="4991.5"/>
    <x v="22"/>
    <x v="6"/>
    <x v="1"/>
  </r>
  <r>
    <d v="2022-06-24T00:00:00"/>
    <s v="P0014"/>
    <s v="Riannon"/>
    <s v="Emery"/>
    <s v="F"/>
    <n v="22"/>
    <x v="2"/>
    <x v="1"/>
    <x v="1"/>
    <x v="2"/>
    <n v="21.66"/>
    <n v="31.66"/>
    <n v="476.52"/>
    <n v="696.52"/>
    <x v="14"/>
    <x v="10"/>
    <x v="0"/>
  </r>
  <r>
    <d v="2022-09-21T00:00:00"/>
    <s v="P0007"/>
    <s v="Ernesta"/>
    <s v="Wisdish"/>
    <s v="F"/>
    <n v="35"/>
    <x v="1"/>
    <x v="0"/>
    <x v="3"/>
    <x v="11"/>
    <n v="70.31"/>
    <n v="85.31"/>
    <n v="2460.85"/>
    <n v="2985.85"/>
    <x v="11"/>
    <x v="5"/>
    <x v="0"/>
  </r>
  <r>
    <d v="2023-01-01T00:00:00"/>
    <s v="P0007"/>
    <s v="Tiffi"/>
    <s v="Philippson"/>
    <s v="F"/>
    <n v="27"/>
    <x v="1"/>
    <x v="0"/>
    <x v="3"/>
    <x v="11"/>
    <n v="70.31"/>
    <n v="85.31"/>
    <n v="1898.3700000000001"/>
    <n v="2303.37"/>
    <x v="29"/>
    <x v="11"/>
    <x v="1"/>
  </r>
  <r>
    <d v="2023-01-12T00:00:00"/>
    <s v="P0019"/>
    <s v="Tedman"/>
    <s v="McGavigan"/>
    <s v="M"/>
    <n v="58"/>
    <x v="0"/>
    <x v="1"/>
    <x v="2"/>
    <x v="14"/>
    <n v="33.299999999999997"/>
    <n v="46.3"/>
    <n v="1931.3999999999999"/>
    <n v="2685.3999999999996"/>
    <x v="25"/>
    <x v="11"/>
    <x v="1"/>
  </r>
  <r>
    <d v="2022-07-11T00:00:00"/>
    <s v="P0017"/>
    <s v="Breanne"/>
    <s v="Keyden"/>
    <s v="F"/>
    <n v="11"/>
    <x v="2"/>
    <x v="0"/>
    <x v="5"/>
    <x v="15"/>
    <n v="30.48"/>
    <n v="36.479999999999997"/>
    <n v="335.28000000000003"/>
    <n v="401.28"/>
    <x v="27"/>
    <x v="2"/>
    <x v="0"/>
  </r>
  <r>
    <d v="2023-03-07T00:00:00"/>
    <s v="P0020"/>
    <s v="Connie"/>
    <s v="Tchaikovsky"/>
    <s v="M"/>
    <n v="26"/>
    <x v="0"/>
    <x v="1"/>
    <x v="3"/>
    <x v="6"/>
    <n v="36.659999999999997"/>
    <n v="52.66"/>
    <n v="953.15999999999985"/>
    <n v="1369.1599999999999"/>
    <x v="20"/>
    <x v="6"/>
    <x v="1"/>
  </r>
  <r>
    <d v="2023-03-16T00:00:00"/>
    <s v="P0002"/>
    <s v="Carlotta"/>
    <s v="Montez"/>
    <s v="F"/>
    <n v="45"/>
    <x v="2"/>
    <x v="0"/>
    <x v="1"/>
    <x v="18"/>
    <n v="88.73"/>
    <n v="87.75"/>
    <n v="3992.8500000000004"/>
    <n v="3948.75"/>
    <x v="5"/>
    <x v="6"/>
    <x v="1"/>
  </r>
  <r>
    <d v="2023-01-28T00:00:00"/>
    <s v="P0008"/>
    <s v="Ernesta"/>
    <s v="Wisdish"/>
    <s v="F"/>
    <n v="27"/>
    <x v="1"/>
    <x v="1"/>
    <x v="0"/>
    <x v="20"/>
    <n v="88.79"/>
    <n v="96.79"/>
    <n v="2397.3300000000004"/>
    <n v="2613.3300000000004"/>
    <x v="0"/>
    <x v="11"/>
    <x v="1"/>
  </r>
  <r>
    <d v="2023-03-04T00:00:00"/>
    <s v="P0010"/>
    <s v="Genia"/>
    <s v="Fones"/>
    <s v="F"/>
    <n v="51"/>
    <x v="2"/>
    <x v="0"/>
    <x v="4"/>
    <x v="16"/>
    <n v="77.83"/>
    <n v="99.83"/>
    <n v="3969.33"/>
    <n v="5091.33"/>
    <x v="6"/>
    <x v="6"/>
    <x v="1"/>
  </r>
  <r>
    <d v="2022-08-09T00:00:00"/>
    <s v="P0012"/>
    <s v="Cecily"/>
    <s v="Willmott"/>
    <s v="F"/>
    <n v="50"/>
    <x v="1"/>
    <x v="0"/>
    <x v="2"/>
    <x v="8"/>
    <n v="7.54"/>
    <n v="13.54"/>
    <n v="377"/>
    <n v="677"/>
    <x v="1"/>
    <x v="3"/>
    <x v="0"/>
  </r>
  <r>
    <d v="2023-04-01T00:00:00"/>
    <s v="P0023"/>
    <s v="Kalie"/>
    <s v="Dashper"/>
    <s v="F"/>
    <n v="30"/>
    <x v="0"/>
    <x v="1"/>
    <x v="0"/>
    <x v="0"/>
    <n v="76.34"/>
    <n v="81.34"/>
    <n v="2290.2000000000003"/>
    <n v="2440.2000000000003"/>
    <x v="29"/>
    <x v="4"/>
    <x v="1"/>
  </r>
  <r>
    <d v="2023-02-23T00:00:00"/>
    <s v="P0019"/>
    <s v="Breanne"/>
    <s v="Keyden"/>
    <s v="F"/>
    <n v="28"/>
    <x v="2"/>
    <x v="1"/>
    <x v="2"/>
    <x v="14"/>
    <n v="33.299999999999997"/>
    <n v="46.3"/>
    <n v="932.39999999999986"/>
    <n v="1296.3999999999999"/>
    <x v="26"/>
    <x v="9"/>
    <x v="1"/>
  </r>
  <r>
    <d v="2022-07-12T00:00:00"/>
    <s v="P0010"/>
    <s v="Jacqui"/>
    <s v="Wreath"/>
    <s v="F"/>
    <n v="14"/>
    <x v="0"/>
    <x v="1"/>
    <x v="4"/>
    <x v="16"/>
    <n v="77.83"/>
    <n v="99.83"/>
    <n v="1089.6199999999999"/>
    <n v="1397.62"/>
    <x v="25"/>
    <x v="2"/>
    <x v="0"/>
  </r>
  <r>
    <d v="2022-08-14T00:00:00"/>
    <s v="P0010"/>
    <s v="Maxi"/>
    <s v="Biset"/>
    <s v="F"/>
    <n v="23"/>
    <x v="0"/>
    <x v="1"/>
    <x v="4"/>
    <x v="16"/>
    <n v="77.83"/>
    <n v="99.83"/>
    <n v="1790.09"/>
    <n v="2296.09"/>
    <x v="12"/>
    <x v="3"/>
    <x v="0"/>
  </r>
  <r>
    <d v="2022-10-28T00:00:00"/>
    <s v="P0001"/>
    <s v="Tiffi"/>
    <s v="Philippson"/>
    <s v="F"/>
    <n v="13"/>
    <x v="1"/>
    <x v="1"/>
    <x v="3"/>
    <x v="19"/>
    <n v="32.25"/>
    <n v="41.25"/>
    <n v="419.25"/>
    <n v="536.25"/>
    <x v="0"/>
    <x v="0"/>
    <x v="0"/>
  </r>
  <r>
    <d v="2022-05-27T00:00:00"/>
    <s v="P0022"/>
    <s v="Tymon"/>
    <s v="Hargerie"/>
    <s v="M"/>
    <n v="44"/>
    <x v="0"/>
    <x v="0"/>
    <x v="1"/>
    <x v="10"/>
    <n v="56.74"/>
    <n v="79.739999999999995"/>
    <n v="2496.56"/>
    <n v="3508.56"/>
    <x v="24"/>
    <x v="7"/>
    <x v="0"/>
  </r>
  <r>
    <d v="2022-07-04T00:00:00"/>
    <s v="P0006"/>
    <s v="Haroun"/>
    <s v="McAlinden"/>
    <s v="M"/>
    <n v="35"/>
    <x v="2"/>
    <x v="0"/>
    <x v="1"/>
    <x v="5"/>
    <n v="22.51"/>
    <n v="45.51"/>
    <n v="787.85"/>
    <n v="1592.85"/>
    <x v="6"/>
    <x v="2"/>
    <x v="0"/>
  </r>
  <r>
    <d v="2022-05-18T00:00:00"/>
    <s v="P0019"/>
    <s v="Ker"/>
    <s v="Holdron"/>
    <s v="M"/>
    <n v="58"/>
    <x v="3"/>
    <x v="0"/>
    <x v="2"/>
    <x v="14"/>
    <n v="33.299999999999997"/>
    <n v="46.3"/>
    <n v="1931.3999999999999"/>
    <n v="2685.3999999999996"/>
    <x v="13"/>
    <x v="7"/>
    <x v="0"/>
  </r>
  <r>
    <d v="2022-10-03T00:00:00"/>
    <s v="P0019"/>
    <s v="Kalie"/>
    <s v="Dashper"/>
    <s v="F"/>
    <n v="16"/>
    <x v="0"/>
    <x v="1"/>
    <x v="2"/>
    <x v="14"/>
    <n v="33.299999999999997"/>
    <n v="46.3"/>
    <n v="532.79999999999995"/>
    <n v="740.8"/>
    <x v="18"/>
    <x v="0"/>
    <x v="0"/>
  </r>
  <r>
    <d v="2022-06-13T00:00:00"/>
    <s v="P0023"/>
    <s v="Babita"/>
    <s v="Carous"/>
    <s v="F"/>
    <n v="45"/>
    <x v="2"/>
    <x v="1"/>
    <x v="0"/>
    <x v="0"/>
    <n v="76.34"/>
    <n v="81.34"/>
    <n v="3435.3"/>
    <n v="3660.3"/>
    <x v="4"/>
    <x v="10"/>
    <x v="0"/>
  </r>
  <r>
    <d v="2023-01-12T00:00:00"/>
    <s v="P0006"/>
    <s v="Breanne"/>
    <s v="Keyden"/>
    <s v="F"/>
    <n v="54"/>
    <x v="2"/>
    <x v="1"/>
    <x v="1"/>
    <x v="5"/>
    <n v="22.51"/>
    <n v="45.51"/>
    <n v="1215.5400000000002"/>
    <n v="2457.54"/>
    <x v="25"/>
    <x v="11"/>
    <x v="1"/>
  </r>
  <r>
    <d v="2022-06-06T00:00:00"/>
    <s v="P0012"/>
    <s v="Burlie"/>
    <s v="Brooksbank"/>
    <s v="M"/>
    <n v="49"/>
    <x v="2"/>
    <x v="0"/>
    <x v="2"/>
    <x v="8"/>
    <n v="7.54"/>
    <n v="13.54"/>
    <n v="369.46"/>
    <n v="663.45999999999992"/>
    <x v="16"/>
    <x v="10"/>
    <x v="0"/>
  </r>
  <r>
    <d v="2023-02-25T00:00:00"/>
    <s v="P0008"/>
    <s v="Riannon"/>
    <s v="Emery"/>
    <s v="F"/>
    <n v="38"/>
    <x v="2"/>
    <x v="1"/>
    <x v="0"/>
    <x v="20"/>
    <n v="88.79"/>
    <n v="96.79"/>
    <n v="3374.0200000000004"/>
    <n v="3678.0200000000004"/>
    <x v="3"/>
    <x v="9"/>
    <x v="1"/>
  </r>
  <r>
    <d v="2023-01-06T00:00:00"/>
    <s v="P0014"/>
    <s v="Genia"/>
    <s v="Fones"/>
    <s v="F"/>
    <n v="52"/>
    <x v="2"/>
    <x v="1"/>
    <x v="1"/>
    <x v="2"/>
    <n v="21.66"/>
    <n v="31.66"/>
    <n v="1126.32"/>
    <n v="1646.32"/>
    <x v="16"/>
    <x v="11"/>
    <x v="1"/>
  </r>
  <r>
    <d v="2023-05-08T00:00:00"/>
    <s v="P0015"/>
    <s v="Christos"/>
    <s v="Rabson"/>
    <s v="M"/>
    <n v="46"/>
    <x v="1"/>
    <x v="1"/>
    <x v="1"/>
    <x v="1"/>
    <n v="13.89"/>
    <n v="33.89"/>
    <n v="638.94000000000005"/>
    <n v="1558.94"/>
    <x v="17"/>
    <x v="7"/>
    <x v="1"/>
  </r>
  <r>
    <d v="2022-09-04T00:00:00"/>
    <s v="P0001"/>
    <s v="Jeremiah"/>
    <s v="Lawrinson"/>
    <s v="M"/>
    <n v="45"/>
    <x v="1"/>
    <x v="0"/>
    <x v="3"/>
    <x v="19"/>
    <n v="32.25"/>
    <n v="41.25"/>
    <n v="1451.25"/>
    <n v="1856.25"/>
    <x v="6"/>
    <x v="5"/>
    <x v="0"/>
  </r>
  <r>
    <d v="2022-07-23T00:00:00"/>
    <s v="P0008"/>
    <s v="Riannon"/>
    <s v="Emery"/>
    <s v="F"/>
    <n v="21"/>
    <x v="2"/>
    <x v="1"/>
    <x v="0"/>
    <x v="20"/>
    <n v="88.79"/>
    <n v="96.79"/>
    <n v="1864.5900000000001"/>
    <n v="2032.5900000000001"/>
    <x v="26"/>
    <x v="2"/>
    <x v="0"/>
  </r>
  <r>
    <d v="2022-09-07T00:00:00"/>
    <s v="P0021"/>
    <s v="Ernesta"/>
    <s v="Wisdish"/>
    <s v="F"/>
    <n v="10"/>
    <x v="1"/>
    <x v="1"/>
    <x v="0"/>
    <x v="9"/>
    <n v="51.42"/>
    <n v="72.42"/>
    <n v="514.20000000000005"/>
    <n v="724.2"/>
    <x v="20"/>
    <x v="5"/>
    <x v="0"/>
  </r>
  <r>
    <d v="2023-05-13T00:00:00"/>
    <s v="P0012"/>
    <s v="Ward"/>
    <s v="Coatham"/>
    <s v="M"/>
    <n v="43"/>
    <x v="1"/>
    <x v="1"/>
    <x v="2"/>
    <x v="8"/>
    <n v="7.54"/>
    <n v="13.54"/>
    <n v="324.22000000000003"/>
    <n v="582.21999999999991"/>
    <x v="4"/>
    <x v="7"/>
    <x v="1"/>
  </r>
  <r>
    <d v="2022-05-26T00:00:00"/>
    <s v="P0001"/>
    <s v="Gil"/>
    <s v="Legging"/>
    <s v="M"/>
    <n v="57"/>
    <x v="0"/>
    <x v="1"/>
    <x v="3"/>
    <x v="19"/>
    <n v="32.25"/>
    <n v="41.25"/>
    <n v="1838.25"/>
    <n v="2351.25"/>
    <x v="7"/>
    <x v="7"/>
    <x v="0"/>
  </r>
  <r>
    <d v="2023-01-06T00:00:00"/>
    <s v="P0018"/>
    <s v="Christos"/>
    <s v="Rabson"/>
    <s v="M"/>
    <n v="12"/>
    <x v="1"/>
    <x v="1"/>
    <x v="0"/>
    <x v="4"/>
    <n v="69.069999999999993"/>
    <n v="88.07"/>
    <n v="828.83999999999992"/>
    <n v="1056.8399999999999"/>
    <x v="16"/>
    <x v="11"/>
    <x v="1"/>
  </r>
  <r>
    <d v="2023-03-18T00:00:00"/>
    <s v="P0018"/>
    <s v="Renelle"/>
    <s v="Arnault"/>
    <s v="F"/>
    <n v="43"/>
    <x v="3"/>
    <x v="1"/>
    <x v="0"/>
    <x v="4"/>
    <n v="69.069999999999993"/>
    <n v="88.07"/>
    <n v="2970.0099999999998"/>
    <n v="3787.0099999999998"/>
    <x v="13"/>
    <x v="6"/>
    <x v="1"/>
  </r>
  <r>
    <d v="2022-11-18T00:00:00"/>
    <s v="P0013"/>
    <s v="Babita"/>
    <s v="Carous"/>
    <s v="F"/>
    <n v="45"/>
    <x v="2"/>
    <x v="0"/>
    <x v="2"/>
    <x v="22"/>
    <n v="16.260000000000002"/>
    <n v="23.26"/>
    <n v="731.7"/>
    <n v="1046.7"/>
    <x v="13"/>
    <x v="8"/>
    <x v="0"/>
  </r>
  <r>
    <d v="2023-05-09T00:00:00"/>
    <s v="P0004"/>
    <s v="Burlie"/>
    <s v="Brooksbank"/>
    <s v="M"/>
    <n v="28"/>
    <x v="2"/>
    <x v="1"/>
    <x v="2"/>
    <x v="3"/>
    <n v="89.94"/>
    <n v="89.94"/>
    <n v="2518.3199999999997"/>
    <n v="2518.3199999999997"/>
    <x v="1"/>
    <x v="7"/>
    <x v="1"/>
  </r>
  <r>
    <d v="2022-07-05T00:00:00"/>
    <s v="P0015"/>
    <s v="Haroun"/>
    <s v="McAlinden"/>
    <s v="M"/>
    <n v="29"/>
    <x v="2"/>
    <x v="1"/>
    <x v="1"/>
    <x v="1"/>
    <n v="13.89"/>
    <n v="33.89"/>
    <n v="402.81"/>
    <n v="982.81000000000006"/>
    <x v="9"/>
    <x v="2"/>
    <x v="0"/>
  </r>
  <r>
    <d v="2022-12-13T00:00:00"/>
    <s v="P0001"/>
    <s v="Riannon"/>
    <s v="Emery"/>
    <s v="F"/>
    <n v="48"/>
    <x v="2"/>
    <x v="0"/>
    <x v="3"/>
    <x v="19"/>
    <n v="32.25"/>
    <n v="41.25"/>
    <n v="1548"/>
    <n v="1980"/>
    <x v="4"/>
    <x v="1"/>
    <x v="0"/>
  </r>
  <r>
    <d v="2022-10-15T00:00:00"/>
    <s v="P0008"/>
    <s v="Genia"/>
    <s v="Fones"/>
    <s v="F"/>
    <n v="38"/>
    <x v="2"/>
    <x v="1"/>
    <x v="0"/>
    <x v="20"/>
    <n v="88.79"/>
    <n v="96.79"/>
    <n v="3374.0200000000004"/>
    <n v="3678.0200000000004"/>
    <x v="10"/>
    <x v="0"/>
    <x v="0"/>
  </r>
  <r>
    <d v="2023-03-07T00:00:00"/>
    <s v="P0016"/>
    <s v="Genia"/>
    <s v="Fones"/>
    <s v="F"/>
    <n v="56"/>
    <x v="2"/>
    <x v="0"/>
    <x v="3"/>
    <x v="17"/>
    <n v="91.03"/>
    <n v="90.54"/>
    <n v="5097.68"/>
    <n v="5070.2400000000007"/>
    <x v="20"/>
    <x v="6"/>
    <x v="1"/>
  </r>
  <r>
    <d v="2022-10-20T00:00:00"/>
    <s v="P0010"/>
    <s v="Gil"/>
    <s v="Legging"/>
    <s v="M"/>
    <n v="32"/>
    <x v="0"/>
    <x v="0"/>
    <x v="4"/>
    <x v="16"/>
    <n v="77.83"/>
    <n v="99.83"/>
    <n v="2490.56"/>
    <n v="3194.56"/>
    <x v="21"/>
    <x v="0"/>
    <x v="0"/>
  </r>
  <r>
    <d v="2022-06-09T00:00:00"/>
    <s v="P0013"/>
    <s v="Gasparo"/>
    <s v="Stirland"/>
    <s v="M"/>
    <n v="9"/>
    <x v="3"/>
    <x v="1"/>
    <x v="2"/>
    <x v="22"/>
    <n v="16.260000000000002"/>
    <n v="23.26"/>
    <n v="146.34"/>
    <n v="209.34"/>
    <x v="1"/>
    <x v="10"/>
    <x v="0"/>
  </r>
  <r>
    <d v="2022-05-16T00:00:00"/>
    <s v="P0004"/>
    <s v="Ernesta"/>
    <s v="Wisdish"/>
    <s v="F"/>
    <n v="27"/>
    <x v="1"/>
    <x v="1"/>
    <x v="2"/>
    <x v="3"/>
    <n v="89.94"/>
    <n v="89.94"/>
    <n v="2428.38"/>
    <n v="2428.38"/>
    <x v="5"/>
    <x v="7"/>
    <x v="0"/>
  </r>
  <r>
    <d v="2022-07-08T00:00:00"/>
    <s v="P0009"/>
    <s v="Christos"/>
    <s v="Rabson"/>
    <s v="M"/>
    <n v="17"/>
    <x v="1"/>
    <x v="0"/>
    <x v="4"/>
    <x v="12"/>
    <n v="12.54"/>
    <n v="30.54"/>
    <n v="213.17999999999998"/>
    <n v="519.17999999999995"/>
    <x v="17"/>
    <x v="2"/>
    <x v="0"/>
  </r>
  <r>
    <d v="2023-04-27T00:00:00"/>
    <s v="P0005"/>
    <s v="Gasparo"/>
    <s v="Stirland"/>
    <s v="M"/>
    <n v="48"/>
    <x v="3"/>
    <x v="0"/>
    <x v="0"/>
    <x v="7"/>
    <n v="51.63"/>
    <n v="61.63"/>
    <n v="2478.2400000000002"/>
    <n v="2958.2400000000002"/>
    <x v="24"/>
    <x v="4"/>
    <x v="1"/>
  </r>
  <r>
    <d v="2023-01-10T00:00:00"/>
    <s v="P0015"/>
    <s v="Jacqui"/>
    <s v="Wreath"/>
    <s v="F"/>
    <n v="26"/>
    <x v="0"/>
    <x v="1"/>
    <x v="1"/>
    <x v="1"/>
    <n v="13.89"/>
    <n v="33.89"/>
    <n v="361.14"/>
    <n v="881.14"/>
    <x v="28"/>
    <x v="11"/>
    <x v="1"/>
  </r>
  <r>
    <d v="2022-10-09T00:00:00"/>
    <s v="P0014"/>
    <s v="Caterina"/>
    <s v="Mitroshinov"/>
    <s v="F"/>
    <n v="25"/>
    <x v="1"/>
    <x v="0"/>
    <x v="1"/>
    <x v="2"/>
    <n v="21.66"/>
    <n v="31.66"/>
    <n v="541.5"/>
    <n v="791.5"/>
    <x v="1"/>
    <x v="0"/>
    <x v="0"/>
  </r>
  <r>
    <d v="2022-07-12T00:00:00"/>
    <s v="P0007"/>
    <s v="Renelle"/>
    <s v="Arnault"/>
    <s v="F"/>
    <n v="34"/>
    <x v="3"/>
    <x v="1"/>
    <x v="3"/>
    <x v="11"/>
    <n v="70.31"/>
    <n v="85.31"/>
    <n v="2390.54"/>
    <n v="2900.54"/>
    <x v="25"/>
    <x v="2"/>
    <x v="0"/>
  </r>
  <r>
    <d v="2023-02-07T00:00:00"/>
    <s v="P0007"/>
    <s v="Maxi"/>
    <s v="Biset"/>
    <s v="F"/>
    <n v="48"/>
    <x v="0"/>
    <x v="1"/>
    <x v="3"/>
    <x v="11"/>
    <n v="70.31"/>
    <n v="85.31"/>
    <n v="3374.88"/>
    <n v="4094.88"/>
    <x v="20"/>
    <x v="9"/>
    <x v="1"/>
  </r>
  <r>
    <d v="2023-04-08T00:00:00"/>
    <s v="P0022"/>
    <s v="Breanne"/>
    <s v="Keyden"/>
    <s v="F"/>
    <n v="41"/>
    <x v="2"/>
    <x v="1"/>
    <x v="1"/>
    <x v="10"/>
    <n v="56.74"/>
    <n v="79.739999999999995"/>
    <n v="2326.34"/>
    <n v="3269.3399999999997"/>
    <x v="17"/>
    <x v="4"/>
    <x v="1"/>
  </r>
  <r>
    <d v="2022-09-10T00:00:00"/>
    <s v="P0019"/>
    <s v="Tymon"/>
    <s v="Hargerie"/>
    <s v="M"/>
    <n v="37"/>
    <x v="0"/>
    <x v="1"/>
    <x v="2"/>
    <x v="14"/>
    <n v="33.299999999999997"/>
    <n v="46.3"/>
    <n v="1232.0999999999999"/>
    <n v="1713.1"/>
    <x v="28"/>
    <x v="5"/>
    <x v="0"/>
  </r>
  <r>
    <d v="2023-04-14T00:00:00"/>
    <s v="P0016"/>
    <s v="Ernesta"/>
    <s v="Wisdish"/>
    <s v="F"/>
    <n v="34"/>
    <x v="1"/>
    <x v="1"/>
    <x v="3"/>
    <x v="17"/>
    <n v="91.03"/>
    <n v="90.54"/>
    <n v="3095.02"/>
    <n v="3078.36"/>
    <x v="12"/>
    <x v="4"/>
    <x v="1"/>
  </r>
  <r>
    <d v="2023-04-19T00:00:00"/>
    <s v="P0023"/>
    <s v="Maxi"/>
    <s v="Biset"/>
    <s v="F"/>
    <n v="34"/>
    <x v="0"/>
    <x v="1"/>
    <x v="0"/>
    <x v="0"/>
    <n v="76.34"/>
    <n v="81.34"/>
    <n v="2595.56"/>
    <n v="2765.56"/>
    <x v="30"/>
    <x v="4"/>
    <x v="1"/>
  </r>
  <r>
    <d v="2023-05-12T00:00:00"/>
    <s v="P0013"/>
    <s v="Breanne"/>
    <s v="Keyden"/>
    <s v="F"/>
    <n v="39"/>
    <x v="2"/>
    <x v="0"/>
    <x v="2"/>
    <x v="22"/>
    <n v="16.260000000000002"/>
    <n v="23.26"/>
    <n v="634.1400000000001"/>
    <n v="907.1400000000001"/>
    <x v="25"/>
    <x v="7"/>
    <x v="1"/>
  </r>
  <r>
    <d v="2022-09-20T00:00:00"/>
    <s v="P0022"/>
    <s v="Riannon"/>
    <s v="Emery"/>
    <s v="F"/>
    <n v="44"/>
    <x v="2"/>
    <x v="0"/>
    <x v="1"/>
    <x v="10"/>
    <n v="56.74"/>
    <n v="79.739999999999995"/>
    <n v="2496.56"/>
    <n v="3508.56"/>
    <x v="21"/>
    <x v="5"/>
    <x v="0"/>
  </r>
  <r>
    <d v="2023-02-11T00:00:00"/>
    <s v="P0018"/>
    <s v="Ernesta"/>
    <s v="Wisdish"/>
    <s v="F"/>
    <n v="20"/>
    <x v="1"/>
    <x v="0"/>
    <x v="0"/>
    <x v="4"/>
    <n v="69.069999999999993"/>
    <n v="88.07"/>
    <n v="1381.3999999999999"/>
    <n v="1761.3999999999999"/>
    <x v="27"/>
    <x v="9"/>
    <x v="1"/>
  </r>
  <r>
    <d v="2023-02-18T00:00:00"/>
    <s v="P0014"/>
    <s v="Connie"/>
    <s v="Tchaikovsky"/>
    <s v="M"/>
    <n v="18"/>
    <x v="0"/>
    <x v="1"/>
    <x v="1"/>
    <x v="2"/>
    <n v="21.66"/>
    <n v="31.66"/>
    <n v="389.88"/>
    <n v="569.88"/>
    <x v="13"/>
    <x v="9"/>
    <x v="1"/>
  </r>
  <r>
    <d v="2022-12-02T00:00:00"/>
    <s v="P0005"/>
    <s v="Jacqui"/>
    <s v="Wreath"/>
    <s v="F"/>
    <n v="15"/>
    <x v="0"/>
    <x v="0"/>
    <x v="0"/>
    <x v="7"/>
    <n v="51.63"/>
    <n v="61.63"/>
    <n v="774.45"/>
    <n v="924.45"/>
    <x v="2"/>
    <x v="1"/>
    <x v="0"/>
  </r>
  <r>
    <d v="2022-06-24T00:00:00"/>
    <s v="P0013"/>
    <s v="Gil"/>
    <s v="Legging"/>
    <s v="M"/>
    <n v="46"/>
    <x v="0"/>
    <x v="0"/>
    <x v="2"/>
    <x v="22"/>
    <n v="16.260000000000002"/>
    <n v="23.26"/>
    <n v="747.96"/>
    <n v="1069.96"/>
    <x v="14"/>
    <x v="10"/>
    <x v="0"/>
  </r>
  <r>
    <d v="2022-06-18T00:00:00"/>
    <s v="P0021"/>
    <s v="Genia"/>
    <s v="Fones"/>
    <s v="F"/>
    <n v="54"/>
    <x v="2"/>
    <x v="1"/>
    <x v="0"/>
    <x v="9"/>
    <n v="51.42"/>
    <n v="72.42"/>
    <n v="2776.6800000000003"/>
    <n v="3910.6800000000003"/>
    <x v="13"/>
    <x v="10"/>
    <x v="0"/>
  </r>
  <r>
    <d v="2023-01-03T00:00:00"/>
    <s v="P0016"/>
    <s v="Ker"/>
    <s v="Holdron"/>
    <s v="M"/>
    <n v="26"/>
    <x v="3"/>
    <x v="0"/>
    <x v="3"/>
    <x v="17"/>
    <n v="91.03"/>
    <n v="90.54"/>
    <n v="2366.7800000000002"/>
    <n v="2354.04"/>
    <x v="18"/>
    <x v="11"/>
    <x v="1"/>
  </r>
  <r>
    <d v="2022-12-16T00:00:00"/>
    <s v="P0013"/>
    <s v="Gideon"/>
    <s v="Daudray"/>
    <s v="M"/>
    <n v="42"/>
    <x v="0"/>
    <x v="0"/>
    <x v="2"/>
    <x v="22"/>
    <n v="16.260000000000002"/>
    <n v="23.26"/>
    <n v="682.92000000000007"/>
    <n v="976.92000000000007"/>
    <x v="5"/>
    <x v="1"/>
    <x v="0"/>
  </r>
  <r>
    <d v="2023-02-11T00:00:00"/>
    <s v="P0005"/>
    <s v="Jeremiah"/>
    <s v="Lawrinson"/>
    <s v="M"/>
    <n v="23"/>
    <x v="1"/>
    <x v="1"/>
    <x v="0"/>
    <x v="7"/>
    <n v="51.63"/>
    <n v="61.63"/>
    <n v="1187.49"/>
    <n v="1417.49"/>
    <x v="27"/>
    <x v="9"/>
    <x v="1"/>
  </r>
  <r>
    <d v="2022-11-09T00:00:00"/>
    <s v="P0002"/>
    <s v="Breanne"/>
    <s v="Keyden"/>
    <s v="F"/>
    <n v="29"/>
    <x v="2"/>
    <x v="1"/>
    <x v="1"/>
    <x v="18"/>
    <n v="88.73"/>
    <n v="87.75"/>
    <n v="2573.17"/>
    <n v="2544.75"/>
    <x v="1"/>
    <x v="8"/>
    <x v="0"/>
  </r>
  <r>
    <d v="2022-07-02T00:00:00"/>
    <s v="P0019"/>
    <s v="Ernesta"/>
    <s v="Wisdish"/>
    <s v="F"/>
    <n v="25"/>
    <x v="1"/>
    <x v="0"/>
    <x v="2"/>
    <x v="14"/>
    <n v="33.299999999999997"/>
    <n v="46.3"/>
    <n v="832.49999999999989"/>
    <n v="1157.5"/>
    <x v="2"/>
    <x v="2"/>
    <x v="0"/>
  </r>
  <r>
    <d v="2022-06-19T00:00:00"/>
    <s v="P0007"/>
    <s v="Ward"/>
    <s v="Coatham"/>
    <s v="M"/>
    <n v="14"/>
    <x v="1"/>
    <x v="0"/>
    <x v="3"/>
    <x v="11"/>
    <n v="70.31"/>
    <n v="85.31"/>
    <n v="984.34"/>
    <n v="1194.3400000000001"/>
    <x v="30"/>
    <x v="10"/>
    <x v="0"/>
  </r>
  <r>
    <d v="2023-01-09T00:00:00"/>
    <s v="P0006"/>
    <s v="Tymon"/>
    <s v="Hargerie"/>
    <s v="M"/>
    <n v="20"/>
    <x v="0"/>
    <x v="0"/>
    <x v="1"/>
    <x v="5"/>
    <n v="22.51"/>
    <n v="45.51"/>
    <n v="450.20000000000005"/>
    <n v="910.19999999999993"/>
    <x v="1"/>
    <x v="11"/>
    <x v="1"/>
  </r>
  <r>
    <d v="2023-01-29T00:00:00"/>
    <s v="P0001"/>
    <s v="Caterina"/>
    <s v="Mitroshinov"/>
    <s v="F"/>
    <n v="8"/>
    <x v="1"/>
    <x v="1"/>
    <x v="3"/>
    <x v="19"/>
    <n v="32.25"/>
    <n v="41.25"/>
    <n v="258"/>
    <n v="330"/>
    <x v="22"/>
    <x v="11"/>
    <x v="1"/>
  </r>
  <r>
    <d v="2022-06-18T00:00:00"/>
    <s v="P0003"/>
    <s v="Gasparo"/>
    <s v="Stirland"/>
    <s v="M"/>
    <n v="22"/>
    <x v="3"/>
    <x v="0"/>
    <x v="2"/>
    <x v="21"/>
    <n v="6.55"/>
    <n v="4.53"/>
    <n v="144.1"/>
    <n v="99.660000000000011"/>
    <x v="13"/>
    <x v="10"/>
    <x v="0"/>
  </r>
  <r>
    <d v="2022-09-05T00:00:00"/>
    <s v="P0008"/>
    <s v="Gasparo"/>
    <s v="Stirland"/>
    <s v="M"/>
    <n v="14"/>
    <x v="3"/>
    <x v="1"/>
    <x v="0"/>
    <x v="20"/>
    <n v="88.79"/>
    <n v="96.79"/>
    <n v="1243.0600000000002"/>
    <n v="1355.0600000000002"/>
    <x v="9"/>
    <x v="5"/>
    <x v="0"/>
  </r>
  <r>
    <d v="2022-12-26T00:00:00"/>
    <s v="P0009"/>
    <s v="Kalie"/>
    <s v="Dashper"/>
    <s v="F"/>
    <n v="35"/>
    <x v="0"/>
    <x v="0"/>
    <x v="4"/>
    <x v="12"/>
    <n v="12.54"/>
    <n v="30.54"/>
    <n v="438.9"/>
    <n v="1068.8999999999999"/>
    <x v="7"/>
    <x v="1"/>
    <x v="0"/>
  </r>
  <r>
    <d v="2022-07-03T00:00:00"/>
    <s v="P0016"/>
    <s v="Kalie"/>
    <s v="Dashper"/>
    <s v="F"/>
    <n v="24"/>
    <x v="0"/>
    <x v="0"/>
    <x v="3"/>
    <x v="17"/>
    <n v="91.03"/>
    <n v="90.54"/>
    <n v="2184.7200000000003"/>
    <n v="2172.96"/>
    <x v="18"/>
    <x v="2"/>
    <x v="0"/>
  </r>
  <r>
    <d v="2022-06-08T00:00:00"/>
    <s v="P0017"/>
    <s v="Joya"/>
    <s v="Willingam"/>
    <s v="F"/>
    <n v="29"/>
    <x v="3"/>
    <x v="1"/>
    <x v="5"/>
    <x v="15"/>
    <n v="30.48"/>
    <n v="36.479999999999997"/>
    <n v="883.92"/>
    <n v="1057.9199999999998"/>
    <x v="17"/>
    <x v="10"/>
    <x v="0"/>
  </r>
  <r>
    <d v="2022-09-29T00:00:00"/>
    <s v="P0003"/>
    <s v="Riannon"/>
    <s v="Emery"/>
    <s v="F"/>
    <n v="35"/>
    <x v="2"/>
    <x v="1"/>
    <x v="2"/>
    <x v="21"/>
    <n v="6.55"/>
    <n v="4.53"/>
    <n v="229.25"/>
    <n v="158.55000000000001"/>
    <x v="22"/>
    <x v="5"/>
    <x v="0"/>
  </r>
  <r>
    <d v="2022-09-02T00:00:00"/>
    <s v="P0014"/>
    <s v="Ward"/>
    <s v="Coatham"/>
    <s v="M"/>
    <n v="51"/>
    <x v="1"/>
    <x v="1"/>
    <x v="1"/>
    <x v="2"/>
    <n v="21.66"/>
    <n v="31.66"/>
    <n v="1104.6600000000001"/>
    <n v="1614.66"/>
    <x v="2"/>
    <x v="5"/>
    <x v="0"/>
  </r>
  <r>
    <d v="2023-03-27T00:00:00"/>
    <s v="P0008"/>
    <s v="Gasparo"/>
    <s v="Stirland"/>
    <s v="M"/>
    <n v="26"/>
    <x v="3"/>
    <x v="0"/>
    <x v="0"/>
    <x v="20"/>
    <n v="88.79"/>
    <n v="96.79"/>
    <n v="2308.54"/>
    <n v="2516.54"/>
    <x v="24"/>
    <x v="6"/>
    <x v="1"/>
  </r>
  <r>
    <d v="2023-04-16T00:00:00"/>
    <s v="P0002"/>
    <s v="Ker"/>
    <s v="Holdron"/>
    <s v="M"/>
    <n v="38"/>
    <x v="3"/>
    <x v="0"/>
    <x v="1"/>
    <x v="18"/>
    <n v="88.73"/>
    <n v="87.75"/>
    <n v="3371.7400000000002"/>
    <n v="3334.5"/>
    <x v="5"/>
    <x v="4"/>
    <x v="1"/>
  </r>
  <r>
    <d v="2022-10-01T00:00:00"/>
    <s v="P0017"/>
    <s v="Genia"/>
    <s v="Fones"/>
    <s v="F"/>
    <n v="38"/>
    <x v="2"/>
    <x v="1"/>
    <x v="5"/>
    <x v="15"/>
    <n v="30.48"/>
    <n v="36.479999999999997"/>
    <n v="1158.24"/>
    <n v="1386.2399999999998"/>
    <x v="29"/>
    <x v="0"/>
    <x v="0"/>
  </r>
  <r>
    <d v="2022-08-29T00:00:00"/>
    <s v="P0003"/>
    <s v="Jeremiah"/>
    <s v="Lawrinson"/>
    <s v="M"/>
    <n v="20"/>
    <x v="1"/>
    <x v="1"/>
    <x v="2"/>
    <x v="21"/>
    <n v="6.55"/>
    <n v="4.53"/>
    <n v="131"/>
    <n v="90.600000000000009"/>
    <x v="22"/>
    <x v="3"/>
    <x v="0"/>
  </r>
  <r>
    <d v="2022-06-12T00:00:00"/>
    <s v="P0017"/>
    <s v="Moe"/>
    <s v="Gravey"/>
    <s v="M"/>
    <n v="22"/>
    <x v="0"/>
    <x v="0"/>
    <x v="5"/>
    <x v="15"/>
    <n v="30.48"/>
    <n v="36.479999999999997"/>
    <n v="670.56000000000006"/>
    <n v="802.56"/>
    <x v="25"/>
    <x v="10"/>
    <x v="0"/>
  </r>
  <r>
    <d v="2023-04-26T00:00:00"/>
    <s v="P0011"/>
    <s v="Gideon"/>
    <s v="Daudray"/>
    <s v="M"/>
    <n v="32"/>
    <x v="0"/>
    <x v="1"/>
    <x v="4"/>
    <x v="13"/>
    <n v="43.7"/>
    <n v="42.11"/>
    <n v="1398.4"/>
    <n v="1347.52"/>
    <x v="7"/>
    <x v="4"/>
    <x v="1"/>
  </r>
  <r>
    <d v="2022-08-17T00:00:00"/>
    <s v="P0003"/>
    <s v="Moe"/>
    <s v="Gravey"/>
    <s v="M"/>
    <n v="19"/>
    <x v="0"/>
    <x v="0"/>
    <x v="2"/>
    <x v="21"/>
    <n v="6.55"/>
    <n v="4.53"/>
    <n v="124.45"/>
    <n v="86.070000000000007"/>
    <x v="15"/>
    <x v="3"/>
    <x v="0"/>
  </r>
  <r>
    <d v="2022-08-12T00:00:00"/>
    <s v="P0017"/>
    <s v="Tymon"/>
    <s v="Hargerie"/>
    <s v="M"/>
    <n v="29"/>
    <x v="0"/>
    <x v="0"/>
    <x v="5"/>
    <x v="15"/>
    <n v="30.48"/>
    <n v="36.479999999999997"/>
    <n v="883.92"/>
    <n v="1057.9199999999998"/>
    <x v="25"/>
    <x v="3"/>
    <x v="0"/>
  </r>
  <r>
    <d v="2022-11-25T00:00:00"/>
    <s v="P0014"/>
    <s v="Joya"/>
    <s v="Willingam"/>
    <s v="F"/>
    <n v="33"/>
    <x v="3"/>
    <x v="1"/>
    <x v="1"/>
    <x v="2"/>
    <n v="21.66"/>
    <n v="31.66"/>
    <n v="714.78"/>
    <n v="1044.78"/>
    <x v="3"/>
    <x v="8"/>
    <x v="0"/>
  </r>
  <r>
    <d v="2022-07-16T00:00:00"/>
    <s v="P0003"/>
    <s v="Breanne"/>
    <s v="Keyden"/>
    <s v="F"/>
    <n v="24"/>
    <x v="2"/>
    <x v="1"/>
    <x v="2"/>
    <x v="21"/>
    <n v="6.55"/>
    <n v="4.53"/>
    <n v="157.19999999999999"/>
    <n v="108.72"/>
    <x v="5"/>
    <x v="2"/>
    <x v="0"/>
  </r>
  <r>
    <d v="2023-01-30T00:00:00"/>
    <s v="P0013"/>
    <s v="Genia"/>
    <s v="Fones"/>
    <s v="F"/>
    <n v="17"/>
    <x v="2"/>
    <x v="1"/>
    <x v="2"/>
    <x v="22"/>
    <n v="16.260000000000002"/>
    <n v="23.26"/>
    <n v="276.42"/>
    <n v="395.42"/>
    <x v="8"/>
    <x v="11"/>
    <x v="1"/>
  </r>
  <r>
    <d v="2022-09-03T00:00:00"/>
    <s v="P0023"/>
    <s v="Cecily"/>
    <s v="Willmott"/>
    <s v="F"/>
    <n v="9"/>
    <x v="1"/>
    <x v="0"/>
    <x v="0"/>
    <x v="0"/>
    <n v="76.34"/>
    <n v="81.34"/>
    <n v="687.06000000000006"/>
    <n v="732.06000000000006"/>
    <x v="18"/>
    <x v="5"/>
    <x v="0"/>
  </r>
  <r>
    <d v="2022-09-19T00:00:00"/>
    <s v="P0005"/>
    <s v="Haroun"/>
    <s v="McAlinden"/>
    <s v="M"/>
    <n v="58"/>
    <x v="2"/>
    <x v="1"/>
    <x v="0"/>
    <x v="7"/>
    <n v="51.63"/>
    <n v="61.63"/>
    <n v="2994.54"/>
    <n v="3574.54"/>
    <x v="30"/>
    <x v="5"/>
    <x v="0"/>
  </r>
  <r>
    <d v="2022-12-10T00:00:00"/>
    <s v="P0004"/>
    <s v="Renado"/>
    <s v="Sertin"/>
    <s v="M"/>
    <n v="55"/>
    <x v="2"/>
    <x v="1"/>
    <x v="2"/>
    <x v="3"/>
    <n v="89.94"/>
    <n v="89.94"/>
    <n v="4946.7"/>
    <n v="4946.7"/>
    <x v="28"/>
    <x v="1"/>
    <x v="0"/>
  </r>
  <r>
    <d v="2022-09-22T00:00:00"/>
    <s v="P0020"/>
    <s v="Jacqui"/>
    <s v="Wreath"/>
    <s v="F"/>
    <n v="13"/>
    <x v="0"/>
    <x v="1"/>
    <x v="3"/>
    <x v="6"/>
    <n v="36.659999999999997"/>
    <n v="52.66"/>
    <n v="476.57999999999993"/>
    <n v="684.57999999999993"/>
    <x v="19"/>
    <x v="5"/>
    <x v="0"/>
  </r>
  <r>
    <d v="2022-09-20T00:00:00"/>
    <s v="P0003"/>
    <s v="Caterina"/>
    <s v="Mitroshinov"/>
    <s v="F"/>
    <n v="23"/>
    <x v="1"/>
    <x v="0"/>
    <x v="2"/>
    <x v="21"/>
    <n v="6.55"/>
    <n v="4.53"/>
    <n v="150.65"/>
    <n v="104.19000000000001"/>
    <x v="21"/>
    <x v="5"/>
    <x v="0"/>
  </r>
  <r>
    <d v="2022-11-14T00:00:00"/>
    <s v="P0016"/>
    <s v="Alejoa"/>
    <s v="Savell"/>
    <s v="M"/>
    <n v="38"/>
    <x v="1"/>
    <x v="1"/>
    <x v="3"/>
    <x v="17"/>
    <n v="91.03"/>
    <n v="90.54"/>
    <n v="3459.14"/>
    <n v="3440.5200000000004"/>
    <x v="12"/>
    <x v="8"/>
    <x v="0"/>
  </r>
  <r>
    <d v="2023-02-12T00:00:00"/>
    <s v="P0010"/>
    <s v="Ward"/>
    <s v="Coatham"/>
    <s v="M"/>
    <n v="19"/>
    <x v="1"/>
    <x v="0"/>
    <x v="4"/>
    <x v="16"/>
    <n v="77.83"/>
    <n v="99.83"/>
    <n v="1478.77"/>
    <n v="1896.77"/>
    <x v="25"/>
    <x v="9"/>
    <x v="1"/>
  </r>
  <r>
    <d v="2022-12-17T00:00:00"/>
    <s v="P0018"/>
    <s v="Burlie"/>
    <s v="Brooksbank"/>
    <s v="M"/>
    <n v="48"/>
    <x v="2"/>
    <x v="1"/>
    <x v="0"/>
    <x v="4"/>
    <n v="69.069999999999993"/>
    <n v="88.07"/>
    <n v="3315.3599999999997"/>
    <n v="4227.3599999999997"/>
    <x v="15"/>
    <x v="1"/>
    <x v="0"/>
  </r>
  <r>
    <d v="2022-06-03T00:00:00"/>
    <s v="P0005"/>
    <s v="Breanne"/>
    <s v="Keyden"/>
    <s v="F"/>
    <n v="48"/>
    <x v="2"/>
    <x v="1"/>
    <x v="0"/>
    <x v="7"/>
    <n v="51.63"/>
    <n v="61.63"/>
    <n v="2478.2400000000002"/>
    <n v="2958.2400000000002"/>
    <x v="18"/>
    <x v="10"/>
    <x v="0"/>
  </r>
  <r>
    <d v="2023-04-26T00:00:00"/>
    <s v="P0022"/>
    <s v="Gideon"/>
    <s v="Daudray"/>
    <s v="M"/>
    <n v="32"/>
    <x v="0"/>
    <x v="1"/>
    <x v="1"/>
    <x v="10"/>
    <n v="56.74"/>
    <n v="79.739999999999995"/>
    <n v="1815.68"/>
    <n v="2551.6799999999998"/>
    <x v="7"/>
    <x v="4"/>
    <x v="1"/>
  </r>
  <r>
    <d v="2023-03-03T00:00:00"/>
    <s v="P0014"/>
    <s v="Cecily"/>
    <s v="Willmott"/>
    <s v="F"/>
    <n v="25"/>
    <x v="1"/>
    <x v="1"/>
    <x v="1"/>
    <x v="2"/>
    <n v="21.66"/>
    <n v="31.66"/>
    <n v="541.5"/>
    <n v="791.5"/>
    <x v="18"/>
    <x v="6"/>
    <x v="1"/>
  </r>
  <r>
    <d v="2022-10-09T00:00:00"/>
    <s v="P0019"/>
    <s v="Renelle"/>
    <s v="Arnault"/>
    <s v="F"/>
    <n v="35"/>
    <x v="3"/>
    <x v="1"/>
    <x v="2"/>
    <x v="14"/>
    <n v="33.299999999999997"/>
    <n v="46.3"/>
    <n v="1165.5"/>
    <n v="1620.5"/>
    <x v="1"/>
    <x v="0"/>
    <x v="0"/>
  </r>
  <r>
    <d v="2023-03-15T00:00:00"/>
    <s v="P0007"/>
    <s v="Tiffi"/>
    <s v="Philippson"/>
    <s v="F"/>
    <n v="19"/>
    <x v="1"/>
    <x v="1"/>
    <x v="3"/>
    <x v="11"/>
    <n v="70.31"/>
    <n v="85.31"/>
    <n v="1335.89"/>
    <n v="1620.89"/>
    <x v="10"/>
    <x v="6"/>
    <x v="1"/>
  </r>
  <r>
    <d v="2022-10-16T00:00:00"/>
    <s v="P0013"/>
    <s v="Ernesta"/>
    <s v="Wisdish"/>
    <s v="F"/>
    <n v="46"/>
    <x v="1"/>
    <x v="0"/>
    <x v="2"/>
    <x v="22"/>
    <n v="16.260000000000002"/>
    <n v="23.26"/>
    <n v="747.96"/>
    <n v="1069.96"/>
    <x v="5"/>
    <x v="0"/>
    <x v="0"/>
  </r>
  <r>
    <d v="2022-05-21T00:00:00"/>
    <s v="P0003"/>
    <s v="Carlotta"/>
    <s v="Montez"/>
    <s v="F"/>
    <n v="54"/>
    <x v="2"/>
    <x v="1"/>
    <x v="2"/>
    <x v="21"/>
    <n v="6.55"/>
    <n v="4.53"/>
    <n v="353.7"/>
    <n v="244.62"/>
    <x v="11"/>
    <x v="7"/>
    <x v="0"/>
  </r>
  <r>
    <d v="2022-07-02T00:00:00"/>
    <s v="P0015"/>
    <s v="Gideon"/>
    <s v="Daudray"/>
    <s v="M"/>
    <n v="26"/>
    <x v="0"/>
    <x v="1"/>
    <x v="1"/>
    <x v="1"/>
    <n v="13.89"/>
    <n v="33.89"/>
    <n v="361.14"/>
    <n v="881.14"/>
    <x v="2"/>
    <x v="2"/>
    <x v="0"/>
  </r>
  <r>
    <d v="2023-02-22T00:00:00"/>
    <s v="P0002"/>
    <s v="Breanne"/>
    <s v="Keyden"/>
    <s v="F"/>
    <n v="16"/>
    <x v="2"/>
    <x v="0"/>
    <x v="1"/>
    <x v="18"/>
    <n v="88.73"/>
    <n v="87.75"/>
    <n v="1419.68"/>
    <n v="1404"/>
    <x v="19"/>
    <x v="9"/>
    <x v="1"/>
  </r>
  <r>
    <d v="2023-02-15T00:00:00"/>
    <s v="P0010"/>
    <s v="Ceil"/>
    <s v="Sercombe"/>
    <s v="F"/>
    <n v="28"/>
    <x v="3"/>
    <x v="1"/>
    <x v="4"/>
    <x v="16"/>
    <n v="77.83"/>
    <n v="99.83"/>
    <n v="2179.2399999999998"/>
    <n v="2795.24"/>
    <x v="10"/>
    <x v="9"/>
    <x v="1"/>
  </r>
  <r>
    <d v="2023-03-20T00:00:00"/>
    <s v="P0004"/>
    <s v="Tedman"/>
    <s v="McGavigan"/>
    <s v="M"/>
    <n v="45"/>
    <x v="0"/>
    <x v="0"/>
    <x v="2"/>
    <x v="3"/>
    <n v="89.94"/>
    <n v="89.94"/>
    <n v="4047.2999999999997"/>
    <n v="4047.2999999999997"/>
    <x v="21"/>
    <x v="6"/>
    <x v="1"/>
  </r>
  <r>
    <d v="2022-08-17T00:00:00"/>
    <s v="P0020"/>
    <s v="Ker"/>
    <s v="Holdron"/>
    <s v="M"/>
    <n v="55"/>
    <x v="3"/>
    <x v="0"/>
    <x v="3"/>
    <x v="6"/>
    <n v="36.659999999999997"/>
    <n v="52.66"/>
    <n v="2016.2999999999997"/>
    <n v="2896.2999999999997"/>
    <x v="15"/>
    <x v="3"/>
    <x v="0"/>
  </r>
  <r>
    <d v="2022-07-20T00:00:00"/>
    <s v="P0021"/>
    <s v="Gideon"/>
    <s v="Daudray"/>
    <s v="M"/>
    <n v="41"/>
    <x v="0"/>
    <x v="0"/>
    <x v="0"/>
    <x v="9"/>
    <n v="51.42"/>
    <n v="72.42"/>
    <n v="2108.2200000000003"/>
    <n v="2969.2200000000003"/>
    <x v="21"/>
    <x v="2"/>
    <x v="0"/>
  </r>
  <r>
    <d v="2023-03-13T00:00:00"/>
    <s v="P0001"/>
    <s v="Gasparo"/>
    <s v="Stirland"/>
    <s v="M"/>
    <n v="17"/>
    <x v="3"/>
    <x v="1"/>
    <x v="3"/>
    <x v="19"/>
    <n v="32.25"/>
    <n v="41.25"/>
    <n v="548.25"/>
    <n v="701.25"/>
    <x v="4"/>
    <x v="6"/>
    <x v="1"/>
  </r>
  <r>
    <d v="2022-12-03T00:00:00"/>
    <s v="P0014"/>
    <s v="Haroun"/>
    <s v="McAlinden"/>
    <s v="M"/>
    <n v="16"/>
    <x v="2"/>
    <x v="0"/>
    <x v="1"/>
    <x v="2"/>
    <n v="21.66"/>
    <n v="31.66"/>
    <n v="346.56"/>
    <n v="506.56"/>
    <x v="18"/>
    <x v="1"/>
    <x v="0"/>
  </r>
  <r>
    <d v="2022-12-08T00:00:00"/>
    <s v="P0002"/>
    <s v="Jemima"/>
    <s v="Johnikin"/>
    <s v="F"/>
    <n v="57"/>
    <x v="1"/>
    <x v="0"/>
    <x v="1"/>
    <x v="18"/>
    <n v="88.73"/>
    <n v="87.75"/>
    <n v="5057.6100000000006"/>
    <n v="5001.75"/>
    <x v="17"/>
    <x v="1"/>
    <x v="0"/>
  </r>
  <r>
    <d v="2023-05-03T00:00:00"/>
    <s v="P0019"/>
    <s v="Tiffi"/>
    <s v="Philippson"/>
    <s v="F"/>
    <n v="59"/>
    <x v="1"/>
    <x v="1"/>
    <x v="2"/>
    <x v="14"/>
    <n v="33.299999999999997"/>
    <n v="46.3"/>
    <n v="1964.6999999999998"/>
    <n v="2731.7"/>
    <x v="18"/>
    <x v="7"/>
    <x v="1"/>
  </r>
  <r>
    <d v="2023-03-05T00:00:00"/>
    <s v="P0009"/>
    <s v="Gideon"/>
    <s v="Daudray"/>
    <s v="M"/>
    <n v="46"/>
    <x v="0"/>
    <x v="1"/>
    <x v="4"/>
    <x v="12"/>
    <n v="12.54"/>
    <n v="30.54"/>
    <n v="576.83999999999992"/>
    <n v="1404.84"/>
    <x v="9"/>
    <x v="6"/>
    <x v="1"/>
  </r>
  <r>
    <d v="2022-07-15T00:00:00"/>
    <s v="P0021"/>
    <s v="Carlotta"/>
    <s v="Montez"/>
    <s v="F"/>
    <n v="45"/>
    <x v="2"/>
    <x v="1"/>
    <x v="0"/>
    <x v="9"/>
    <n v="51.42"/>
    <n v="72.42"/>
    <n v="2313.9"/>
    <n v="3258.9"/>
    <x v="10"/>
    <x v="2"/>
    <x v="0"/>
  </r>
  <r>
    <d v="2022-10-27T00:00:00"/>
    <s v="P0019"/>
    <s v="Tedman"/>
    <s v="McGavigan"/>
    <s v="M"/>
    <n v="9"/>
    <x v="0"/>
    <x v="1"/>
    <x v="2"/>
    <x v="14"/>
    <n v="33.299999999999997"/>
    <n v="46.3"/>
    <n v="299.7"/>
    <n v="416.7"/>
    <x v="24"/>
    <x v="0"/>
    <x v="0"/>
  </r>
  <r>
    <d v="2022-11-18T00:00:00"/>
    <s v="P0017"/>
    <s v="Genia"/>
    <s v="Fones"/>
    <s v="F"/>
    <n v="13"/>
    <x v="2"/>
    <x v="0"/>
    <x v="5"/>
    <x v="15"/>
    <n v="30.48"/>
    <n v="36.479999999999997"/>
    <n v="396.24"/>
    <n v="474.23999999999995"/>
    <x v="13"/>
    <x v="8"/>
    <x v="0"/>
  </r>
  <r>
    <d v="2023-04-18T00:00:00"/>
    <s v="P0003"/>
    <s v="Caterina"/>
    <s v="Mitroshinov"/>
    <s v="F"/>
    <n v="9"/>
    <x v="1"/>
    <x v="1"/>
    <x v="2"/>
    <x v="21"/>
    <n v="6.55"/>
    <n v="4.53"/>
    <n v="58.949999999999996"/>
    <n v="40.770000000000003"/>
    <x v="13"/>
    <x v="4"/>
    <x v="1"/>
  </r>
  <r>
    <d v="2023-04-17T00:00:00"/>
    <s v="P0007"/>
    <s v="Moe"/>
    <s v="Gravey"/>
    <s v="M"/>
    <n v="11"/>
    <x v="0"/>
    <x v="1"/>
    <x v="3"/>
    <x v="11"/>
    <n v="70.31"/>
    <n v="85.31"/>
    <n v="773.41000000000008"/>
    <n v="938.41000000000008"/>
    <x v="15"/>
    <x v="4"/>
    <x v="1"/>
  </r>
  <r>
    <d v="2023-03-07T00:00:00"/>
    <s v="P0017"/>
    <s v="Gasparo"/>
    <s v="Stirland"/>
    <s v="M"/>
    <n v="28"/>
    <x v="3"/>
    <x v="0"/>
    <x v="5"/>
    <x v="15"/>
    <n v="30.48"/>
    <n v="36.479999999999997"/>
    <n v="853.44"/>
    <n v="1021.4399999999999"/>
    <x v="20"/>
    <x v="6"/>
    <x v="1"/>
  </r>
  <r>
    <d v="2022-11-21T00:00:00"/>
    <s v="P0022"/>
    <s v="Tymon"/>
    <s v="Hargerie"/>
    <s v="M"/>
    <n v="12"/>
    <x v="0"/>
    <x v="1"/>
    <x v="1"/>
    <x v="10"/>
    <n v="56.74"/>
    <n v="79.739999999999995"/>
    <n v="680.88"/>
    <n v="956.87999999999988"/>
    <x v="11"/>
    <x v="8"/>
    <x v="0"/>
  </r>
  <r>
    <d v="2022-12-10T00:00:00"/>
    <s v="P0011"/>
    <s v="Connie"/>
    <s v="Tchaikovsky"/>
    <s v="M"/>
    <n v="32"/>
    <x v="0"/>
    <x v="0"/>
    <x v="4"/>
    <x v="13"/>
    <n v="43.7"/>
    <n v="42.11"/>
    <n v="1398.4"/>
    <n v="1347.52"/>
    <x v="28"/>
    <x v="1"/>
    <x v="0"/>
  </r>
  <r>
    <d v="2023-03-02T00:00:00"/>
    <s v="P0008"/>
    <s v="Shanan"/>
    <s v="Gaddes"/>
    <s v="M"/>
    <n v="42"/>
    <x v="3"/>
    <x v="0"/>
    <x v="0"/>
    <x v="20"/>
    <n v="88.79"/>
    <n v="96.79"/>
    <n v="3729.1800000000003"/>
    <n v="4065.1800000000003"/>
    <x v="2"/>
    <x v="6"/>
    <x v="1"/>
  </r>
  <r>
    <d v="2023-02-20T00:00:00"/>
    <s v="P0014"/>
    <s v="Ceil"/>
    <s v="Sercombe"/>
    <s v="F"/>
    <n v="29"/>
    <x v="3"/>
    <x v="1"/>
    <x v="1"/>
    <x v="2"/>
    <n v="21.66"/>
    <n v="31.66"/>
    <n v="628.14"/>
    <n v="918.14"/>
    <x v="21"/>
    <x v="9"/>
    <x v="1"/>
  </r>
  <r>
    <d v="2022-07-23T00:00:00"/>
    <s v="P0001"/>
    <s v="Kalie"/>
    <s v="Dashper"/>
    <s v="F"/>
    <n v="51"/>
    <x v="0"/>
    <x v="1"/>
    <x v="3"/>
    <x v="19"/>
    <n v="32.25"/>
    <n v="41.25"/>
    <n v="1644.75"/>
    <n v="2103.75"/>
    <x v="26"/>
    <x v="2"/>
    <x v="0"/>
  </r>
  <r>
    <d v="2023-03-27T00:00:00"/>
    <s v="P0013"/>
    <s v="Gideon"/>
    <s v="Daudray"/>
    <s v="M"/>
    <n v="43"/>
    <x v="0"/>
    <x v="1"/>
    <x v="2"/>
    <x v="22"/>
    <n v="16.260000000000002"/>
    <n v="23.26"/>
    <n v="699.18000000000006"/>
    <n v="1000.1800000000001"/>
    <x v="24"/>
    <x v="6"/>
    <x v="1"/>
  </r>
  <r>
    <d v="2023-04-12T00:00:00"/>
    <s v="P0006"/>
    <s v="Babita"/>
    <s v="Carous"/>
    <s v="F"/>
    <n v="20"/>
    <x v="2"/>
    <x v="1"/>
    <x v="1"/>
    <x v="5"/>
    <n v="22.51"/>
    <n v="45.51"/>
    <n v="450.20000000000005"/>
    <n v="910.19999999999993"/>
    <x v="25"/>
    <x v="4"/>
    <x v="1"/>
  </r>
  <r>
    <d v="2023-04-03T00:00:00"/>
    <s v="P0007"/>
    <s v="Babita"/>
    <s v="Carous"/>
    <s v="F"/>
    <n v="31"/>
    <x v="2"/>
    <x v="0"/>
    <x v="3"/>
    <x v="11"/>
    <n v="70.31"/>
    <n v="85.31"/>
    <n v="2179.61"/>
    <n v="2644.61"/>
    <x v="18"/>
    <x v="4"/>
    <x v="1"/>
  </r>
  <r>
    <d v="2022-09-03T00:00:00"/>
    <s v="P0021"/>
    <s v="Carlotta"/>
    <s v="Montez"/>
    <s v="F"/>
    <n v="47"/>
    <x v="2"/>
    <x v="1"/>
    <x v="0"/>
    <x v="9"/>
    <n v="51.42"/>
    <n v="72.42"/>
    <n v="2416.7400000000002"/>
    <n v="3403.7400000000002"/>
    <x v="18"/>
    <x v="5"/>
    <x v="0"/>
  </r>
  <r>
    <d v="2023-01-30T00:00:00"/>
    <s v="P0017"/>
    <s v="Jemima"/>
    <s v="Johnikin"/>
    <s v="F"/>
    <n v="8"/>
    <x v="1"/>
    <x v="1"/>
    <x v="5"/>
    <x v="15"/>
    <n v="30.48"/>
    <n v="36.479999999999997"/>
    <n v="243.84"/>
    <n v="291.83999999999997"/>
    <x v="8"/>
    <x v="11"/>
    <x v="1"/>
  </r>
  <r>
    <d v="2022-06-23T00:00:00"/>
    <s v="P0011"/>
    <s v="Ward"/>
    <s v="Coatham"/>
    <s v="M"/>
    <n v="44"/>
    <x v="1"/>
    <x v="0"/>
    <x v="4"/>
    <x v="13"/>
    <n v="43.7"/>
    <n v="42.11"/>
    <n v="1922.8000000000002"/>
    <n v="1852.84"/>
    <x v="26"/>
    <x v="10"/>
    <x v="0"/>
  </r>
  <r>
    <d v="2023-01-15T00:00:00"/>
    <s v="P0020"/>
    <s v="Shanan"/>
    <s v="Gaddes"/>
    <s v="M"/>
    <n v="51"/>
    <x v="3"/>
    <x v="1"/>
    <x v="3"/>
    <x v="6"/>
    <n v="36.659999999999997"/>
    <n v="52.66"/>
    <n v="1869.6599999999999"/>
    <n v="2685.66"/>
    <x v="10"/>
    <x v="11"/>
    <x v="1"/>
  </r>
  <r>
    <d v="2022-12-16T00:00:00"/>
    <s v="P0015"/>
    <s v="Jacqui"/>
    <s v="Wreath"/>
    <s v="F"/>
    <n v="50"/>
    <x v="0"/>
    <x v="1"/>
    <x v="1"/>
    <x v="1"/>
    <n v="13.89"/>
    <n v="33.89"/>
    <n v="694.5"/>
    <n v="1694.5"/>
    <x v="5"/>
    <x v="1"/>
    <x v="0"/>
  </r>
  <r>
    <d v="2023-04-04T00:00:00"/>
    <s v="P0003"/>
    <s v="Renelle"/>
    <s v="Arnault"/>
    <s v="F"/>
    <n v="17"/>
    <x v="3"/>
    <x v="0"/>
    <x v="2"/>
    <x v="21"/>
    <n v="6.55"/>
    <n v="4.53"/>
    <n v="111.35"/>
    <n v="77.010000000000005"/>
    <x v="6"/>
    <x v="4"/>
    <x v="1"/>
  </r>
  <r>
    <d v="2022-07-13T00:00:00"/>
    <s v="P0002"/>
    <s v="Caterina"/>
    <s v="Mitroshinov"/>
    <s v="F"/>
    <n v="29"/>
    <x v="1"/>
    <x v="0"/>
    <x v="1"/>
    <x v="18"/>
    <n v="88.73"/>
    <n v="87.75"/>
    <n v="2573.17"/>
    <n v="2544.75"/>
    <x v="4"/>
    <x v="2"/>
    <x v="0"/>
  </r>
  <r>
    <d v="2022-08-18T00:00:00"/>
    <s v="P0017"/>
    <s v="Joya"/>
    <s v="Willingam"/>
    <s v="F"/>
    <n v="18"/>
    <x v="3"/>
    <x v="0"/>
    <x v="5"/>
    <x v="15"/>
    <n v="30.48"/>
    <n v="36.479999999999997"/>
    <n v="548.64"/>
    <n v="656.64"/>
    <x v="13"/>
    <x v="3"/>
    <x v="0"/>
  </r>
  <r>
    <d v="2022-09-08T00:00:00"/>
    <s v="P0023"/>
    <s v="Burlie"/>
    <s v="Brooksbank"/>
    <s v="M"/>
    <n v="33"/>
    <x v="2"/>
    <x v="0"/>
    <x v="0"/>
    <x v="0"/>
    <n v="76.34"/>
    <n v="81.34"/>
    <n v="2519.2200000000003"/>
    <n v="2684.2200000000003"/>
    <x v="17"/>
    <x v="5"/>
    <x v="0"/>
  </r>
  <r>
    <d v="2023-04-16T00:00:00"/>
    <s v="P0022"/>
    <s v="Ceil"/>
    <s v="Sercombe"/>
    <s v="F"/>
    <n v="27"/>
    <x v="3"/>
    <x v="1"/>
    <x v="1"/>
    <x v="10"/>
    <n v="56.74"/>
    <n v="79.739999999999995"/>
    <n v="1531.98"/>
    <n v="2152.98"/>
    <x v="5"/>
    <x v="4"/>
    <x v="1"/>
  </r>
  <r>
    <d v="2022-06-29T00:00:00"/>
    <s v="P0016"/>
    <s v="Tedman"/>
    <s v="McGavigan"/>
    <s v="M"/>
    <n v="42"/>
    <x v="0"/>
    <x v="0"/>
    <x v="3"/>
    <x v="17"/>
    <n v="91.03"/>
    <n v="90.54"/>
    <n v="3823.26"/>
    <n v="3802.6800000000003"/>
    <x v="22"/>
    <x v="10"/>
    <x v="0"/>
  </r>
  <r>
    <d v="2022-06-25T00:00:00"/>
    <s v="P0012"/>
    <s v="Burlie"/>
    <s v="Brooksbank"/>
    <s v="M"/>
    <n v="25"/>
    <x v="2"/>
    <x v="0"/>
    <x v="2"/>
    <x v="8"/>
    <n v="7.54"/>
    <n v="13.54"/>
    <n v="188.5"/>
    <n v="338.5"/>
    <x v="3"/>
    <x v="10"/>
    <x v="0"/>
  </r>
  <r>
    <d v="2022-10-08T00:00:00"/>
    <s v="P0003"/>
    <s v="Ward"/>
    <s v="Coatham"/>
    <s v="M"/>
    <n v="37"/>
    <x v="1"/>
    <x v="0"/>
    <x v="2"/>
    <x v="21"/>
    <n v="6.55"/>
    <n v="4.53"/>
    <n v="242.35"/>
    <n v="167.61"/>
    <x v="17"/>
    <x v="0"/>
    <x v="0"/>
  </r>
  <r>
    <d v="2023-01-18T00:00:00"/>
    <s v="P0008"/>
    <s v="Shanan"/>
    <s v="Gaddes"/>
    <s v="M"/>
    <n v="50"/>
    <x v="3"/>
    <x v="1"/>
    <x v="0"/>
    <x v="20"/>
    <n v="88.79"/>
    <n v="96.79"/>
    <n v="4439.5"/>
    <n v="4839.5"/>
    <x v="13"/>
    <x v="11"/>
    <x v="1"/>
  </r>
  <r>
    <d v="2022-08-07T00:00:00"/>
    <s v="P0013"/>
    <s v="Babita"/>
    <s v="Carous"/>
    <s v="F"/>
    <n v="47"/>
    <x v="2"/>
    <x v="1"/>
    <x v="2"/>
    <x v="22"/>
    <n v="16.260000000000002"/>
    <n v="23.26"/>
    <n v="764.22"/>
    <n v="1093.22"/>
    <x v="20"/>
    <x v="3"/>
    <x v="0"/>
  </r>
  <r>
    <d v="2022-07-09T00:00:00"/>
    <s v="P0007"/>
    <s v="Renado"/>
    <s v="Sertin"/>
    <s v="M"/>
    <n v="40"/>
    <x v="2"/>
    <x v="1"/>
    <x v="3"/>
    <x v="11"/>
    <n v="70.31"/>
    <n v="85.31"/>
    <n v="2812.4"/>
    <n v="3412.4"/>
    <x v="1"/>
    <x v="2"/>
    <x v="0"/>
  </r>
  <r>
    <d v="2022-10-05T00:00:00"/>
    <s v="P0021"/>
    <s v="Shanan"/>
    <s v="Gaddes"/>
    <s v="M"/>
    <n v="38"/>
    <x v="3"/>
    <x v="1"/>
    <x v="0"/>
    <x v="9"/>
    <n v="51.42"/>
    <n v="72.42"/>
    <n v="1953.96"/>
    <n v="2751.96"/>
    <x v="9"/>
    <x v="0"/>
    <x v="0"/>
  </r>
  <r>
    <d v="2022-07-07T00:00:00"/>
    <s v="P0013"/>
    <s v="Babita"/>
    <s v="Carous"/>
    <s v="F"/>
    <n v="34"/>
    <x v="2"/>
    <x v="0"/>
    <x v="2"/>
    <x v="22"/>
    <n v="16.260000000000002"/>
    <n v="23.26"/>
    <n v="552.84"/>
    <n v="790.84"/>
    <x v="20"/>
    <x v="2"/>
    <x v="0"/>
  </r>
  <r>
    <d v="2023-02-24T00:00:00"/>
    <s v="P0020"/>
    <s v="Joya"/>
    <s v="Willingam"/>
    <s v="F"/>
    <n v="59"/>
    <x v="3"/>
    <x v="1"/>
    <x v="3"/>
    <x v="6"/>
    <n v="36.659999999999997"/>
    <n v="52.66"/>
    <n v="2162.9399999999996"/>
    <n v="3106.9399999999996"/>
    <x v="14"/>
    <x v="9"/>
    <x v="1"/>
  </r>
  <r>
    <d v="2022-10-21T00:00:00"/>
    <s v="P0021"/>
    <s v="Shanan"/>
    <s v="Gaddes"/>
    <s v="M"/>
    <n v="35"/>
    <x v="3"/>
    <x v="1"/>
    <x v="0"/>
    <x v="9"/>
    <n v="51.42"/>
    <n v="72.42"/>
    <n v="1799.7"/>
    <n v="2534.7000000000003"/>
    <x v="11"/>
    <x v="0"/>
    <x v="0"/>
  </r>
  <r>
    <d v="2023-01-10T00:00:00"/>
    <s v="P0018"/>
    <s v="Ward"/>
    <s v="Coatham"/>
    <s v="M"/>
    <n v="12"/>
    <x v="1"/>
    <x v="0"/>
    <x v="0"/>
    <x v="4"/>
    <n v="69.069999999999993"/>
    <n v="88.07"/>
    <n v="828.83999999999992"/>
    <n v="1056.8399999999999"/>
    <x v="28"/>
    <x v="11"/>
    <x v="1"/>
  </r>
  <r>
    <d v="2023-01-31T00:00:00"/>
    <s v="P0021"/>
    <s v="Haroun"/>
    <s v="McAlinden"/>
    <s v="M"/>
    <n v="9"/>
    <x v="2"/>
    <x v="1"/>
    <x v="0"/>
    <x v="9"/>
    <n v="51.42"/>
    <n v="72.42"/>
    <n v="462.78000000000003"/>
    <n v="651.78"/>
    <x v="23"/>
    <x v="11"/>
    <x v="1"/>
  </r>
  <r>
    <d v="2023-05-11T00:00:00"/>
    <s v="P0015"/>
    <s v="Shanan"/>
    <s v="Gaddes"/>
    <s v="M"/>
    <n v="25"/>
    <x v="3"/>
    <x v="1"/>
    <x v="1"/>
    <x v="1"/>
    <n v="13.89"/>
    <n v="33.89"/>
    <n v="347.25"/>
    <n v="847.25"/>
    <x v="27"/>
    <x v="7"/>
    <x v="1"/>
  </r>
  <r>
    <d v="2023-01-19T00:00:00"/>
    <s v="P0019"/>
    <s v="Connie"/>
    <s v="Tchaikovsky"/>
    <s v="M"/>
    <n v="59"/>
    <x v="0"/>
    <x v="0"/>
    <x v="2"/>
    <x v="14"/>
    <n v="33.299999999999997"/>
    <n v="46.3"/>
    <n v="1964.6999999999998"/>
    <n v="2731.7"/>
    <x v="30"/>
    <x v="11"/>
    <x v="1"/>
  </r>
  <r>
    <d v="2022-06-30T00:00:00"/>
    <s v="P0018"/>
    <s v="Hubie"/>
    <s v="Flew"/>
    <s v="M"/>
    <n v="56"/>
    <x v="0"/>
    <x v="0"/>
    <x v="0"/>
    <x v="4"/>
    <n v="69.069999999999993"/>
    <n v="88.07"/>
    <n v="3867.9199999999996"/>
    <n v="4931.92"/>
    <x v="8"/>
    <x v="10"/>
    <x v="0"/>
  </r>
  <r>
    <d v="2023-03-05T00:00:00"/>
    <s v="P0011"/>
    <s v="Tedman"/>
    <s v="McGavigan"/>
    <s v="M"/>
    <n v="46"/>
    <x v="0"/>
    <x v="1"/>
    <x v="4"/>
    <x v="13"/>
    <n v="43.7"/>
    <n v="42.11"/>
    <n v="2010.2"/>
    <n v="1937.06"/>
    <x v="9"/>
    <x v="6"/>
    <x v="1"/>
  </r>
  <r>
    <d v="2022-06-30T00:00:00"/>
    <s v="P0019"/>
    <s v="Gasparo"/>
    <s v="Stirland"/>
    <s v="M"/>
    <n v="45"/>
    <x v="3"/>
    <x v="0"/>
    <x v="2"/>
    <x v="14"/>
    <n v="33.299999999999997"/>
    <n v="46.3"/>
    <n v="1498.4999999999998"/>
    <n v="2083.5"/>
    <x v="8"/>
    <x v="10"/>
    <x v="0"/>
  </r>
  <r>
    <d v="2022-11-13T00:00:00"/>
    <s v="P0014"/>
    <s v="Genia"/>
    <s v="Fones"/>
    <s v="F"/>
    <n v="39"/>
    <x v="2"/>
    <x v="0"/>
    <x v="1"/>
    <x v="2"/>
    <n v="21.66"/>
    <n v="31.66"/>
    <n v="844.74"/>
    <n v="1234.74"/>
    <x v="4"/>
    <x v="8"/>
    <x v="0"/>
  </r>
  <r>
    <d v="2023-01-03T00:00:00"/>
    <s v="P0008"/>
    <s v="Ward"/>
    <s v="Coatham"/>
    <s v="M"/>
    <n v="21"/>
    <x v="1"/>
    <x v="0"/>
    <x v="0"/>
    <x v="20"/>
    <n v="88.79"/>
    <n v="96.79"/>
    <n v="1864.5900000000001"/>
    <n v="2032.5900000000001"/>
    <x v="18"/>
    <x v="11"/>
    <x v="1"/>
  </r>
  <r>
    <d v="2022-07-02T00:00:00"/>
    <s v="P0002"/>
    <s v="Christos"/>
    <s v="Rabson"/>
    <s v="M"/>
    <n v="34"/>
    <x v="1"/>
    <x v="1"/>
    <x v="1"/>
    <x v="18"/>
    <n v="88.73"/>
    <n v="87.75"/>
    <n v="3016.82"/>
    <n v="2983.5"/>
    <x v="2"/>
    <x v="2"/>
    <x v="0"/>
  </r>
  <r>
    <d v="2022-12-01T00:00:00"/>
    <s v="P0001"/>
    <s v="Tiffi"/>
    <s v="Philippson"/>
    <s v="F"/>
    <n v="56"/>
    <x v="1"/>
    <x v="0"/>
    <x v="3"/>
    <x v="19"/>
    <n v="32.25"/>
    <n v="41.25"/>
    <n v="1806"/>
    <n v="2310"/>
    <x v="29"/>
    <x v="1"/>
    <x v="0"/>
  </r>
  <r>
    <d v="2023-05-02T00:00:00"/>
    <s v="P0023"/>
    <s v="Gideon"/>
    <s v="Daudray"/>
    <s v="M"/>
    <n v="22"/>
    <x v="0"/>
    <x v="0"/>
    <x v="0"/>
    <x v="0"/>
    <n v="76.34"/>
    <n v="81.34"/>
    <n v="1679.48"/>
    <n v="1789.48"/>
    <x v="2"/>
    <x v="7"/>
    <x v="1"/>
  </r>
  <r>
    <d v="2023-01-14T00:00:00"/>
    <s v="P0012"/>
    <s v="Tiffi"/>
    <s v="Philippson"/>
    <s v="F"/>
    <n v="25"/>
    <x v="1"/>
    <x v="0"/>
    <x v="2"/>
    <x v="8"/>
    <n v="7.54"/>
    <n v="13.54"/>
    <n v="188.5"/>
    <n v="338.5"/>
    <x v="12"/>
    <x v="11"/>
    <x v="1"/>
  </r>
  <r>
    <d v="2023-02-10T00:00:00"/>
    <s v="P0013"/>
    <s v="Ernesta"/>
    <s v="Wisdish"/>
    <s v="F"/>
    <n v="44"/>
    <x v="1"/>
    <x v="0"/>
    <x v="2"/>
    <x v="22"/>
    <n v="16.260000000000002"/>
    <n v="23.26"/>
    <n v="715.44"/>
    <n v="1023.44"/>
    <x v="28"/>
    <x v="9"/>
    <x v="1"/>
  </r>
  <r>
    <d v="2023-04-04T00:00:00"/>
    <s v="P0006"/>
    <s v="Kalie"/>
    <s v="Dashper"/>
    <s v="F"/>
    <n v="20"/>
    <x v="0"/>
    <x v="0"/>
    <x v="1"/>
    <x v="5"/>
    <n v="22.51"/>
    <n v="45.51"/>
    <n v="450.20000000000005"/>
    <n v="910.19999999999993"/>
    <x v="6"/>
    <x v="4"/>
    <x v="1"/>
  </r>
  <r>
    <d v="2022-08-19T00:00:00"/>
    <s v="P0015"/>
    <s v="Gil"/>
    <s v="Legging"/>
    <s v="M"/>
    <n v="9"/>
    <x v="0"/>
    <x v="1"/>
    <x v="1"/>
    <x v="1"/>
    <n v="13.89"/>
    <n v="33.89"/>
    <n v="125.01"/>
    <n v="305.01"/>
    <x v="30"/>
    <x v="3"/>
    <x v="0"/>
  </r>
  <r>
    <d v="2022-10-07T00:00:00"/>
    <s v="P0023"/>
    <s v="Tiffi"/>
    <s v="Philippson"/>
    <s v="F"/>
    <n v="58"/>
    <x v="1"/>
    <x v="0"/>
    <x v="0"/>
    <x v="0"/>
    <n v="76.34"/>
    <n v="81.34"/>
    <n v="4427.72"/>
    <n v="4717.72"/>
    <x v="20"/>
    <x v="0"/>
    <x v="0"/>
  </r>
  <r>
    <d v="2022-07-06T00:00:00"/>
    <s v="P0021"/>
    <s v="Ker"/>
    <s v="Holdron"/>
    <s v="M"/>
    <n v="53"/>
    <x v="3"/>
    <x v="0"/>
    <x v="0"/>
    <x v="9"/>
    <n v="51.42"/>
    <n v="72.42"/>
    <n v="2725.26"/>
    <n v="3838.26"/>
    <x v="16"/>
    <x v="2"/>
    <x v="0"/>
  </r>
  <r>
    <d v="2022-11-01T00:00:00"/>
    <s v="P0001"/>
    <s v="Ward"/>
    <s v="Coatham"/>
    <s v="M"/>
    <n v="29"/>
    <x v="1"/>
    <x v="1"/>
    <x v="3"/>
    <x v="19"/>
    <n v="32.25"/>
    <n v="41.25"/>
    <n v="935.25"/>
    <n v="1196.25"/>
    <x v="29"/>
    <x v="8"/>
    <x v="0"/>
  </r>
  <r>
    <d v="2023-02-08T00:00:00"/>
    <s v="P0011"/>
    <s v="Gil"/>
    <s v="Legging"/>
    <s v="M"/>
    <n v="31"/>
    <x v="0"/>
    <x v="1"/>
    <x v="4"/>
    <x v="13"/>
    <n v="43.7"/>
    <n v="42.11"/>
    <n v="1354.7"/>
    <n v="1305.4100000000001"/>
    <x v="17"/>
    <x v="9"/>
    <x v="1"/>
  </r>
  <r>
    <d v="2023-02-08T00:00:00"/>
    <s v="P0018"/>
    <s v="Renelle"/>
    <s v="Arnault"/>
    <s v="F"/>
    <n v="8"/>
    <x v="3"/>
    <x v="0"/>
    <x v="0"/>
    <x v="4"/>
    <n v="69.069999999999993"/>
    <n v="88.07"/>
    <n v="552.55999999999995"/>
    <n v="704.56"/>
    <x v="17"/>
    <x v="9"/>
    <x v="1"/>
  </r>
  <r>
    <d v="2023-04-05T00:00:00"/>
    <s v="P0008"/>
    <s v="Riannon"/>
    <s v="Emery"/>
    <s v="F"/>
    <n v="22"/>
    <x v="2"/>
    <x v="0"/>
    <x v="0"/>
    <x v="20"/>
    <n v="88.79"/>
    <n v="96.79"/>
    <n v="1953.38"/>
    <n v="2129.38"/>
    <x v="9"/>
    <x v="4"/>
    <x v="1"/>
  </r>
  <r>
    <d v="2022-06-30T00:00:00"/>
    <s v="P0006"/>
    <s v="Tiffi"/>
    <s v="Philippson"/>
    <s v="F"/>
    <n v="16"/>
    <x v="1"/>
    <x v="0"/>
    <x v="1"/>
    <x v="5"/>
    <n v="22.51"/>
    <n v="45.51"/>
    <n v="360.16"/>
    <n v="728.16"/>
    <x v="8"/>
    <x v="10"/>
    <x v="0"/>
  </r>
  <r>
    <d v="2022-09-14T00:00:00"/>
    <s v="P0017"/>
    <s v="Genia"/>
    <s v="Fones"/>
    <s v="F"/>
    <n v="33"/>
    <x v="2"/>
    <x v="0"/>
    <x v="5"/>
    <x v="15"/>
    <n v="30.48"/>
    <n v="36.479999999999997"/>
    <n v="1005.84"/>
    <n v="1203.8399999999999"/>
    <x v="12"/>
    <x v="5"/>
    <x v="0"/>
  </r>
  <r>
    <d v="2023-01-17T00:00:00"/>
    <s v="P0018"/>
    <s v="Caterina"/>
    <s v="Mitroshinov"/>
    <s v="F"/>
    <n v="51"/>
    <x v="1"/>
    <x v="1"/>
    <x v="0"/>
    <x v="4"/>
    <n v="69.069999999999993"/>
    <n v="88.07"/>
    <n v="3522.5699999999997"/>
    <n v="4491.57"/>
    <x v="15"/>
    <x v="11"/>
    <x v="1"/>
  </r>
  <r>
    <d v="2023-05-10T00:00:00"/>
    <s v="P0003"/>
    <s v="Renelle"/>
    <s v="Arnault"/>
    <s v="F"/>
    <n v="38"/>
    <x v="3"/>
    <x v="1"/>
    <x v="2"/>
    <x v="21"/>
    <n v="6.55"/>
    <n v="4.53"/>
    <n v="248.9"/>
    <n v="172.14000000000001"/>
    <x v="28"/>
    <x v="7"/>
    <x v="1"/>
  </r>
  <r>
    <d v="2022-11-27T00:00:00"/>
    <s v="P0005"/>
    <s v="Gideon"/>
    <s v="Daudray"/>
    <s v="M"/>
    <n v="45"/>
    <x v="0"/>
    <x v="1"/>
    <x v="0"/>
    <x v="7"/>
    <n v="51.63"/>
    <n v="61.63"/>
    <n v="2323.35"/>
    <n v="2773.35"/>
    <x v="24"/>
    <x v="8"/>
    <x v="0"/>
  </r>
  <r>
    <d v="2022-06-21T00:00:00"/>
    <s v="P0016"/>
    <s v="Carlotta"/>
    <s v="Montez"/>
    <s v="F"/>
    <n v="51"/>
    <x v="2"/>
    <x v="1"/>
    <x v="3"/>
    <x v="17"/>
    <n v="91.03"/>
    <n v="90.54"/>
    <n v="4642.53"/>
    <n v="4617.54"/>
    <x v="11"/>
    <x v="10"/>
    <x v="0"/>
  </r>
  <r>
    <d v="2022-11-10T00:00:00"/>
    <s v="P0008"/>
    <s v="Gasparo"/>
    <s v="Stirland"/>
    <s v="M"/>
    <n v="39"/>
    <x v="3"/>
    <x v="0"/>
    <x v="0"/>
    <x v="20"/>
    <n v="88.79"/>
    <n v="96.79"/>
    <n v="3462.8100000000004"/>
    <n v="3774.8100000000004"/>
    <x v="28"/>
    <x v="8"/>
    <x v="0"/>
  </r>
  <r>
    <d v="2023-05-03T00:00:00"/>
    <s v="P0006"/>
    <s v="Ward"/>
    <s v="Coatham"/>
    <s v="M"/>
    <n v="44"/>
    <x v="1"/>
    <x v="1"/>
    <x v="1"/>
    <x v="5"/>
    <n v="22.51"/>
    <n v="45.51"/>
    <n v="990.44"/>
    <n v="2002.4399999999998"/>
    <x v="18"/>
    <x v="7"/>
    <x v="1"/>
  </r>
  <r>
    <d v="2023-02-06T00:00:00"/>
    <s v="P0006"/>
    <s v="Jacqui"/>
    <s v="Wreath"/>
    <s v="F"/>
    <n v="44"/>
    <x v="0"/>
    <x v="0"/>
    <x v="1"/>
    <x v="5"/>
    <n v="22.51"/>
    <n v="45.51"/>
    <n v="990.44"/>
    <n v="2002.4399999999998"/>
    <x v="16"/>
    <x v="9"/>
    <x v="1"/>
  </r>
  <r>
    <d v="2022-12-08T00:00:00"/>
    <s v="P0020"/>
    <s v="Burlie"/>
    <s v="Brooksbank"/>
    <s v="M"/>
    <n v="24"/>
    <x v="2"/>
    <x v="1"/>
    <x v="3"/>
    <x v="6"/>
    <n v="36.659999999999997"/>
    <n v="52.66"/>
    <n v="879.83999999999992"/>
    <n v="1263.8399999999999"/>
    <x v="17"/>
    <x v="1"/>
    <x v="0"/>
  </r>
  <r>
    <d v="2022-09-22T00:00:00"/>
    <s v="P0007"/>
    <s v="Shanan"/>
    <s v="Gaddes"/>
    <s v="M"/>
    <n v="37"/>
    <x v="3"/>
    <x v="1"/>
    <x v="3"/>
    <x v="11"/>
    <n v="70.31"/>
    <n v="85.31"/>
    <n v="2601.4700000000003"/>
    <n v="3156.4700000000003"/>
    <x v="19"/>
    <x v="5"/>
    <x v="0"/>
  </r>
  <r>
    <d v="2022-11-07T00:00:00"/>
    <s v="P0023"/>
    <s v="Genia"/>
    <s v="Fones"/>
    <s v="F"/>
    <n v="21"/>
    <x v="2"/>
    <x v="1"/>
    <x v="0"/>
    <x v="0"/>
    <n v="76.34"/>
    <n v="81.34"/>
    <n v="1603.14"/>
    <n v="1708.14"/>
    <x v="20"/>
    <x v="8"/>
    <x v="0"/>
  </r>
  <r>
    <d v="2022-09-09T00:00:00"/>
    <s v="P0013"/>
    <s v="Tedman"/>
    <s v="McGavigan"/>
    <s v="M"/>
    <n v="14"/>
    <x v="0"/>
    <x v="0"/>
    <x v="2"/>
    <x v="22"/>
    <n v="16.260000000000002"/>
    <n v="23.26"/>
    <n v="227.64000000000001"/>
    <n v="325.64000000000004"/>
    <x v="1"/>
    <x v="5"/>
    <x v="0"/>
  </r>
  <r>
    <d v="2022-12-26T00:00:00"/>
    <s v="P0012"/>
    <s v="Kalie"/>
    <s v="Dashper"/>
    <s v="F"/>
    <n v="11"/>
    <x v="0"/>
    <x v="0"/>
    <x v="2"/>
    <x v="8"/>
    <n v="7.54"/>
    <n v="13.54"/>
    <n v="82.94"/>
    <n v="148.94"/>
    <x v="7"/>
    <x v="1"/>
    <x v="0"/>
  </r>
  <r>
    <d v="2022-08-28T00:00:00"/>
    <s v="P0016"/>
    <s v="Renelle"/>
    <s v="Arnault"/>
    <s v="F"/>
    <n v="37"/>
    <x v="3"/>
    <x v="0"/>
    <x v="3"/>
    <x v="17"/>
    <n v="91.03"/>
    <n v="90.54"/>
    <n v="3368.11"/>
    <n v="3349.98"/>
    <x v="0"/>
    <x v="3"/>
    <x v="0"/>
  </r>
  <r>
    <d v="2023-04-11T00:00:00"/>
    <s v="P0022"/>
    <s v="Christos"/>
    <s v="Rabson"/>
    <s v="M"/>
    <n v="35"/>
    <x v="1"/>
    <x v="0"/>
    <x v="1"/>
    <x v="10"/>
    <n v="56.74"/>
    <n v="79.739999999999995"/>
    <n v="1985.9"/>
    <n v="2790.8999999999996"/>
    <x v="27"/>
    <x v="4"/>
    <x v="1"/>
  </r>
  <r>
    <d v="2022-10-25T00:00:00"/>
    <s v="P0006"/>
    <s v="Renado"/>
    <s v="Sertin"/>
    <s v="M"/>
    <n v="58"/>
    <x v="2"/>
    <x v="0"/>
    <x v="1"/>
    <x v="5"/>
    <n v="22.51"/>
    <n v="45.51"/>
    <n v="1305.5800000000002"/>
    <n v="2639.58"/>
    <x v="3"/>
    <x v="0"/>
    <x v="0"/>
  </r>
  <r>
    <d v="2022-08-11T00:00:00"/>
    <s v="P0010"/>
    <s v="Caterina"/>
    <s v="Mitroshinov"/>
    <s v="F"/>
    <n v="11"/>
    <x v="1"/>
    <x v="1"/>
    <x v="4"/>
    <x v="16"/>
    <n v="77.83"/>
    <n v="99.83"/>
    <n v="856.13"/>
    <n v="1098.1299999999999"/>
    <x v="27"/>
    <x v="3"/>
    <x v="0"/>
  </r>
  <r>
    <d v="2022-12-20T00:00:00"/>
    <s v="P0015"/>
    <s v="Genia"/>
    <s v="Fones"/>
    <s v="F"/>
    <n v="27"/>
    <x v="2"/>
    <x v="0"/>
    <x v="1"/>
    <x v="1"/>
    <n v="13.89"/>
    <n v="33.89"/>
    <n v="375.03000000000003"/>
    <n v="915.03"/>
    <x v="21"/>
    <x v="1"/>
    <x v="0"/>
  </r>
  <r>
    <d v="2022-05-22T00:00:00"/>
    <s v="P0009"/>
    <s v="Renelle"/>
    <s v="Arnault"/>
    <s v="F"/>
    <n v="18"/>
    <x v="3"/>
    <x v="1"/>
    <x v="4"/>
    <x v="12"/>
    <n v="12.54"/>
    <n v="30.54"/>
    <n v="225.71999999999997"/>
    <n v="549.72"/>
    <x v="19"/>
    <x v="7"/>
    <x v="0"/>
  </r>
  <r>
    <d v="2022-07-02T00:00:00"/>
    <s v="P0013"/>
    <s v="Burlie"/>
    <s v="Brooksbank"/>
    <s v="M"/>
    <n v="45"/>
    <x v="2"/>
    <x v="1"/>
    <x v="2"/>
    <x v="22"/>
    <n v="16.260000000000002"/>
    <n v="23.26"/>
    <n v="731.7"/>
    <n v="1046.7"/>
    <x v="2"/>
    <x v="2"/>
    <x v="0"/>
  </r>
  <r>
    <d v="2022-09-17T00:00:00"/>
    <s v="P0015"/>
    <s v="Connie"/>
    <s v="Tchaikovsky"/>
    <s v="M"/>
    <n v="29"/>
    <x v="0"/>
    <x v="1"/>
    <x v="1"/>
    <x v="1"/>
    <n v="13.89"/>
    <n v="33.89"/>
    <n v="402.81"/>
    <n v="982.81000000000006"/>
    <x v="15"/>
    <x v="5"/>
    <x v="0"/>
  </r>
  <r>
    <d v="2022-12-16T00:00:00"/>
    <s v="P0013"/>
    <s v="Riannon"/>
    <s v="Emery"/>
    <s v="F"/>
    <n v="27"/>
    <x v="2"/>
    <x v="0"/>
    <x v="2"/>
    <x v="22"/>
    <n v="16.260000000000002"/>
    <n v="23.26"/>
    <n v="439.02000000000004"/>
    <n v="628.0200000000001"/>
    <x v="5"/>
    <x v="1"/>
    <x v="0"/>
  </r>
  <r>
    <d v="2022-08-10T00:00:00"/>
    <s v="P0004"/>
    <s v="Alejoa"/>
    <s v="Savell"/>
    <s v="M"/>
    <n v="26"/>
    <x v="1"/>
    <x v="0"/>
    <x v="2"/>
    <x v="3"/>
    <n v="89.94"/>
    <n v="89.94"/>
    <n v="2338.44"/>
    <n v="2338.44"/>
    <x v="28"/>
    <x v="3"/>
    <x v="0"/>
  </r>
  <r>
    <d v="2022-09-02T00:00:00"/>
    <s v="P0021"/>
    <s v="Connie"/>
    <s v="Tchaikovsky"/>
    <s v="M"/>
    <n v="19"/>
    <x v="0"/>
    <x v="0"/>
    <x v="0"/>
    <x v="9"/>
    <n v="51.42"/>
    <n v="72.42"/>
    <n v="976.98"/>
    <n v="1375.98"/>
    <x v="2"/>
    <x v="5"/>
    <x v="0"/>
  </r>
  <r>
    <d v="2022-07-25T00:00:00"/>
    <s v="P0004"/>
    <s v="Shanan"/>
    <s v="Gaddes"/>
    <s v="M"/>
    <n v="54"/>
    <x v="3"/>
    <x v="1"/>
    <x v="2"/>
    <x v="3"/>
    <n v="89.94"/>
    <n v="89.94"/>
    <n v="4856.76"/>
    <n v="4856.76"/>
    <x v="3"/>
    <x v="2"/>
    <x v="0"/>
  </r>
  <r>
    <d v="2023-03-08T00:00:00"/>
    <s v="P0003"/>
    <s v="Ward"/>
    <s v="Coatham"/>
    <s v="M"/>
    <n v="26"/>
    <x v="1"/>
    <x v="1"/>
    <x v="2"/>
    <x v="21"/>
    <n v="6.55"/>
    <n v="4.53"/>
    <n v="170.29999999999998"/>
    <n v="117.78"/>
    <x v="17"/>
    <x v="6"/>
    <x v="1"/>
  </r>
  <r>
    <d v="2022-10-07T00:00:00"/>
    <s v="P0003"/>
    <s v="Gil"/>
    <s v="Legging"/>
    <s v="M"/>
    <n v="9"/>
    <x v="0"/>
    <x v="1"/>
    <x v="2"/>
    <x v="21"/>
    <n v="6.55"/>
    <n v="4.53"/>
    <n v="58.949999999999996"/>
    <n v="40.770000000000003"/>
    <x v="20"/>
    <x v="0"/>
    <x v="0"/>
  </r>
  <r>
    <d v="2022-07-04T00:00:00"/>
    <s v="P0021"/>
    <s v="Breanne"/>
    <s v="Keyden"/>
    <s v="F"/>
    <n v="54"/>
    <x v="2"/>
    <x v="1"/>
    <x v="0"/>
    <x v="9"/>
    <n v="51.42"/>
    <n v="72.42"/>
    <n v="2776.6800000000003"/>
    <n v="3910.6800000000003"/>
    <x v="6"/>
    <x v="2"/>
    <x v="0"/>
  </r>
  <r>
    <d v="2022-11-19T00:00:00"/>
    <s v="P0020"/>
    <s v="Ceil"/>
    <s v="Sercombe"/>
    <s v="F"/>
    <n v="8"/>
    <x v="3"/>
    <x v="0"/>
    <x v="3"/>
    <x v="6"/>
    <n v="36.659999999999997"/>
    <n v="52.66"/>
    <n v="293.27999999999997"/>
    <n v="421.28"/>
    <x v="30"/>
    <x v="8"/>
    <x v="0"/>
  </r>
  <r>
    <d v="2022-08-10T00:00:00"/>
    <s v="P0014"/>
    <s v="Cecily"/>
    <s v="Willmott"/>
    <s v="F"/>
    <n v="27"/>
    <x v="1"/>
    <x v="0"/>
    <x v="1"/>
    <x v="2"/>
    <n v="21.66"/>
    <n v="31.66"/>
    <n v="584.82000000000005"/>
    <n v="854.82"/>
    <x v="28"/>
    <x v="3"/>
    <x v="0"/>
  </r>
  <r>
    <d v="2022-08-25T00:00:00"/>
    <s v="P0006"/>
    <s v="Joya"/>
    <s v="Willingam"/>
    <s v="F"/>
    <n v="52"/>
    <x v="3"/>
    <x v="1"/>
    <x v="1"/>
    <x v="5"/>
    <n v="22.51"/>
    <n v="45.51"/>
    <n v="1170.52"/>
    <n v="2366.52"/>
    <x v="3"/>
    <x v="3"/>
    <x v="0"/>
  </r>
  <r>
    <d v="2022-11-03T00:00:00"/>
    <s v="P0014"/>
    <s v="Connie"/>
    <s v="Tchaikovsky"/>
    <s v="M"/>
    <n v="17"/>
    <x v="0"/>
    <x v="1"/>
    <x v="1"/>
    <x v="2"/>
    <n v="21.66"/>
    <n v="31.66"/>
    <n v="368.22"/>
    <n v="538.22"/>
    <x v="18"/>
    <x v="8"/>
    <x v="0"/>
  </r>
  <r>
    <d v="2022-11-11T00:00:00"/>
    <s v="P0015"/>
    <s v="Ward"/>
    <s v="Coatham"/>
    <s v="M"/>
    <n v="18"/>
    <x v="1"/>
    <x v="1"/>
    <x v="1"/>
    <x v="1"/>
    <n v="13.89"/>
    <n v="33.89"/>
    <n v="250.02"/>
    <n v="610.02"/>
    <x v="27"/>
    <x v="8"/>
    <x v="0"/>
  </r>
  <r>
    <d v="2023-01-20T00:00:00"/>
    <s v="P0013"/>
    <s v="Tymon"/>
    <s v="Hargerie"/>
    <s v="M"/>
    <n v="46"/>
    <x v="0"/>
    <x v="1"/>
    <x v="2"/>
    <x v="22"/>
    <n v="16.260000000000002"/>
    <n v="23.26"/>
    <n v="747.96"/>
    <n v="1069.96"/>
    <x v="21"/>
    <x v="11"/>
    <x v="1"/>
  </r>
  <r>
    <d v="2022-09-22T00:00:00"/>
    <s v="P0019"/>
    <s v="Ker"/>
    <s v="Holdron"/>
    <s v="M"/>
    <n v="38"/>
    <x v="3"/>
    <x v="0"/>
    <x v="2"/>
    <x v="14"/>
    <n v="33.299999999999997"/>
    <n v="46.3"/>
    <n v="1265.3999999999999"/>
    <n v="1759.3999999999999"/>
    <x v="19"/>
    <x v="5"/>
    <x v="0"/>
  </r>
  <r>
    <d v="2022-09-25T00:00:00"/>
    <s v="P0013"/>
    <s v="Ceil"/>
    <s v="Sercombe"/>
    <s v="F"/>
    <n v="27"/>
    <x v="3"/>
    <x v="1"/>
    <x v="2"/>
    <x v="22"/>
    <n v="16.260000000000002"/>
    <n v="23.26"/>
    <n v="439.02000000000004"/>
    <n v="628.0200000000001"/>
    <x v="3"/>
    <x v="5"/>
    <x v="0"/>
  </r>
  <r>
    <d v="2022-10-18T00:00:00"/>
    <s v="P0016"/>
    <s v="Burlie"/>
    <s v="Brooksbank"/>
    <s v="M"/>
    <n v="21"/>
    <x v="2"/>
    <x v="0"/>
    <x v="3"/>
    <x v="17"/>
    <n v="91.03"/>
    <n v="90.54"/>
    <n v="1911.63"/>
    <n v="1901.3400000000001"/>
    <x v="13"/>
    <x v="0"/>
    <x v="0"/>
  </r>
  <r>
    <d v="2022-08-15T00:00:00"/>
    <s v="P0017"/>
    <s v="Renelle"/>
    <s v="Arnault"/>
    <s v="F"/>
    <n v="12"/>
    <x v="3"/>
    <x v="0"/>
    <x v="5"/>
    <x v="15"/>
    <n v="30.48"/>
    <n v="36.479999999999997"/>
    <n v="365.76"/>
    <n v="437.76"/>
    <x v="10"/>
    <x v="3"/>
    <x v="0"/>
  </r>
  <r>
    <d v="2022-10-28T00:00:00"/>
    <s v="P0011"/>
    <s v="Joya"/>
    <s v="Willingam"/>
    <s v="F"/>
    <n v="11"/>
    <x v="3"/>
    <x v="0"/>
    <x v="4"/>
    <x v="13"/>
    <n v="43.7"/>
    <n v="42.11"/>
    <n v="480.70000000000005"/>
    <n v="463.21"/>
    <x v="0"/>
    <x v="0"/>
    <x v="0"/>
  </r>
  <r>
    <d v="2023-04-04T00:00:00"/>
    <s v="P0002"/>
    <s v="Connie"/>
    <s v="Tchaikovsky"/>
    <s v="M"/>
    <n v="25"/>
    <x v="0"/>
    <x v="1"/>
    <x v="1"/>
    <x v="18"/>
    <n v="88.73"/>
    <n v="87.75"/>
    <n v="2218.25"/>
    <n v="2193.75"/>
    <x v="6"/>
    <x v="4"/>
    <x v="1"/>
  </r>
  <r>
    <d v="2022-11-09T00:00:00"/>
    <s v="P0014"/>
    <s v="Tedman"/>
    <s v="McGavigan"/>
    <s v="M"/>
    <n v="51"/>
    <x v="0"/>
    <x v="1"/>
    <x v="1"/>
    <x v="2"/>
    <n v="21.66"/>
    <n v="31.66"/>
    <n v="1104.6600000000001"/>
    <n v="1614.66"/>
    <x v="1"/>
    <x v="8"/>
    <x v="0"/>
  </r>
  <r>
    <d v="2022-08-13T00:00:00"/>
    <s v="P0012"/>
    <s v="Ceil"/>
    <s v="Sercombe"/>
    <s v="F"/>
    <n v="44"/>
    <x v="3"/>
    <x v="1"/>
    <x v="2"/>
    <x v="8"/>
    <n v="7.54"/>
    <n v="13.54"/>
    <n v="331.76"/>
    <n v="595.76"/>
    <x v="4"/>
    <x v="3"/>
    <x v="0"/>
  </r>
  <r>
    <d v="2022-07-30T00:00:00"/>
    <s v="P0015"/>
    <s v="Connie"/>
    <s v="Tchaikovsky"/>
    <s v="M"/>
    <n v="59"/>
    <x v="0"/>
    <x v="0"/>
    <x v="1"/>
    <x v="1"/>
    <n v="13.89"/>
    <n v="33.89"/>
    <n v="819.51"/>
    <n v="1999.51"/>
    <x v="8"/>
    <x v="2"/>
    <x v="0"/>
  </r>
  <r>
    <d v="2023-02-01T00:00:00"/>
    <s v="P0015"/>
    <s v="Jacqui"/>
    <s v="Wreath"/>
    <s v="F"/>
    <n v="41"/>
    <x v="0"/>
    <x v="1"/>
    <x v="1"/>
    <x v="1"/>
    <n v="13.89"/>
    <n v="33.89"/>
    <n v="569.49"/>
    <n v="1389.49"/>
    <x v="29"/>
    <x v="9"/>
    <x v="1"/>
  </r>
  <r>
    <d v="2022-05-17T00:00:00"/>
    <s v="P0002"/>
    <s v="Moe"/>
    <s v="Gravey"/>
    <s v="M"/>
    <n v="34"/>
    <x v="0"/>
    <x v="1"/>
    <x v="1"/>
    <x v="18"/>
    <n v="88.73"/>
    <n v="87.75"/>
    <n v="3016.82"/>
    <n v="2983.5"/>
    <x v="15"/>
    <x v="7"/>
    <x v="0"/>
  </r>
  <r>
    <d v="2023-03-10T00:00:00"/>
    <s v="P0008"/>
    <s v="Moe"/>
    <s v="Gravey"/>
    <s v="M"/>
    <n v="12"/>
    <x v="0"/>
    <x v="0"/>
    <x v="0"/>
    <x v="20"/>
    <n v="88.79"/>
    <n v="96.79"/>
    <n v="1065.48"/>
    <n v="1161.48"/>
    <x v="28"/>
    <x v="6"/>
    <x v="1"/>
  </r>
  <r>
    <d v="2022-08-13T00:00:00"/>
    <s v="P0009"/>
    <s v="Caterina"/>
    <s v="Mitroshinov"/>
    <s v="F"/>
    <n v="11"/>
    <x v="1"/>
    <x v="0"/>
    <x v="4"/>
    <x v="12"/>
    <n v="12.54"/>
    <n v="30.54"/>
    <n v="137.94"/>
    <n v="335.94"/>
    <x v="4"/>
    <x v="3"/>
    <x v="0"/>
  </r>
  <r>
    <d v="2023-04-26T00:00:00"/>
    <s v="P0008"/>
    <s v="Burlie"/>
    <s v="Brooksbank"/>
    <s v="M"/>
    <n v="54"/>
    <x v="2"/>
    <x v="0"/>
    <x v="0"/>
    <x v="20"/>
    <n v="88.79"/>
    <n v="96.79"/>
    <n v="4794.6600000000008"/>
    <n v="5226.6600000000008"/>
    <x v="7"/>
    <x v="4"/>
    <x v="1"/>
  </r>
  <r>
    <d v="2022-10-29T00:00:00"/>
    <s v="P0003"/>
    <s v="Riannon"/>
    <s v="Emery"/>
    <s v="F"/>
    <n v="34"/>
    <x v="2"/>
    <x v="0"/>
    <x v="2"/>
    <x v="21"/>
    <n v="6.55"/>
    <n v="4.53"/>
    <n v="222.7"/>
    <n v="154.02000000000001"/>
    <x v="22"/>
    <x v="0"/>
    <x v="0"/>
  </r>
  <r>
    <d v="2022-09-19T00:00:00"/>
    <s v="P0001"/>
    <s v="Gideon"/>
    <s v="Daudray"/>
    <s v="M"/>
    <n v="29"/>
    <x v="0"/>
    <x v="0"/>
    <x v="3"/>
    <x v="19"/>
    <n v="32.25"/>
    <n v="41.25"/>
    <n v="935.25"/>
    <n v="1196.25"/>
    <x v="30"/>
    <x v="5"/>
    <x v="0"/>
  </r>
  <r>
    <d v="2022-05-27T00:00:00"/>
    <s v="P0017"/>
    <s v="Tedman"/>
    <s v="McGavigan"/>
    <s v="M"/>
    <n v="41"/>
    <x v="0"/>
    <x v="1"/>
    <x v="5"/>
    <x v="15"/>
    <n v="30.48"/>
    <n v="36.479999999999997"/>
    <n v="1249.68"/>
    <n v="1495.6799999999998"/>
    <x v="24"/>
    <x v="7"/>
    <x v="0"/>
  </r>
  <r>
    <d v="2022-07-17T00:00:00"/>
    <s v="P0013"/>
    <s v="Burlie"/>
    <s v="Brooksbank"/>
    <s v="M"/>
    <n v="47"/>
    <x v="2"/>
    <x v="0"/>
    <x v="2"/>
    <x v="22"/>
    <n v="16.260000000000002"/>
    <n v="23.26"/>
    <n v="764.22"/>
    <n v="1093.22"/>
    <x v="15"/>
    <x v="2"/>
    <x v="0"/>
  </r>
  <r>
    <d v="2022-10-30T00:00:00"/>
    <s v="P0005"/>
    <s v="Gasparo"/>
    <s v="Stirland"/>
    <s v="M"/>
    <n v="30"/>
    <x v="3"/>
    <x v="0"/>
    <x v="0"/>
    <x v="7"/>
    <n v="51.63"/>
    <n v="61.63"/>
    <n v="1548.9"/>
    <n v="1848.9"/>
    <x v="8"/>
    <x v="0"/>
    <x v="0"/>
  </r>
  <r>
    <d v="2023-02-19T00:00:00"/>
    <s v="P0010"/>
    <s v="Tiffi"/>
    <s v="Philippson"/>
    <s v="F"/>
    <n v="51"/>
    <x v="1"/>
    <x v="1"/>
    <x v="4"/>
    <x v="16"/>
    <n v="77.83"/>
    <n v="99.83"/>
    <n v="3969.33"/>
    <n v="5091.33"/>
    <x v="30"/>
    <x v="9"/>
    <x v="1"/>
  </r>
  <r>
    <d v="2023-02-23T00:00:00"/>
    <s v="P0002"/>
    <s v="Maxi"/>
    <s v="Biset"/>
    <s v="F"/>
    <n v="39"/>
    <x v="0"/>
    <x v="0"/>
    <x v="1"/>
    <x v="18"/>
    <n v="88.73"/>
    <n v="87.75"/>
    <n v="3460.4700000000003"/>
    <n v="3422.25"/>
    <x v="26"/>
    <x v="9"/>
    <x v="1"/>
  </r>
  <r>
    <d v="2022-11-16T00:00:00"/>
    <s v="P0011"/>
    <s v="Burlie"/>
    <s v="Brooksbank"/>
    <s v="M"/>
    <n v="48"/>
    <x v="2"/>
    <x v="0"/>
    <x v="4"/>
    <x v="13"/>
    <n v="43.7"/>
    <n v="42.11"/>
    <n v="2097.6000000000004"/>
    <n v="2021.28"/>
    <x v="5"/>
    <x v="8"/>
    <x v="0"/>
  </r>
  <r>
    <d v="2023-04-10T00:00:00"/>
    <s v="P0020"/>
    <s v="Ker"/>
    <s v="Holdron"/>
    <s v="M"/>
    <n v="37"/>
    <x v="3"/>
    <x v="0"/>
    <x v="3"/>
    <x v="6"/>
    <n v="36.659999999999997"/>
    <n v="52.66"/>
    <n v="1356.4199999999998"/>
    <n v="1948.4199999999998"/>
    <x v="28"/>
    <x v="4"/>
    <x v="1"/>
  </r>
  <r>
    <d v="2022-07-17T00:00:00"/>
    <s v="P0022"/>
    <s v="Connie"/>
    <s v="Tchaikovsky"/>
    <s v="M"/>
    <n v="38"/>
    <x v="0"/>
    <x v="0"/>
    <x v="1"/>
    <x v="10"/>
    <n v="56.74"/>
    <n v="79.739999999999995"/>
    <n v="2156.12"/>
    <n v="3030.12"/>
    <x v="15"/>
    <x v="2"/>
    <x v="0"/>
  </r>
  <r>
    <d v="2022-09-25T00:00:00"/>
    <s v="P0012"/>
    <s v="Jacqui"/>
    <s v="Wreath"/>
    <s v="F"/>
    <n v="54"/>
    <x v="0"/>
    <x v="0"/>
    <x v="2"/>
    <x v="8"/>
    <n v="7.54"/>
    <n v="13.54"/>
    <n v="407.16"/>
    <n v="731.16"/>
    <x v="3"/>
    <x v="5"/>
    <x v="0"/>
  </r>
  <r>
    <d v="2022-05-22T00:00:00"/>
    <s v="P0012"/>
    <s v="Jeremiah"/>
    <s v="Lawrinson"/>
    <s v="M"/>
    <n v="45"/>
    <x v="1"/>
    <x v="1"/>
    <x v="2"/>
    <x v="8"/>
    <n v="7.54"/>
    <n v="13.54"/>
    <n v="339.3"/>
    <n v="609.29999999999995"/>
    <x v="19"/>
    <x v="7"/>
    <x v="0"/>
  </r>
  <r>
    <d v="2022-07-23T00:00:00"/>
    <s v="P0016"/>
    <s v="Gideon"/>
    <s v="Daudray"/>
    <s v="M"/>
    <n v="57"/>
    <x v="0"/>
    <x v="1"/>
    <x v="3"/>
    <x v="17"/>
    <n v="91.03"/>
    <n v="90.54"/>
    <n v="5188.71"/>
    <n v="5160.7800000000007"/>
    <x v="26"/>
    <x v="2"/>
    <x v="0"/>
  </r>
  <r>
    <d v="2023-03-18T00:00:00"/>
    <s v="P0006"/>
    <s v="Carlotta"/>
    <s v="Montez"/>
    <s v="F"/>
    <n v="57"/>
    <x v="2"/>
    <x v="0"/>
    <x v="1"/>
    <x v="5"/>
    <n v="22.51"/>
    <n v="45.51"/>
    <n v="1283.0700000000002"/>
    <n v="2594.0699999999997"/>
    <x v="13"/>
    <x v="6"/>
    <x v="1"/>
  </r>
  <r>
    <d v="2023-04-02T00:00:00"/>
    <s v="P0013"/>
    <s v="Cecily"/>
    <s v="Willmott"/>
    <s v="F"/>
    <n v="15"/>
    <x v="1"/>
    <x v="1"/>
    <x v="2"/>
    <x v="22"/>
    <n v="16.260000000000002"/>
    <n v="23.26"/>
    <n v="243.90000000000003"/>
    <n v="348.90000000000003"/>
    <x v="2"/>
    <x v="4"/>
    <x v="1"/>
  </r>
  <r>
    <d v="2022-08-25T00:00:00"/>
    <s v="P0018"/>
    <s v="Kalie"/>
    <s v="Dashper"/>
    <s v="F"/>
    <n v="14"/>
    <x v="0"/>
    <x v="0"/>
    <x v="0"/>
    <x v="4"/>
    <n v="69.069999999999993"/>
    <n v="88.07"/>
    <n v="966.9799999999999"/>
    <n v="1232.98"/>
    <x v="3"/>
    <x v="3"/>
    <x v="0"/>
  </r>
  <r>
    <d v="2022-09-24T00:00:00"/>
    <s v="P0010"/>
    <s v="Ceil"/>
    <s v="Sercombe"/>
    <s v="F"/>
    <n v="58"/>
    <x v="3"/>
    <x v="1"/>
    <x v="4"/>
    <x v="16"/>
    <n v="77.83"/>
    <n v="99.83"/>
    <n v="4514.1400000000003"/>
    <n v="5790.14"/>
    <x v="14"/>
    <x v="5"/>
    <x v="0"/>
  </r>
  <r>
    <d v="2022-08-07T00:00:00"/>
    <s v="P0019"/>
    <s v="Carlotta"/>
    <s v="Montez"/>
    <s v="F"/>
    <n v="18"/>
    <x v="2"/>
    <x v="0"/>
    <x v="2"/>
    <x v="14"/>
    <n v="33.299999999999997"/>
    <n v="46.3"/>
    <n v="599.4"/>
    <n v="833.4"/>
    <x v="20"/>
    <x v="3"/>
    <x v="0"/>
  </r>
  <r>
    <d v="2022-10-25T00:00:00"/>
    <s v="P0011"/>
    <s v="Renelle"/>
    <s v="Arnault"/>
    <s v="F"/>
    <n v="23"/>
    <x v="3"/>
    <x v="1"/>
    <x v="4"/>
    <x v="13"/>
    <n v="43.7"/>
    <n v="42.11"/>
    <n v="1005.1"/>
    <n v="968.53"/>
    <x v="3"/>
    <x v="0"/>
    <x v="0"/>
  </r>
  <r>
    <d v="2023-02-21T00:00:00"/>
    <s v="P0004"/>
    <s v="Alejoa"/>
    <s v="Savell"/>
    <s v="M"/>
    <n v="39"/>
    <x v="1"/>
    <x v="1"/>
    <x v="2"/>
    <x v="3"/>
    <n v="89.94"/>
    <n v="89.94"/>
    <n v="3507.66"/>
    <n v="3507.66"/>
    <x v="11"/>
    <x v="9"/>
    <x v="1"/>
  </r>
  <r>
    <d v="2023-01-31T00:00:00"/>
    <s v="P0003"/>
    <s v="Genia"/>
    <s v="Fones"/>
    <s v="F"/>
    <n v="14"/>
    <x v="2"/>
    <x v="0"/>
    <x v="2"/>
    <x v="21"/>
    <n v="6.55"/>
    <n v="4.53"/>
    <n v="91.7"/>
    <n v="63.42"/>
    <x v="23"/>
    <x v="11"/>
    <x v="1"/>
  </r>
  <r>
    <d v="2022-09-30T00:00:00"/>
    <s v="P0008"/>
    <s v="Renado"/>
    <s v="Sertin"/>
    <s v="M"/>
    <n v="17"/>
    <x v="2"/>
    <x v="0"/>
    <x v="0"/>
    <x v="20"/>
    <n v="88.79"/>
    <n v="96.79"/>
    <n v="1509.43"/>
    <n v="1645.43"/>
    <x v="8"/>
    <x v="5"/>
    <x v="0"/>
  </r>
  <r>
    <d v="2022-10-16T00:00:00"/>
    <s v="P0017"/>
    <s v="Moe"/>
    <s v="Gravey"/>
    <s v="M"/>
    <n v="29"/>
    <x v="0"/>
    <x v="0"/>
    <x v="5"/>
    <x v="15"/>
    <n v="30.48"/>
    <n v="36.479999999999997"/>
    <n v="883.92"/>
    <n v="1057.9199999999998"/>
    <x v="5"/>
    <x v="0"/>
    <x v="0"/>
  </r>
  <r>
    <d v="2022-09-28T00:00:00"/>
    <s v="P0006"/>
    <s v="Ernesta"/>
    <s v="Wisdish"/>
    <s v="F"/>
    <n v="44"/>
    <x v="1"/>
    <x v="1"/>
    <x v="1"/>
    <x v="5"/>
    <n v="22.51"/>
    <n v="45.51"/>
    <n v="990.44"/>
    <n v="2002.4399999999998"/>
    <x v="0"/>
    <x v="5"/>
    <x v="0"/>
  </r>
  <r>
    <d v="2023-02-06T00:00:00"/>
    <s v="P0022"/>
    <s v="Tiffi"/>
    <s v="Philippson"/>
    <s v="F"/>
    <n v="49"/>
    <x v="1"/>
    <x v="1"/>
    <x v="1"/>
    <x v="10"/>
    <n v="56.74"/>
    <n v="79.739999999999995"/>
    <n v="2780.26"/>
    <n v="3907.2599999999998"/>
    <x v="16"/>
    <x v="9"/>
    <x v="1"/>
  </r>
  <r>
    <d v="2022-11-19T00:00:00"/>
    <s v="P0023"/>
    <s v="Ward"/>
    <s v="Coatham"/>
    <s v="M"/>
    <n v="59"/>
    <x v="1"/>
    <x v="1"/>
    <x v="0"/>
    <x v="0"/>
    <n v="76.34"/>
    <n v="81.34"/>
    <n v="4504.0600000000004"/>
    <n v="4799.0600000000004"/>
    <x v="30"/>
    <x v="8"/>
    <x v="0"/>
  </r>
  <r>
    <d v="2022-05-20T00:00:00"/>
    <s v="P0002"/>
    <s v="Riannon"/>
    <s v="Emery"/>
    <s v="F"/>
    <n v="54"/>
    <x v="2"/>
    <x v="0"/>
    <x v="1"/>
    <x v="18"/>
    <n v="88.73"/>
    <n v="87.75"/>
    <n v="4791.42"/>
    <n v="4738.5"/>
    <x v="21"/>
    <x v="7"/>
    <x v="0"/>
  </r>
  <r>
    <d v="2022-08-29T00:00:00"/>
    <s v="P0018"/>
    <s v="Carlotta"/>
    <s v="Montez"/>
    <s v="F"/>
    <n v="46"/>
    <x v="2"/>
    <x v="0"/>
    <x v="0"/>
    <x v="4"/>
    <n v="69.069999999999993"/>
    <n v="88.07"/>
    <n v="3177.22"/>
    <n v="4051.22"/>
    <x v="22"/>
    <x v="3"/>
    <x v="0"/>
  </r>
  <r>
    <d v="2022-09-07T00:00:00"/>
    <s v="P0018"/>
    <s v="Ceil"/>
    <s v="Sercombe"/>
    <s v="F"/>
    <n v="36"/>
    <x v="3"/>
    <x v="1"/>
    <x v="0"/>
    <x v="4"/>
    <n v="69.069999999999993"/>
    <n v="88.07"/>
    <n v="2486.5199999999995"/>
    <n v="3170.5199999999995"/>
    <x v="20"/>
    <x v="5"/>
    <x v="0"/>
  </r>
  <r>
    <d v="2022-07-25T00:00:00"/>
    <s v="P0010"/>
    <s v="Alejoa"/>
    <s v="Savell"/>
    <s v="M"/>
    <n v="39"/>
    <x v="1"/>
    <x v="0"/>
    <x v="4"/>
    <x v="16"/>
    <n v="77.83"/>
    <n v="99.83"/>
    <n v="3035.37"/>
    <n v="3893.37"/>
    <x v="3"/>
    <x v="2"/>
    <x v="0"/>
  </r>
  <r>
    <d v="2022-11-23T00:00:00"/>
    <s v="P0009"/>
    <s v="Hubie"/>
    <s v="Flew"/>
    <s v="M"/>
    <n v="20"/>
    <x v="0"/>
    <x v="1"/>
    <x v="4"/>
    <x v="12"/>
    <n v="12.54"/>
    <n v="30.54"/>
    <n v="250.79999999999998"/>
    <n v="610.79999999999995"/>
    <x v="26"/>
    <x v="8"/>
    <x v="0"/>
  </r>
  <r>
    <d v="2022-12-26T00:00:00"/>
    <s v="P0011"/>
    <s v="Breanne"/>
    <s v="Keyden"/>
    <s v="F"/>
    <n v="29"/>
    <x v="2"/>
    <x v="1"/>
    <x v="4"/>
    <x v="13"/>
    <n v="43.7"/>
    <n v="42.11"/>
    <n v="1267.3000000000002"/>
    <n v="1221.19"/>
    <x v="7"/>
    <x v="1"/>
    <x v="0"/>
  </r>
  <r>
    <d v="2022-08-18T00:00:00"/>
    <s v="P0023"/>
    <s v="Christos"/>
    <s v="Rabson"/>
    <s v="M"/>
    <n v="51"/>
    <x v="1"/>
    <x v="0"/>
    <x v="0"/>
    <x v="0"/>
    <n v="76.34"/>
    <n v="81.34"/>
    <n v="3893.34"/>
    <n v="4148.34"/>
    <x v="13"/>
    <x v="3"/>
    <x v="0"/>
  </r>
  <r>
    <d v="2022-06-26T00:00:00"/>
    <s v="P0016"/>
    <s v="Jeremiah"/>
    <s v="Lawrinson"/>
    <s v="M"/>
    <n v="37"/>
    <x v="1"/>
    <x v="0"/>
    <x v="3"/>
    <x v="17"/>
    <n v="91.03"/>
    <n v="90.54"/>
    <n v="3368.11"/>
    <n v="3349.98"/>
    <x v="7"/>
    <x v="10"/>
    <x v="0"/>
  </r>
  <r>
    <d v="2022-11-16T00:00:00"/>
    <s v="P0008"/>
    <s v="Tiffi"/>
    <s v="Philippson"/>
    <s v="F"/>
    <n v="36"/>
    <x v="1"/>
    <x v="1"/>
    <x v="0"/>
    <x v="20"/>
    <n v="88.79"/>
    <n v="96.79"/>
    <n v="3196.44"/>
    <n v="3484.44"/>
    <x v="5"/>
    <x v="8"/>
    <x v="0"/>
  </r>
  <r>
    <d v="2022-06-08T00:00:00"/>
    <s v="P0020"/>
    <s v="Burlie"/>
    <s v="Brooksbank"/>
    <s v="M"/>
    <n v="47"/>
    <x v="2"/>
    <x v="1"/>
    <x v="3"/>
    <x v="6"/>
    <n v="36.659999999999997"/>
    <n v="52.66"/>
    <n v="1723.0199999999998"/>
    <n v="2475.02"/>
    <x v="17"/>
    <x v="10"/>
    <x v="0"/>
  </r>
  <r>
    <d v="2022-08-07T00:00:00"/>
    <s v="P0001"/>
    <s v="Genia"/>
    <s v="Fones"/>
    <s v="F"/>
    <n v="33"/>
    <x v="2"/>
    <x v="0"/>
    <x v="3"/>
    <x v="19"/>
    <n v="32.25"/>
    <n v="41.25"/>
    <n v="1064.25"/>
    <n v="1361.25"/>
    <x v="20"/>
    <x v="3"/>
    <x v="0"/>
  </r>
  <r>
    <d v="2022-06-25T00:00:00"/>
    <s v="P0021"/>
    <s v="Ward"/>
    <s v="Coatham"/>
    <s v="M"/>
    <n v="41"/>
    <x v="1"/>
    <x v="0"/>
    <x v="0"/>
    <x v="9"/>
    <n v="51.42"/>
    <n v="72.42"/>
    <n v="2108.2200000000003"/>
    <n v="2969.2200000000003"/>
    <x v="3"/>
    <x v="10"/>
    <x v="0"/>
  </r>
  <r>
    <d v="2022-12-08T00:00:00"/>
    <s v="P0007"/>
    <s v="Babita"/>
    <s v="Carous"/>
    <s v="F"/>
    <n v="55"/>
    <x v="2"/>
    <x v="0"/>
    <x v="3"/>
    <x v="11"/>
    <n v="70.31"/>
    <n v="85.31"/>
    <n v="3867.05"/>
    <n v="4692.05"/>
    <x v="17"/>
    <x v="1"/>
    <x v="0"/>
  </r>
  <r>
    <d v="2022-06-04T00:00:00"/>
    <s v="P0006"/>
    <s v="Gideon"/>
    <s v="Daudray"/>
    <s v="M"/>
    <n v="32"/>
    <x v="0"/>
    <x v="0"/>
    <x v="1"/>
    <x v="5"/>
    <n v="22.51"/>
    <n v="45.51"/>
    <n v="720.32"/>
    <n v="1456.32"/>
    <x v="6"/>
    <x v="10"/>
    <x v="0"/>
  </r>
  <r>
    <d v="2022-09-07T00:00:00"/>
    <s v="P0010"/>
    <s v="Burlie"/>
    <s v="Brooksbank"/>
    <s v="M"/>
    <n v="29"/>
    <x v="2"/>
    <x v="1"/>
    <x v="4"/>
    <x v="16"/>
    <n v="77.83"/>
    <n v="99.83"/>
    <n v="2257.0700000000002"/>
    <n v="2895.07"/>
    <x v="20"/>
    <x v="5"/>
    <x v="0"/>
  </r>
  <r>
    <d v="2023-05-11T00:00:00"/>
    <s v="P0023"/>
    <s v="Maxi"/>
    <s v="Biset"/>
    <s v="F"/>
    <n v="14"/>
    <x v="0"/>
    <x v="1"/>
    <x v="0"/>
    <x v="0"/>
    <n v="76.34"/>
    <n v="81.34"/>
    <n v="1068.76"/>
    <n v="1138.76"/>
    <x v="27"/>
    <x v="7"/>
    <x v="1"/>
  </r>
  <r>
    <d v="2022-11-25T00:00:00"/>
    <s v="P0005"/>
    <s v="Maxi"/>
    <s v="Biset"/>
    <s v="F"/>
    <n v="55"/>
    <x v="0"/>
    <x v="0"/>
    <x v="0"/>
    <x v="7"/>
    <n v="51.63"/>
    <n v="61.63"/>
    <n v="2839.65"/>
    <n v="3389.65"/>
    <x v="3"/>
    <x v="8"/>
    <x v="0"/>
  </r>
  <r>
    <d v="2023-03-19T00:00:00"/>
    <s v="P0003"/>
    <s v="Cecily"/>
    <s v="Willmott"/>
    <s v="F"/>
    <n v="48"/>
    <x v="1"/>
    <x v="0"/>
    <x v="2"/>
    <x v="21"/>
    <n v="6.55"/>
    <n v="4.53"/>
    <n v="314.39999999999998"/>
    <n v="217.44"/>
    <x v="30"/>
    <x v="6"/>
    <x v="1"/>
  </r>
  <r>
    <d v="2023-01-24T00:00:00"/>
    <s v="P0010"/>
    <s v="Joya"/>
    <s v="Willingam"/>
    <s v="F"/>
    <n v="39"/>
    <x v="3"/>
    <x v="1"/>
    <x v="4"/>
    <x v="16"/>
    <n v="77.83"/>
    <n v="99.83"/>
    <n v="3035.37"/>
    <n v="3893.37"/>
    <x v="14"/>
    <x v="11"/>
    <x v="1"/>
  </r>
  <r>
    <d v="2022-11-26T00:00:00"/>
    <s v="P0015"/>
    <s v="Riannon"/>
    <s v="Emery"/>
    <s v="F"/>
    <n v="57"/>
    <x v="2"/>
    <x v="0"/>
    <x v="1"/>
    <x v="1"/>
    <n v="13.89"/>
    <n v="33.89"/>
    <n v="791.73"/>
    <n v="1931.73"/>
    <x v="7"/>
    <x v="8"/>
    <x v="0"/>
  </r>
  <r>
    <d v="2022-12-19T00:00:00"/>
    <s v="P0023"/>
    <s v="Carlotta"/>
    <s v="Montez"/>
    <s v="F"/>
    <n v="54"/>
    <x v="2"/>
    <x v="1"/>
    <x v="0"/>
    <x v="0"/>
    <n v="76.34"/>
    <n v="81.34"/>
    <n v="4122.3600000000006"/>
    <n v="4392.3600000000006"/>
    <x v="30"/>
    <x v="1"/>
    <x v="0"/>
  </r>
  <r>
    <d v="2022-11-01T00:00:00"/>
    <s v="P0017"/>
    <s v="Haroun"/>
    <s v="McAlinden"/>
    <s v="M"/>
    <n v="34"/>
    <x v="2"/>
    <x v="1"/>
    <x v="5"/>
    <x v="15"/>
    <n v="30.48"/>
    <n v="36.479999999999997"/>
    <n v="1036.32"/>
    <n v="1240.32"/>
    <x v="29"/>
    <x v="8"/>
    <x v="0"/>
  </r>
  <r>
    <d v="2023-03-19T00:00:00"/>
    <s v="P0014"/>
    <s v="Caterina"/>
    <s v="Mitroshinov"/>
    <s v="F"/>
    <n v="25"/>
    <x v="1"/>
    <x v="0"/>
    <x v="1"/>
    <x v="2"/>
    <n v="21.66"/>
    <n v="31.66"/>
    <n v="541.5"/>
    <n v="791.5"/>
    <x v="30"/>
    <x v="6"/>
    <x v="1"/>
  </r>
  <r>
    <d v="2022-05-22T00:00:00"/>
    <s v="P0002"/>
    <s v="Christos"/>
    <s v="Rabson"/>
    <s v="M"/>
    <n v="53"/>
    <x v="1"/>
    <x v="1"/>
    <x v="1"/>
    <x v="18"/>
    <n v="88.73"/>
    <n v="87.75"/>
    <n v="4702.6900000000005"/>
    <n v="4650.75"/>
    <x v="19"/>
    <x v="7"/>
    <x v="0"/>
  </r>
  <r>
    <d v="2022-09-03T00:00:00"/>
    <s v="P0004"/>
    <s v="Shanan"/>
    <s v="Gaddes"/>
    <s v="M"/>
    <n v="14"/>
    <x v="3"/>
    <x v="0"/>
    <x v="2"/>
    <x v="3"/>
    <n v="89.94"/>
    <n v="89.94"/>
    <n v="1259.1599999999999"/>
    <n v="1259.1599999999999"/>
    <x v="18"/>
    <x v="5"/>
    <x v="0"/>
  </r>
  <r>
    <d v="2022-10-22T00:00:00"/>
    <s v="P0015"/>
    <s v="Gil"/>
    <s v="Legging"/>
    <s v="M"/>
    <n v="49"/>
    <x v="0"/>
    <x v="0"/>
    <x v="1"/>
    <x v="1"/>
    <n v="13.89"/>
    <n v="33.89"/>
    <n v="680.61"/>
    <n v="1660.6100000000001"/>
    <x v="19"/>
    <x v="0"/>
    <x v="0"/>
  </r>
  <r>
    <d v="2022-07-14T00:00:00"/>
    <s v="P0009"/>
    <s v="Tiffi"/>
    <s v="Philippson"/>
    <s v="F"/>
    <n v="20"/>
    <x v="1"/>
    <x v="0"/>
    <x v="4"/>
    <x v="12"/>
    <n v="12.54"/>
    <n v="30.54"/>
    <n v="250.79999999999998"/>
    <n v="610.79999999999995"/>
    <x v="12"/>
    <x v="2"/>
    <x v="0"/>
  </r>
  <r>
    <d v="2022-12-20T00:00:00"/>
    <s v="P0004"/>
    <s v="Genia"/>
    <s v="Fones"/>
    <s v="F"/>
    <n v="14"/>
    <x v="2"/>
    <x v="1"/>
    <x v="2"/>
    <x v="3"/>
    <n v="89.94"/>
    <n v="89.94"/>
    <n v="1259.1599999999999"/>
    <n v="1259.1599999999999"/>
    <x v="21"/>
    <x v="1"/>
    <x v="0"/>
  </r>
  <r>
    <d v="2022-10-15T00:00:00"/>
    <s v="P0014"/>
    <s v="Haroun"/>
    <s v="McAlinden"/>
    <s v="M"/>
    <n v="12"/>
    <x v="2"/>
    <x v="0"/>
    <x v="1"/>
    <x v="2"/>
    <n v="21.66"/>
    <n v="31.66"/>
    <n v="259.92"/>
    <n v="379.92"/>
    <x v="10"/>
    <x v="0"/>
    <x v="0"/>
  </r>
  <r>
    <d v="2022-10-13T00:00:00"/>
    <s v="P0003"/>
    <s v="Christos"/>
    <s v="Rabson"/>
    <s v="M"/>
    <n v="51"/>
    <x v="1"/>
    <x v="0"/>
    <x v="2"/>
    <x v="21"/>
    <n v="6.55"/>
    <n v="4.53"/>
    <n v="334.05"/>
    <n v="231.03"/>
    <x v="4"/>
    <x v="0"/>
    <x v="0"/>
  </r>
  <r>
    <d v="2023-03-16T00:00:00"/>
    <s v="P0004"/>
    <s v="Carlotta"/>
    <s v="Montez"/>
    <s v="F"/>
    <n v="34"/>
    <x v="2"/>
    <x v="1"/>
    <x v="2"/>
    <x v="3"/>
    <n v="89.94"/>
    <n v="89.94"/>
    <n v="3057.96"/>
    <n v="3057.96"/>
    <x v="5"/>
    <x v="6"/>
    <x v="1"/>
  </r>
  <r>
    <d v="2022-07-24T00:00:00"/>
    <s v="P0017"/>
    <s v="Jacqui"/>
    <s v="Wreath"/>
    <s v="F"/>
    <n v="49"/>
    <x v="0"/>
    <x v="0"/>
    <x v="5"/>
    <x v="15"/>
    <n v="30.48"/>
    <n v="36.479999999999997"/>
    <n v="1493.52"/>
    <n v="1787.5199999999998"/>
    <x v="14"/>
    <x v="2"/>
    <x v="0"/>
  </r>
  <r>
    <d v="2022-10-17T00:00:00"/>
    <s v="P0020"/>
    <s v="Ward"/>
    <s v="Coatham"/>
    <s v="M"/>
    <n v="13"/>
    <x v="1"/>
    <x v="1"/>
    <x v="3"/>
    <x v="6"/>
    <n v="36.659999999999997"/>
    <n v="52.66"/>
    <n v="476.57999999999993"/>
    <n v="684.57999999999993"/>
    <x v="15"/>
    <x v="0"/>
    <x v="0"/>
  </r>
  <r>
    <d v="2022-10-14T00:00:00"/>
    <s v="P0009"/>
    <s v="Ward"/>
    <s v="Coatham"/>
    <s v="M"/>
    <n v="39"/>
    <x v="1"/>
    <x v="0"/>
    <x v="4"/>
    <x v="12"/>
    <n v="12.54"/>
    <n v="30.54"/>
    <n v="489.05999999999995"/>
    <n v="1191.06"/>
    <x v="12"/>
    <x v="0"/>
    <x v="0"/>
  </r>
  <r>
    <d v="2023-05-09T00:00:00"/>
    <s v="P0003"/>
    <s v="Tymon"/>
    <s v="Hargerie"/>
    <s v="M"/>
    <n v="39"/>
    <x v="0"/>
    <x v="1"/>
    <x v="2"/>
    <x v="21"/>
    <n v="6.55"/>
    <n v="4.53"/>
    <n v="255.45"/>
    <n v="176.67000000000002"/>
    <x v="1"/>
    <x v="7"/>
    <x v="1"/>
  </r>
  <r>
    <d v="2023-02-11T00:00:00"/>
    <s v="P0017"/>
    <s v="Haroun"/>
    <s v="McAlinden"/>
    <s v="M"/>
    <n v="23"/>
    <x v="2"/>
    <x v="1"/>
    <x v="5"/>
    <x v="15"/>
    <n v="30.48"/>
    <n v="36.479999999999997"/>
    <n v="701.04"/>
    <n v="839.04"/>
    <x v="27"/>
    <x v="9"/>
    <x v="1"/>
  </r>
  <r>
    <d v="2023-03-16T00:00:00"/>
    <s v="P0023"/>
    <s v="Kalie"/>
    <s v="Dashper"/>
    <s v="F"/>
    <n v="48"/>
    <x v="0"/>
    <x v="1"/>
    <x v="0"/>
    <x v="0"/>
    <n v="76.34"/>
    <n v="81.34"/>
    <n v="3664.32"/>
    <n v="3904.32"/>
    <x v="5"/>
    <x v="6"/>
    <x v="1"/>
  </r>
  <r>
    <d v="2022-06-02T00:00:00"/>
    <s v="P0007"/>
    <s v="Breanne"/>
    <s v="Keyden"/>
    <s v="F"/>
    <n v="25"/>
    <x v="2"/>
    <x v="0"/>
    <x v="3"/>
    <x v="11"/>
    <n v="70.31"/>
    <n v="85.31"/>
    <n v="1757.75"/>
    <n v="2132.75"/>
    <x v="2"/>
    <x v="10"/>
    <x v="0"/>
  </r>
  <r>
    <d v="2022-11-23T00:00:00"/>
    <s v="P0008"/>
    <s v="Tymon"/>
    <s v="Hargerie"/>
    <s v="M"/>
    <n v="20"/>
    <x v="0"/>
    <x v="1"/>
    <x v="0"/>
    <x v="20"/>
    <n v="88.79"/>
    <n v="96.79"/>
    <n v="1775.8000000000002"/>
    <n v="1935.8000000000002"/>
    <x v="26"/>
    <x v="8"/>
    <x v="0"/>
  </r>
  <r>
    <d v="2022-07-22T00:00:00"/>
    <s v="P0005"/>
    <s v="Renelle"/>
    <s v="Arnault"/>
    <s v="F"/>
    <n v="12"/>
    <x v="3"/>
    <x v="0"/>
    <x v="0"/>
    <x v="7"/>
    <n v="51.63"/>
    <n v="61.63"/>
    <n v="619.56000000000006"/>
    <n v="739.56000000000006"/>
    <x v="19"/>
    <x v="2"/>
    <x v="0"/>
  </r>
  <r>
    <d v="2022-06-02T00:00:00"/>
    <s v="P0017"/>
    <s v="Hubie"/>
    <s v="Flew"/>
    <s v="M"/>
    <n v="8"/>
    <x v="0"/>
    <x v="1"/>
    <x v="5"/>
    <x v="15"/>
    <n v="30.48"/>
    <n v="36.479999999999997"/>
    <n v="243.84"/>
    <n v="291.83999999999997"/>
    <x v="2"/>
    <x v="10"/>
    <x v="0"/>
  </r>
  <r>
    <d v="2022-05-24T00:00:00"/>
    <s v="P0012"/>
    <s v="Tymon"/>
    <s v="Hargerie"/>
    <s v="M"/>
    <n v="50"/>
    <x v="0"/>
    <x v="0"/>
    <x v="2"/>
    <x v="8"/>
    <n v="7.54"/>
    <n v="13.54"/>
    <n v="377"/>
    <n v="677"/>
    <x v="14"/>
    <x v="7"/>
    <x v="0"/>
  </r>
  <r>
    <d v="2023-01-24T00:00:00"/>
    <s v="P0022"/>
    <s v="Ward"/>
    <s v="Coatham"/>
    <s v="M"/>
    <n v="42"/>
    <x v="1"/>
    <x v="1"/>
    <x v="1"/>
    <x v="10"/>
    <n v="56.74"/>
    <n v="79.739999999999995"/>
    <n v="2383.08"/>
    <n v="3349.08"/>
    <x v="14"/>
    <x v="11"/>
    <x v="1"/>
  </r>
  <r>
    <d v="2022-09-28T00:00:00"/>
    <s v="P0015"/>
    <s v="Babita"/>
    <s v="Carous"/>
    <s v="F"/>
    <n v="19"/>
    <x v="2"/>
    <x v="0"/>
    <x v="1"/>
    <x v="1"/>
    <n v="13.89"/>
    <n v="33.89"/>
    <n v="263.91000000000003"/>
    <n v="643.91"/>
    <x v="0"/>
    <x v="5"/>
    <x v="0"/>
  </r>
  <r>
    <d v="2022-08-05T00:00:00"/>
    <s v="P0023"/>
    <s v="Jacqui"/>
    <s v="Wreath"/>
    <s v="F"/>
    <n v="34"/>
    <x v="0"/>
    <x v="0"/>
    <x v="0"/>
    <x v="0"/>
    <n v="76.34"/>
    <n v="81.34"/>
    <n v="2595.56"/>
    <n v="2765.56"/>
    <x v="9"/>
    <x v="3"/>
    <x v="0"/>
  </r>
  <r>
    <d v="2022-11-26T00:00:00"/>
    <s v="P0016"/>
    <s v="Gideon"/>
    <s v="Daudray"/>
    <s v="M"/>
    <n v="50"/>
    <x v="0"/>
    <x v="1"/>
    <x v="3"/>
    <x v="17"/>
    <n v="91.03"/>
    <n v="90.54"/>
    <n v="4551.5"/>
    <n v="4527"/>
    <x v="7"/>
    <x v="8"/>
    <x v="0"/>
  </r>
  <r>
    <d v="2023-01-08T00:00:00"/>
    <s v="P0013"/>
    <s v="Burlie"/>
    <s v="Brooksbank"/>
    <s v="M"/>
    <n v="19"/>
    <x v="2"/>
    <x v="0"/>
    <x v="2"/>
    <x v="22"/>
    <n v="16.260000000000002"/>
    <n v="23.26"/>
    <n v="308.94000000000005"/>
    <n v="441.94000000000005"/>
    <x v="17"/>
    <x v="11"/>
    <x v="1"/>
  </r>
  <r>
    <d v="2022-07-06T00:00:00"/>
    <s v="P0014"/>
    <s v="Jacqui"/>
    <s v="Wreath"/>
    <s v="F"/>
    <n v="46"/>
    <x v="0"/>
    <x v="1"/>
    <x v="1"/>
    <x v="2"/>
    <n v="21.66"/>
    <n v="31.66"/>
    <n v="996.36"/>
    <n v="1456.36"/>
    <x v="16"/>
    <x v="2"/>
    <x v="0"/>
  </r>
  <r>
    <d v="2022-06-11T00:00:00"/>
    <s v="P0018"/>
    <s v="Ker"/>
    <s v="Holdron"/>
    <s v="M"/>
    <n v="52"/>
    <x v="3"/>
    <x v="0"/>
    <x v="0"/>
    <x v="4"/>
    <n v="69.069999999999993"/>
    <n v="88.07"/>
    <n v="3591.6399999999994"/>
    <n v="4579.6399999999994"/>
    <x v="27"/>
    <x v="10"/>
    <x v="0"/>
  </r>
  <r>
    <d v="2023-03-01T00:00:00"/>
    <s v="P0009"/>
    <s v="Caterina"/>
    <s v="Mitroshinov"/>
    <s v="F"/>
    <n v="44"/>
    <x v="1"/>
    <x v="0"/>
    <x v="4"/>
    <x v="12"/>
    <n v="12.54"/>
    <n v="30.54"/>
    <n v="551.76"/>
    <n v="1343.76"/>
    <x v="29"/>
    <x v="6"/>
    <x v="1"/>
  </r>
  <r>
    <d v="2023-02-13T00:00:00"/>
    <s v="P0016"/>
    <s v="Genia"/>
    <s v="Fones"/>
    <s v="F"/>
    <n v="16"/>
    <x v="2"/>
    <x v="0"/>
    <x v="3"/>
    <x v="17"/>
    <n v="91.03"/>
    <n v="90.54"/>
    <n v="1456.48"/>
    <n v="1448.64"/>
    <x v="4"/>
    <x v="9"/>
    <x v="1"/>
  </r>
  <r>
    <d v="2022-08-06T00:00:00"/>
    <s v="P0015"/>
    <s v="Jeremiah"/>
    <s v="Lawrinson"/>
    <s v="M"/>
    <n v="44"/>
    <x v="1"/>
    <x v="0"/>
    <x v="1"/>
    <x v="1"/>
    <n v="13.89"/>
    <n v="33.89"/>
    <n v="611.16000000000008"/>
    <n v="1491.16"/>
    <x v="16"/>
    <x v="3"/>
    <x v="0"/>
  </r>
  <r>
    <d v="2022-05-17T00:00:00"/>
    <s v="P0003"/>
    <s v="Jeremiah"/>
    <s v="Lawrinson"/>
    <s v="M"/>
    <n v="21"/>
    <x v="1"/>
    <x v="1"/>
    <x v="2"/>
    <x v="21"/>
    <n v="6.55"/>
    <n v="4.53"/>
    <n v="137.54999999999998"/>
    <n v="95.13000000000001"/>
    <x v="15"/>
    <x v="7"/>
    <x v="0"/>
  </r>
  <r>
    <d v="2023-01-12T00:00:00"/>
    <s v="P0022"/>
    <s v="Alejoa"/>
    <s v="Savell"/>
    <s v="M"/>
    <n v="57"/>
    <x v="1"/>
    <x v="0"/>
    <x v="1"/>
    <x v="10"/>
    <n v="56.74"/>
    <n v="79.739999999999995"/>
    <n v="3234.1800000000003"/>
    <n v="4545.1799999999994"/>
    <x v="25"/>
    <x v="11"/>
    <x v="1"/>
  </r>
  <r>
    <d v="2022-07-18T00:00:00"/>
    <s v="P0008"/>
    <s v="Hubie"/>
    <s v="Flew"/>
    <s v="M"/>
    <n v="37"/>
    <x v="0"/>
    <x v="0"/>
    <x v="0"/>
    <x v="20"/>
    <n v="88.79"/>
    <n v="96.79"/>
    <n v="3285.23"/>
    <n v="3581.23"/>
    <x v="13"/>
    <x v="2"/>
    <x v="0"/>
  </r>
  <r>
    <d v="2022-06-19T00:00:00"/>
    <s v="P0003"/>
    <s v="Jemima"/>
    <s v="Johnikin"/>
    <s v="F"/>
    <n v="59"/>
    <x v="1"/>
    <x v="0"/>
    <x v="2"/>
    <x v="21"/>
    <n v="6.55"/>
    <n v="4.53"/>
    <n v="386.45"/>
    <n v="267.27000000000004"/>
    <x v="30"/>
    <x v="10"/>
    <x v="0"/>
  </r>
  <r>
    <d v="2023-01-28T00:00:00"/>
    <s v="P0006"/>
    <s v="Jacqui"/>
    <s v="Wreath"/>
    <s v="F"/>
    <n v="24"/>
    <x v="0"/>
    <x v="1"/>
    <x v="1"/>
    <x v="5"/>
    <n v="22.51"/>
    <n v="45.51"/>
    <n v="540.24"/>
    <n v="1092.24"/>
    <x v="0"/>
    <x v="11"/>
    <x v="1"/>
  </r>
  <r>
    <d v="2022-06-05T00:00:00"/>
    <s v="P0013"/>
    <s v="Gasparo"/>
    <s v="Stirland"/>
    <s v="M"/>
    <n v="30"/>
    <x v="3"/>
    <x v="1"/>
    <x v="2"/>
    <x v="22"/>
    <n v="16.260000000000002"/>
    <n v="23.26"/>
    <n v="487.80000000000007"/>
    <n v="697.80000000000007"/>
    <x v="9"/>
    <x v="10"/>
    <x v="0"/>
  </r>
  <r>
    <d v="2023-02-21T00:00:00"/>
    <s v="P0014"/>
    <s v="Hubie"/>
    <s v="Flew"/>
    <s v="M"/>
    <n v="49"/>
    <x v="0"/>
    <x v="0"/>
    <x v="1"/>
    <x v="2"/>
    <n v="21.66"/>
    <n v="31.66"/>
    <n v="1061.3399999999999"/>
    <n v="1551.34"/>
    <x v="11"/>
    <x v="9"/>
    <x v="1"/>
  </r>
  <r>
    <d v="2022-07-24T00:00:00"/>
    <s v="P0016"/>
    <s v="Riannon"/>
    <s v="Emery"/>
    <s v="F"/>
    <n v="53"/>
    <x v="2"/>
    <x v="1"/>
    <x v="3"/>
    <x v="17"/>
    <n v="91.03"/>
    <n v="90.54"/>
    <n v="4824.59"/>
    <n v="4798.62"/>
    <x v="14"/>
    <x v="2"/>
    <x v="0"/>
  </r>
  <r>
    <d v="2022-09-25T00:00:00"/>
    <s v="P0016"/>
    <s v="Breanne"/>
    <s v="Keyden"/>
    <s v="F"/>
    <n v="45"/>
    <x v="2"/>
    <x v="0"/>
    <x v="3"/>
    <x v="17"/>
    <n v="91.03"/>
    <n v="90.54"/>
    <n v="4096.3500000000004"/>
    <n v="4074.3"/>
    <x v="3"/>
    <x v="5"/>
    <x v="0"/>
  </r>
  <r>
    <d v="2022-05-15T00:00:00"/>
    <s v="P0008"/>
    <s v="Ward"/>
    <s v="Coatham"/>
    <s v="M"/>
    <n v="53"/>
    <x v="1"/>
    <x v="1"/>
    <x v="0"/>
    <x v="20"/>
    <n v="88.79"/>
    <n v="96.79"/>
    <n v="4705.87"/>
    <n v="5129.87"/>
    <x v="10"/>
    <x v="7"/>
    <x v="0"/>
  </r>
  <r>
    <d v="2023-04-16T00:00:00"/>
    <s v="P0020"/>
    <s v="Tedman"/>
    <s v="McGavigan"/>
    <s v="M"/>
    <n v="38"/>
    <x v="0"/>
    <x v="0"/>
    <x v="3"/>
    <x v="6"/>
    <n v="36.659999999999997"/>
    <n v="52.66"/>
    <n v="1393.08"/>
    <n v="2001.08"/>
    <x v="5"/>
    <x v="4"/>
    <x v="1"/>
  </r>
  <r>
    <d v="2022-05-19T00:00:00"/>
    <s v="P0006"/>
    <s v="Gasparo"/>
    <s v="Stirland"/>
    <s v="M"/>
    <n v="40"/>
    <x v="3"/>
    <x v="0"/>
    <x v="1"/>
    <x v="5"/>
    <n v="22.51"/>
    <n v="45.51"/>
    <n v="900.40000000000009"/>
    <n v="1820.3999999999999"/>
    <x v="30"/>
    <x v="7"/>
    <x v="0"/>
  </r>
  <r>
    <d v="2022-05-18T00:00:00"/>
    <s v="P0022"/>
    <s v="Caterina"/>
    <s v="Mitroshinov"/>
    <s v="F"/>
    <n v="34"/>
    <x v="1"/>
    <x v="0"/>
    <x v="1"/>
    <x v="10"/>
    <n v="56.74"/>
    <n v="79.739999999999995"/>
    <n v="1929.16"/>
    <n v="2711.16"/>
    <x v="13"/>
    <x v="7"/>
    <x v="0"/>
  </r>
  <r>
    <d v="2023-04-01T00:00:00"/>
    <s v="P0021"/>
    <s v="Joya"/>
    <s v="Willingam"/>
    <s v="F"/>
    <n v="56"/>
    <x v="3"/>
    <x v="0"/>
    <x v="0"/>
    <x v="9"/>
    <n v="51.42"/>
    <n v="72.42"/>
    <n v="2879.52"/>
    <n v="4055.52"/>
    <x v="29"/>
    <x v="4"/>
    <x v="1"/>
  </r>
  <r>
    <d v="2022-07-31T00:00:00"/>
    <s v="P0017"/>
    <s v="Caterina"/>
    <s v="Mitroshinov"/>
    <s v="F"/>
    <n v="48"/>
    <x v="1"/>
    <x v="1"/>
    <x v="5"/>
    <x v="15"/>
    <n v="30.48"/>
    <n v="36.479999999999997"/>
    <n v="1463.04"/>
    <n v="1751.04"/>
    <x v="23"/>
    <x v="2"/>
    <x v="0"/>
  </r>
  <r>
    <d v="2023-04-28T00:00:00"/>
    <s v="P0006"/>
    <s v="Haroun"/>
    <s v="McAlinden"/>
    <s v="M"/>
    <n v="36"/>
    <x v="2"/>
    <x v="1"/>
    <x v="1"/>
    <x v="5"/>
    <n v="22.51"/>
    <n v="45.51"/>
    <n v="810.36"/>
    <n v="1638.36"/>
    <x v="0"/>
    <x v="4"/>
    <x v="1"/>
  </r>
  <r>
    <d v="2022-05-25T00:00:00"/>
    <s v="P0015"/>
    <s v="Renelle"/>
    <s v="Arnault"/>
    <s v="F"/>
    <n v="46"/>
    <x v="3"/>
    <x v="1"/>
    <x v="1"/>
    <x v="1"/>
    <n v="13.89"/>
    <n v="33.89"/>
    <n v="638.94000000000005"/>
    <n v="1558.94"/>
    <x v="3"/>
    <x v="7"/>
    <x v="0"/>
  </r>
  <r>
    <d v="2023-02-18T00:00:00"/>
    <s v="P0017"/>
    <s v="Carlotta"/>
    <s v="Montez"/>
    <s v="F"/>
    <n v="35"/>
    <x v="2"/>
    <x v="0"/>
    <x v="5"/>
    <x v="15"/>
    <n v="30.48"/>
    <n v="36.479999999999997"/>
    <n v="1066.8"/>
    <n v="1276.8"/>
    <x v="13"/>
    <x v="9"/>
    <x v="1"/>
  </r>
  <r>
    <d v="2023-04-16T00:00:00"/>
    <s v="P0016"/>
    <s v="Genia"/>
    <s v="Fones"/>
    <s v="F"/>
    <n v="57"/>
    <x v="2"/>
    <x v="1"/>
    <x v="3"/>
    <x v="17"/>
    <n v="91.03"/>
    <n v="90.54"/>
    <n v="5188.71"/>
    <n v="5160.7800000000007"/>
    <x v="5"/>
    <x v="4"/>
    <x v="1"/>
  </r>
  <r>
    <d v="2023-03-09T00:00:00"/>
    <s v="P0010"/>
    <s v="Renado"/>
    <s v="Sertin"/>
    <s v="M"/>
    <n v="57"/>
    <x v="2"/>
    <x v="1"/>
    <x v="4"/>
    <x v="16"/>
    <n v="77.83"/>
    <n v="99.83"/>
    <n v="4436.3099999999995"/>
    <n v="5690.3099999999995"/>
    <x v="1"/>
    <x v="6"/>
    <x v="1"/>
  </r>
  <r>
    <d v="2023-01-31T00:00:00"/>
    <s v="P0010"/>
    <s v="Renelle"/>
    <s v="Arnault"/>
    <s v="F"/>
    <n v="58"/>
    <x v="3"/>
    <x v="0"/>
    <x v="4"/>
    <x v="16"/>
    <n v="77.83"/>
    <n v="99.83"/>
    <n v="4514.1400000000003"/>
    <n v="5790.14"/>
    <x v="23"/>
    <x v="11"/>
    <x v="1"/>
  </r>
  <r>
    <d v="2023-03-07T00:00:00"/>
    <s v="P0023"/>
    <s v="Burlie"/>
    <s v="Brooksbank"/>
    <s v="M"/>
    <n v="51"/>
    <x v="2"/>
    <x v="1"/>
    <x v="0"/>
    <x v="0"/>
    <n v="76.34"/>
    <n v="81.34"/>
    <n v="3893.34"/>
    <n v="4148.34"/>
    <x v="20"/>
    <x v="6"/>
    <x v="1"/>
  </r>
  <r>
    <d v="2023-05-05T00:00:00"/>
    <s v="P0017"/>
    <s v="Ward"/>
    <s v="Coatham"/>
    <s v="M"/>
    <n v="25"/>
    <x v="1"/>
    <x v="1"/>
    <x v="5"/>
    <x v="15"/>
    <n v="30.48"/>
    <n v="36.479999999999997"/>
    <n v="762"/>
    <n v="911.99999999999989"/>
    <x v="9"/>
    <x v="7"/>
    <x v="1"/>
  </r>
  <r>
    <d v="2023-01-02T00:00:00"/>
    <s v="P0008"/>
    <s v="Burlie"/>
    <s v="Brooksbank"/>
    <s v="M"/>
    <n v="17"/>
    <x v="2"/>
    <x v="1"/>
    <x v="0"/>
    <x v="20"/>
    <n v="88.79"/>
    <n v="96.79"/>
    <n v="1509.43"/>
    <n v="1645.43"/>
    <x v="2"/>
    <x v="11"/>
    <x v="1"/>
  </r>
  <r>
    <d v="2023-02-24T00:00:00"/>
    <s v="P0021"/>
    <s v="Jeremiah"/>
    <s v="Lawrinson"/>
    <s v="M"/>
    <n v="27"/>
    <x v="1"/>
    <x v="0"/>
    <x v="0"/>
    <x v="9"/>
    <n v="51.42"/>
    <n v="72.42"/>
    <n v="1388.3400000000001"/>
    <n v="1955.3400000000001"/>
    <x v="14"/>
    <x v="9"/>
    <x v="1"/>
  </r>
  <r>
    <d v="2023-03-10T00:00:00"/>
    <s v="P0003"/>
    <s v="Connie"/>
    <s v="Tchaikovsky"/>
    <s v="M"/>
    <n v="14"/>
    <x v="0"/>
    <x v="1"/>
    <x v="2"/>
    <x v="21"/>
    <n v="6.55"/>
    <n v="4.53"/>
    <n v="91.7"/>
    <n v="63.42"/>
    <x v="28"/>
    <x v="6"/>
    <x v="1"/>
  </r>
  <r>
    <d v="2022-12-18T00:00:00"/>
    <s v="P0023"/>
    <s v="Ceil"/>
    <s v="Sercombe"/>
    <s v="F"/>
    <n v="20"/>
    <x v="3"/>
    <x v="1"/>
    <x v="0"/>
    <x v="0"/>
    <n v="76.34"/>
    <n v="81.34"/>
    <n v="1526.8000000000002"/>
    <n v="1626.8000000000002"/>
    <x v="13"/>
    <x v="1"/>
    <x v="0"/>
  </r>
  <r>
    <d v="2022-06-23T00:00:00"/>
    <s v="P0015"/>
    <s v="Caterina"/>
    <s v="Mitroshinov"/>
    <s v="F"/>
    <n v="12"/>
    <x v="1"/>
    <x v="1"/>
    <x v="1"/>
    <x v="1"/>
    <n v="13.89"/>
    <n v="33.89"/>
    <n v="166.68"/>
    <n v="406.68"/>
    <x v="26"/>
    <x v="10"/>
    <x v="0"/>
  </r>
  <r>
    <d v="2022-10-28T00:00:00"/>
    <s v="P0009"/>
    <s v="Alejoa"/>
    <s v="Savell"/>
    <s v="M"/>
    <n v="8"/>
    <x v="1"/>
    <x v="0"/>
    <x v="4"/>
    <x v="12"/>
    <n v="12.54"/>
    <n v="30.54"/>
    <n v="100.32"/>
    <n v="244.32"/>
    <x v="0"/>
    <x v="0"/>
    <x v="0"/>
  </r>
  <r>
    <d v="2022-08-29T00:00:00"/>
    <s v="P0015"/>
    <s v="Ker"/>
    <s v="Holdron"/>
    <s v="M"/>
    <n v="22"/>
    <x v="3"/>
    <x v="0"/>
    <x v="1"/>
    <x v="1"/>
    <n v="13.89"/>
    <n v="33.89"/>
    <n v="305.58000000000004"/>
    <n v="745.58"/>
    <x v="22"/>
    <x v="3"/>
    <x v="0"/>
  </r>
  <r>
    <d v="2023-03-12T00:00:00"/>
    <s v="P0004"/>
    <s v="Ward"/>
    <s v="Coatham"/>
    <s v="M"/>
    <n v="15"/>
    <x v="1"/>
    <x v="0"/>
    <x v="2"/>
    <x v="3"/>
    <n v="89.94"/>
    <n v="89.94"/>
    <n v="1349.1"/>
    <n v="1349.1"/>
    <x v="25"/>
    <x v="6"/>
    <x v="1"/>
  </r>
  <r>
    <d v="2022-10-21T00:00:00"/>
    <s v="P0012"/>
    <s v="Tiffi"/>
    <s v="Philippson"/>
    <s v="F"/>
    <n v="21"/>
    <x v="1"/>
    <x v="1"/>
    <x v="2"/>
    <x v="8"/>
    <n v="7.54"/>
    <n v="13.54"/>
    <n v="158.34"/>
    <n v="284.33999999999997"/>
    <x v="11"/>
    <x v="0"/>
    <x v="0"/>
  </r>
  <r>
    <d v="2022-06-27T00:00:00"/>
    <s v="P0005"/>
    <s v="Jemima"/>
    <s v="Johnikin"/>
    <s v="F"/>
    <n v="51"/>
    <x v="1"/>
    <x v="0"/>
    <x v="0"/>
    <x v="7"/>
    <n v="51.63"/>
    <n v="61.63"/>
    <n v="2633.13"/>
    <n v="3143.13"/>
    <x v="24"/>
    <x v="10"/>
    <x v="0"/>
  </r>
  <r>
    <d v="2023-04-11T00:00:00"/>
    <s v="P0006"/>
    <s v="Ceil"/>
    <s v="Sercombe"/>
    <s v="F"/>
    <n v="17"/>
    <x v="3"/>
    <x v="0"/>
    <x v="1"/>
    <x v="5"/>
    <n v="22.51"/>
    <n v="45.51"/>
    <n v="382.67"/>
    <n v="773.67"/>
    <x v="27"/>
    <x v="4"/>
    <x v="1"/>
  </r>
  <r>
    <d v="2022-08-30T00:00:00"/>
    <s v="P0015"/>
    <s v="Ceil"/>
    <s v="Sercombe"/>
    <s v="F"/>
    <n v="13"/>
    <x v="3"/>
    <x v="0"/>
    <x v="1"/>
    <x v="1"/>
    <n v="13.89"/>
    <n v="33.89"/>
    <n v="180.57"/>
    <n v="440.57"/>
    <x v="8"/>
    <x v="3"/>
    <x v="0"/>
  </r>
  <r>
    <d v="2022-11-27T00:00:00"/>
    <s v="P0004"/>
    <s v="Cecily"/>
    <s v="Willmott"/>
    <s v="F"/>
    <n v="55"/>
    <x v="1"/>
    <x v="0"/>
    <x v="2"/>
    <x v="3"/>
    <n v="89.94"/>
    <n v="89.94"/>
    <n v="4946.7"/>
    <n v="4946.7"/>
    <x v="24"/>
    <x v="8"/>
    <x v="0"/>
  </r>
  <r>
    <d v="2023-04-06T00:00:00"/>
    <s v="P0015"/>
    <s v="Carlotta"/>
    <s v="Montez"/>
    <s v="F"/>
    <n v="12"/>
    <x v="2"/>
    <x v="1"/>
    <x v="1"/>
    <x v="1"/>
    <n v="13.89"/>
    <n v="33.89"/>
    <n v="166.68"/>
    <n v="406.68"/>
    <x v="16"/>
    <x v="4"/>
    <x v="1"/>
  </r>
  <r>
    <d v="2022-09-22T00:00:00"/>
    <s v="P0006"/>
    <s v="Gasparo"/>
    <s v="Stirland"/>
    <s v="M"/>
    <n v="12"/>
    <x v="3"/>
    <x v="1"/>
    <x v="1"/>
    <x v="5"/>
    <n v="22.51"/>
    <n v="45.51"/>
    <n v="270.12"/>
    <n v="546.12"/>
    <x v="19"/>
    <x v="5"/>
    <x v="0"/>
  </r>
  <r>
    <d v="2022-09-23T00:00:00"/>
    <s v="P0007"/>
    <s v="Maxi"/>
    <s v="Biset"/>
    <s v="F"/>
    <n v="37"/>
    <x v="0"/>
    <x v="0"/>
    <x v="3"/>
    <x v="11"/>
    <n v="70.31"/>
    <n v="85.31"/>
    <n v="2601.4700000000003"/>
    <n v="3156.4700000000003"/>
    <x v="26"/>
    <x v="5"/>
    <x v="0"/>
  </r>
  <r>
    <d v="2022-10-03T00:00:00"/>
    <s v="P0004"/>
    <s v="Ceil"/>
    <s v="Sercombe"/>
    <s v="F"/>
    <n v="43"/>
    <x v="3"/>
    <x v="1"/>
    <x v="2"/>
    <x v="3"/>
    <n v="89.94"/>
    <n v="89.94"/>
    <n v="3867.42"/>
    <n v="3867.42"/>
    <x v="18"/>
    <x v="0"/>
    <x v="0"/>
  </r>
  <r>
    <d v="2022-08-06T00:00:00"/>
    <s v="P0015"/>
    <s v="Kalie"/>
    <s v="Dashper"/>
    <s v="F"/>
    <n v="10"/>
    <x v="0"/>
    <x v="0"/>
    <x v="1"/>
    <x v="1"/>
    <n v="13.89"/>
    <n v="33.89"/>
    <n v="138.9"/>
    <n v="338.9"/>
    <x v="16"/>
    <x v="3"/>
    <x v="0"/>
  </r>
  <r>
    <d v="2022-11-02T00:00:00"/>
    <s v="P0021"/>
    <s v="Ward"/>
    <s v="Coatham"/>
    <s v="M"/>
    <n v="54"/>
    <x v="1"/>
    <x v="0"/>
    <x v="0"/>
    <x v="9"/>
    <n v="51.42"/>
    <n v="72.42"/>
    <n v="2776.6800000000003"/>
    <n v="3910.6800000000003"/>
    <x v="2"/>
    <x v="8"/>
    <x v="0"/>
  </r>
  <r>
    <d v="2023-05-06T00:00:00"/>
    <s v="P0018"/>
    <s v="Tymon"/>
    <s v="Hargerie"/>
    <s v="M"/>
    <n v="12"/>
    <x v="0"/>
    <x v="0"/>
    <x v="0"/>
    <x v="4"/>
    <n v="69.069999999999993"/>
    <n v="88.07"/>
    <n v="828.83999999999992"/>
    <n v="1056.8399999999999"/>
    <x v="16"/>
    <x v="7"/>
    <x v="1"/>
  </r>
  <r>
    <d v="2022-10-23T00:00:00"/>
    <s v="P0017"/>
    <s v="Hubie"/>
    <s v="Flew"/>
    <s v="M"/>
    <n v="59"/>
    <x v="0"/>
    <x v="1"/>
    <x v="5"/>
    <x v="15"/>
    <n v="30.48"/>
    <n v="36.479999999999997"/>
    <n v="1798.32"/>
    <n v="2152.3199999999997"/>
    <x v="26"/>
    <x v="0"/>
    <x v="0"/>
  </r>
  <r>
    <d v="2022-07-11T00:00:00"/>
    <s v="P0007"/>
    <s v="Ward"/>
    <s v="Coatham"/>
    <s v="M"/>
    <n v="53"/>
    <x v="1"/>
    <x v="1"/>
    <x v="3"/>
    <x v="11"/>
    <n v="70.31"/>
    <n v="85.31"/>
    <n v="3726.4300000000003"/>
    <n v="4521.43"/>
    <x v="27"/>
    <x v="2"/>
    <x v="0"/>
  </r>
  <r>
    <d v="2022-05-20T00:00:00"/>
    <s v="P0011"/>
    <s v="Hubie"/>
    <s v="Flew"/>
    <s v="M"/>
    <n v="42"/>
    <x v="0"/>
    <x v="1"/>
    <x v="4"/>
    <x v="13"/>
    <n v="43.7"/>
    <n v="42.11"/>
    <n v="1835.4"/>
    <n v="1768.62"/>
    <x v="21"/>
    <x v="7"/>
    <x v="0"/>
  </r>
  <r>
    <d v="2023-01-29T00:00:00"/>
    <s v="P0005"/>
    <s v="Maxi"/>
    <s v="Biset"/>
    <s v="F"/>
    <n v="50"/>
    <x v="0"/>
    <x v="0"/>
    <x v="0"/>
    <x v="7"/>
    <n v="51.63"/>
    <n v="61.63"/>
    <n v="2581.5"/>
    <n v="3081.5"/>
    <x v="22"/>
    <x v="11"/>
    <x v="1"/>
  </r>
  <r>
    <d v="2023-02-19T00:00:00"/>
    <s v="P0021"/>
    <s v="Alejoa"/>
    <s v="Savell"/>
    <s v="M"/>
    <n v="13"/>
    <x v="1"/>
    <x v="1"/>
    <x v="0"/>
    <x v="9"/>
    <n v="51.42"/>
    <n v="72.42"/>
    <n v="668.46"/>
    <n v="941.46"/>
    <x v="30"/>
    <x v="9"/>
    <x v="1"/>
  </r>
  <r>
    <d v="2023-02-21T00:00:00"/>
    <s v="P0002"/>
    <s v="Caterina"/>
    <s v="Mitroshinov"/>
    <s v="F"/>
    <n v="11"/>
    <x v="1"/>
    <x v="1"/>
    <x v="1"/>
    <x v="18"/>
    <n v="88.73"/>
    <n v="87.75"/>
    <n v="976.03000000000009"/>
    <n v="965.25"/>
    <x v="11"/>
    <x v="9"/>
    <x v="1"/>
  </r>
  <r>
    <d v="2022-10-28T00:00:00"/>
    <s v="P0007"/>
    <s v="Ceil"/>
    <s v="Sercombe"/>
    <s v="F"/>
    <n v="23"/>
    <x v="3"/>
    <x v="1"/>
    <x v="3"/>
    <x v="11"/>
    <n v="70.31"/>
    <n v="85.31"/>
    <n v="1617.13"/>
    <n v="1962.13"/>
    <x v="0"/>
    <x v="0"/>
    <x v="0"/>
  </r>
  <r>
    <d v="2022-12-14T00:00:00"/>
    <s v="P0016"/>
    <s v="Gasparo"/>
    <s v="Stirland"/>
    <s v="M"/>
    <n v="25"/>
    <x v="3"/>
    <x v="0"/>
    <x v="3"/>
    <x v="17"/>
    <n v="91.03"/>
    <n v="90.54"/>
    <n v="2275.75"/>
    <n v="2263.5"/>
    <x v="12"/>
    <x v="1"/>
    <x v="0"/>
  </r>
  <r>
    <d v="2022-08-26T00:00:00"/>
    <s v="P0015"/>
    <s v="Moe"/>
    <s v="Gravey"/>
    <s v="M"/>
    <n v="26"/>
    <x v="0"/>
    <x v="0"/>
    <x v="1"/>
    <x v="1"/>
    <n v="13.89"/>
    <n v="33.89"/>
    <n v="361.14"/>
    <n v="881.14"/>
    <x v="7"/>
    <x v="3"/>
    <x v="0"/>
  </r>
  <r>
    <d v="2022-11-29T00:00:00"/>
    <s v="P0004"/>
    <s v="Carlotta"/>
    <s v="Montez"/>
    <s v="F"/>
    <n v="23"/>
    <x v="2"/>
    <x v="1"/>
    <x v="2"/>
    <x v="3"/>
    <n v="89.94"/>
    <n v="89.94"/>
    <n v="2068.62"/>
    <n v="2068.62"/>
    <x v="22"/>
    <x v="8"/>
    <x v="0"/>
  </r>
  <r>
    <d v="2022-12-08T00:00:00"/>
    <s v="P0020"/>
    <s v="Ceil"/>
    <s v="Sercombe"/>
    <s v="F"/>
    <n v="53"/>
    <x v="3"/>
    <x v="0"/>
    <x v="3"/>
    <x v="6"/>
    <n v="36.659999999999997"/>
    <n v="52.66"/>
    <n v="1942.9799999999998"/>
    <n v="2790.98"/>
    <x v="17"/>
    <x v="1"/>
    <x v="0"/>
  </r>
  <r>
    <d v="2023-03-16T00:00:00"/>
    <s v="P0011"/>
    <s v="Ker"/>
    <s v="Holdron"/>
    <s v="M"/>
    <n v="15"/>
    <x v="3"/>
    <x v="0"/>
    <x v="4"/>
    <x v="13"/>
    <n v="43.7"/>
    <n v="42.11"/>
    <n v="655.5"/>
    <n v="631.65"/>
    <x v="5"/>
    <x v="6"/>
    <x v="1"/>
  </r>
  <r>
    <d v="2022-12-15T00:00:00"/>
    <s v="P0001"/>
    <s v="Burlie"/>
    <s v="Brooksbank"/>
    <s v="M"/>
    <n v="11"/>
    <x v="2"/>
    <x v="0"/>
    <x v="3"/>
    <x v="19"/>
    <n v="32.25"/>
    <n v="41.25"/>
    <n v="354.75"/>
    <n v="453.75"/>
    <x v="10"/>
    <x v="1"/>
    <x v="0"/>
  </r>
  <r>
    <d v="2022-06-04T00:00:00"/>
    <s v="P0023"/>
    <s v="Genia"/>
    <s v="Fones"/>
    <s v="F"/>
    <n v="8"/>
    <x v="2"/>
    <x v="0"/>
    <x v="0"/>
    <x v="0"/>
    <n v="76.34"/>
    <n v="81.34"/>
    <n v="610.72"/>
    <n v="650.72"/>
    <x v="6"/>
    <x v="10"/>
    <x v="0"/>
  </r>
  <r>
    <d v="2022-10-22T00:00:00"/>
    <s v="P0001"/>
    <s v="Ceil"/>
    <s v="Sercombe"/>
    <s v="F"/>
    <n v="31"/>
    <x v="3"/>
    <x v="0"/>
    <x v="3"/>
    <x v="19"/>
    <n v="32.25"/>
    <n v="41.25"/>
    <n v="999.75"/>
    <n v="1278.75"/>
    <x v="19"/>
    <x v="0"/>
    <x v="0"/>
  </r>
  <r>
    <d v="2022-07-31T00:00:00"/>
    <s v="P0011"/>
    <s v="Shanan"/>
    <s v="Gaddes"/>
    <s v="M"/>
    <n v="54"/>
    <x v="3"/>
    <x v="1"/>
    <x v="4"/>
    <x v="13"/>
    <n v="43.7"/>
    <n v="42.11"/>
    <n v="2359.8000000000002"/>
    <n v="2273.94"/>
    <x v="23"/>
    <x v="2"/>
    <x v="0"/>
  </r>
  <r>
    <d v="2022-12-12T00:00:00"/>
    <s v="P0014"/>
    <s v="Kalie"/>
    <s v="Dashper"/>
    <s v="F"/>
    <n v="22"/>
    <x v="0"/>
    <x v="1"/>
    <x v="1"/>
    <x v="2"/>
    <n v="21.66"/>
    <n v="31.66"/>
    <n v="476.52"/>
    <n v="696.52"/>
    <x v="25"/>
    <x v="1"/>
    <x v="0"/>
  </r>
  <r>
    <d v="2023-04-28T00:00:00"/>
    <s v="P0019"/>
    <s v="Burlie"/>
    <s v="Brooksbank"/>
    <s v="M"/>
    <n v="59"/>
    <x v="2"/>
    <x v="0"/>
    <x v="2"/>
    <x v="14"/>
    <n v="33.299999999999997"/>
    <n v="46.3"/>
    <n v="1964.6999999999998"/>
    <n v="2731.7"/>
    <x v="0"/>
    <x v="4"/>
    <x v="1"/>
  </r>
  <r>
    <d v="2022-11-08T00:00:00"/>
    <s v="P0006"/>
    <s v="Joya"/>
    <s v="Willingam"/>
    <s v="F"/>
    <n v="9"/>
    <x v="3"/>
    <x v="1"/>
    <x v="1"/>
    <x v="5"/>
    <n v="22.51"/>
    <n v="45.51"/>
    <n v="202.59"/>
    <n v="409.59"/>
    <x v="17"/>
    <x v="8"/>
    <x v="0"/>
  </r>
  <r>
    <d v="2022-11-27T00:00:00"/>
    <s v="P0019"/>
    <s v="Kalie"/>
    <s v="Dashper"/>
    <s v="F"/>
    <n v="8"/>
    <x v="0"/>
    <x v="1"/>
    <x v="2"/>
    <x v="14"/>
    <n v="33.299999999999997"/>
    <n v="46.3"/>
    <n v="266.39999999999998"/>
    <n v="370.4"/>
    <x v="24"/>
    <x v="8"/>
    <x v="0"/>
  </r>
  <r>
    <d v="2022-07-15T00:00:00"/>
    <s v="P0017"/>
    <s v="Moe"/>
    <s v="Gravey"/>
    <s v="M"/>
    <n v="18"/>
    <x v="0"/>
    <x v="1"/>
    <x v="5"/>
    <x v="15"/>
    <n v="30.48"/>
    <n v="36.479999999999997"/>
    <n v="548.64"/>
    <n v="656.64"/>
    <x v="10"/>
    <x v="2"/>
    <x v="0"/>
  </r>
  <r>
    <d v="2022-06-09T00:00:00"/>
    <s v="P0023"/>
    <s v="Moe"/>
    <s v="Gravey"/>
    <s v="M"/>
    <n v="43"/>
    <x v="0"/>
    <x v="1"/>
    <x v="0"/>
    <x v="0"/>
    <n v="76.34"/>
    <n v="81.34"/>
    <n v="3282.6200000000003"/>
    <n v="3497.6200000000003"/>
    <x v="1"/>
    <x v="10"/>
    <x v="0"/>
  </r>
  <r>
    <d v="2022-11-03T00:00:00"/>
    <s v="P0003"/>
    <s v="Jacqui"/>
    <s v="Wreath"/>
    <s v="F"/>
    <n v="44"/>
    <x v="0"/>
    <x v="0"/>
    <x v="2"/>
    <x v="21"/>
    <n v="6.55"/>
    <n v="4.53"/>
    <n v="288.2"/>
    <n v="199.32000000000002"/>
    <x v="18"/>
    <x v="8"/>
    <x v="0"/>
  </r>
  <r>
    <d v="2023-05-07T00:00:00"/>
    <s v="P0013"/>
    <s v="Burlie"/>
    <s v="Brooksbank"/>
    <s v="M"/>
    <n v="19"/>
    <x v="2"/>
    <x v="1"/>
    <x v="2"/>
    <x v="22"/>
    <n v="16.260000000000002"/>
    <n v="23.26"/>
    <n v="308.94000000000005"/>
    <n v="441.94000000000005"/>
    <x v="20"/>
    <x v="7"/>
    <x v="1"/>
  </r>
  <r>
    <d v="2022-09-15T00:00:00"/>
    <s v="P0020"/>
    <s v="Moe"/>
    <s v="Gravey"/>
    <s v="M"/>
    <n v="46"/>
    <x v="0"/>
    <x v="0"/>
    <x v="3"/>
    <x v="6"/>
    <n v="36.659999999999997"/>
    <n v="52.66"/>
    <n v="1686.36"/>
    <n v="2422.3599999999997"/>
    <x v="10"/>
    <x v="5"/>
    <x v="0"/>
  </r>
  <r>
    <d v="2022-11-16T00:00:00"/>
    <s v="P0009"/>
    <s v="Caterina"/>
    <s v="Mitroshinov"/>
    <s v="F"/>
    <n v="38"/>
    <x v="1"/>
    <x v="1"/>
    <x v="4"/>
    <x v="12"/>
    <n v="12.54"/>
    <n v="30.54"/>
    <n v="476.52"/>
    <n v="1160.52"/>
    <x v="5"/>
    <x v="8"/>
    <x v="0"/>
  </r>
  <r>
    <d v="2023-01-28T00:00:00"/>
    <s v="P0009"/>
    <s v="Shanan"/>
    <s v="Gaddes"/>
    <s v="M"/>
    <n v="43"/>
    <x v="3"/>
    <x v="0"/>
    <x v="4"/>
    <x v="12"/>
    <n v="12.54"/>
    <n v="30.54"/>
    <n v="539.21999999999991"/>
    <n v="1313.22"/>
    <x v="0"/>
    <x v="11"/>
    <x v="1"/>
  </r>
  <r>
    <d v="2023-01-11T00:00:00"/>
    <s v="P0004"/>
    <s v="Tymon"/>
    <s v="Hargerie"/>
    <s v="M"/>
    <n v="20"/>
    <x v="0"/>
    <x v="0"/>
    <x v="2"/>
    <x v="3"/>
    <n v="89.94"/>
    <n v="89.94"/>
    <n v="1798.8"/>
    <n v="1798.8"/>
    <x v="27"/>
    <x v="11"/>
    <x v="1"/>
  </r>
  <r>
    <d v="2023-03-07T00:00:00"/>
    <s v="P0003"/>
    <s v="Gideon"/>
    <s v="Daudray"/>
    <s v="M"/>
    <n v="57"/>
    <x v="0"/>
    <x v="1"/>
    <x v="2"/>
    <x v="21"/>
    <n v="6.55"/>
    <n v="4.53"/>
    <n v="373.34999999999997"/>
    <n v="258.21000000000004"/>
    <x v="20"/>
    <x v="6"/>
    <x v="1"/>
  </r>
  <r>
    <d v="2022-12-12T00:00:00"/>
    <s v="P0004"/>
    <s v="Renelle"/>
    <s v="Arnault"/>
    <s v="F"/>
    <n v="44"/>
    <x v="3"/>
    <x v="0"/>
    <x v="2"/>
    <x v="3"/>
    <n v="89.94"/>
    <n v="89.94"/>
    <n v="3957.3599999999997"/>
    <n v="3957.3599999999997"/>
    <x v="25"/>
    <x v="1"/>
    <x v="0"/>
  </r>
  <r>
    <d v="2022-09-18T00:00:00"/>
    <s v="P0020"/>
    <s v="Maxi"/>
    <s v="Biset"/>
    <s v="F"/>
    <n v="26"/>
    <x v="0"/>
    <x v="1"/>
    <x v="3"/>
    <x v="6"/>
    <n v="36.659999999999997"/>
    <n v="52.66"/>
    <n v="953.15999999999985"/>
    <n v="1369.1599999999999"/>
    <x v="13"/>
    <x v="5"/>
    <x v="0"/>
  </r>
  <r>
    <d v="2022-12-31T00:00:00"/>
    <s v="P0004"/>
    <s v="Maxi"/>
    <s v="Biset"/>
    <s v="F"/>
    <n v="58"/>
    <x v="0"/>
    <x v="0"/>
    <x v="2"/>
    <x v="3"/>
    <n v="89.94"/>
    <n v="89.94"/>
    <n v="5216.5199999999995"/>
    <n v="5216.5199999999995"/>
    <x v="23"/>
    <x v="1"/>
    <x v="0"/>
  </r>
  <r>
    <d v="2022-08-18T00:00:00"/>
    <s v="P0021"/>
    <s v="Riannon"/>
    <s v="Emery"/>
    <s v="F"/>
    <n v="9"/>
    <x v="2"/>
    <x v="1"/>
    <x v="0"/>
    <x v="9"/>
    <n v="51.42"/>
    <n v="72.42"/>
    <n v="462.78000000000003"/>
    <n v="651.78"/>
    <x v="13"/>
    <x v="3"/>
    <x v="0"/>
  </r>
  <r>
    <d v="2022-12-04T00:00:00"/>
    <s v="P0002"/>
    <s v="Burlie"/>
    <s v="Brooksbank"/>
    <s v="M"/>
    <n v="32"/>
    <x v="2"/>
    <x v="0"/>
    <x v="1"/>
    <x v="18"/>
    <n v="88.73"/>
    <n v="87.75"/>
    <n v="2839.36"/>
    <n v="2808"/>
    <x v="6"/>
    <x v="1"/>
    <x v="0"/>
  </r>
  <r>
    <d v="2022-08-14T00:00:00"/>
    <s v="P0009"/>
    <s v="Joya"/>
    <s v="Willingam"/>
    <s v="F"/>
    <n v="27"/>
    <x v="3"/>
    <x v="1"/>
    <x v="4"/>
    <x v="12"/>
    <n v="12.54"/>
    <n v="30.54"/>
    <n v="338.58"/>
    <n v="824.57999999999993"/>
    <x v="12"/>
    <x v="3"/>
    <x v="0"/>
  </r>
  <r>
    <d v="2022-12-26T00:00:00"/>
    <s v="P0017"/>
    <s v="Tedman"/>
    <s v="McGavigan"/>
    <s v="M"/>
    <n v="29"/>
    <x v="0"/>
    <x v="0"/>
    <x v="5"/>
    <x v="15"/>
    <n v="30.48"/>
    <n v="36.479999999999997"/>
    <n v="883.92"/>
    <n v="1057.9199999999998"/>
    <x v="7"/>
    <x v="1"/>
    <x v="0"/>
  </r>
  <r>
    <d v="2022-12-12T00:00:00"/>
    <s v="P0016"/>
    <s v="Shanan"/>
    <s v="Gaddes"/>
    <s v="M"/>
    <n v="33"/>
    <x v="3"/>
    <x v="1"/>
    <x v="3"/>
    <x v="17"/>
    <n v="91.03"/>
    <n v="90.54"/>
    <n v="3003.9900000000002"/>
    <n v="2987.82"/>
    <x v="25"/>
    <x v="1"/>
    <x v="0"/>
  </r>
  <r>
    <d v="2022-10-19T00:00:00"/>
    <s v="P0020"/>
    <s v="Renado"/>
    <s v="Sertin"/>
    <s v="M"/>
    <n v="55"/>
    <x v="2"/>
    <x v="0"/>
    <x v="3"/>
    <x v="6"/>
    <n v="36.659999999999997"/>
    <n v="52.66"/>
    <n v="2016.2999999999997"/>
    <n v="2896.2999999999997"/>
    <x v="30"/>
    <x v="0"/>
    <x v="0"/>
  </r>
  <r>
    <d v="2022-06-14T00:00:00"/>
    <s v="P0018"/>
    <s v="Gil"/>
    <s v="Legging"/>
    <s v="M"/>
    <n v="47"/>
    <x v="0"/>
    <x v="0"/>
    <x v="0"/>
    <x v="4"/>
    <n v="69.069999999999993"/>
    <n v="88.07"/>
    <n v="3246.2899999999995"/>
    <n v="4139.29"/>
    <x v="12"/>
    <x v="10"/>
    <x v="0"/>
  </r>
  <r>
    <d v="2023-04-10T00:00:00"/>
    <s v="P0021"/>
    <s v="Christos"/>
    <s v="Rabson"/>
    <s v="M"/>
    <n v="8"/>
    <x v="1"/>
    <x v="1"/>
    <x v="0"/>
    <x v="9"/>
    <n v="51.42"/>
    <n v="72.42"/>
    <n v="411.36"/>
    <n v="579.36"/>
    <x v="28"/>
    <x v="4"/>
    <x v="1"/>
  </r>
  <r>
    <d v="2022-09-09T00:00:00"/>
    <s v="P0016"/>
    <s v="Riannon"/>
    <s v="Emery"/>
    <s v="F"/>
    <n v="26"/>
    <x v="2"/>
    <x v="0"/>
    <x v="3"/>
    <x v="17"/>
    <n v="91.03"/>
    <n v="90.54"/>
    <n v="2366.7800000000002"/>
    <n v="2354.04"/>
    <x v="1"/>
    <x v="5"/>
    <x v="0"/>
  </r>
  <r>
    <d v="2022-07-22T00:00:00"/>
    <s v="P0012"/>
    <s v="Carlotta"/>
    <s v="Montez"/>
    <s v="F"/>
    <n v="29"/>
    <x v="2"/>
    <x v="1"/>
    <x v="2"/>
    <x v="8"/>
    <n v="7.54"/>
    <n v="13.54"/>
    <n v="218.66"/>
    <n v="392.65999999999997"/>
    <x v="19"/>
    <x v="2"/>
    <x v="0"/>
  </r>
  <r>
    <d v="2022-11-01T00:00:00"/>
    <s v="P0023"/>
    <s v="Burlie"/>
    <s v="Brooksbank"/>
    <s v="M"/>
    <n v="42"/>
    <x v="2"/>
    <x v="1"/>
    <x v="0"/>
    <x v="0"/>
    <n v="76.34"/>
    <n v="81.34"/>
    <n v="3206.28"/>
    <n v="3416.28"/>
    <x v="29"/>
    <x v="8"/>
    <x v="0"/>
  </r>
  <r>
    <d v="2022-09-07T00:00:00"/>
    <s v="P0006"/>
    <s v="Renelle"/>
    <s v="Arnault"/>
    <s v="F"/>
    <n v="11"/>
    <x v="3"/>
    <x v="1"/>
    <x v="1"/>
    <x v="5"/>
    <n v="22.51"/>
    <n v="45.51"/>
    <n v="247.61"/>
    <n v="500.60999999999996"/>
    <x v="20"/>
    <x v="5"/>
    <x v="0"/>
  </r>
  <r>
    <d v="2023-02-14T00:00:00"/>
    <s v="P0002"/>
    <s v="Shanan"/>
    <s v="Gaddes"/>
    <s v="M"/>
    <n v="17"/>
    <x v="3"/>
    <x v="1"/>
    <x v="1"/>
    <x v="18"/>
    <n v="88.73"/>
    <n v="87.75"/>
    <n v="1508.41"/>
    <n v="1491.75"/>
    <x v="12"/>
    <x v="9"/>
    <x v="1"/>
  </r>
  <r>
    <d v="2022-08-13T00:00:00"/>
    <s v="P0017"/>
    <s v="Gil"/>
    <s v="Legging"/>
    <s v="M"/>
    <n v="53"/>
    <x v="0"/>
    <x v="0"/>
    <x v="5"/>
    <x v="15"/>
    <n v="30.48"/>
    <n v="36.479999999999997"/>
    <n v="1615.44"/>
    <n v="1933.4399999999998"/>
    <x v="4"/>
    <x v="3"/>
    <x v="0"/>
  </r>
  <r>
    <d v="2022-07-09T00:00:00"/>
    <s v="P0002"/>
    <s v="Alejoa"/>
    <s v="Savell"/>
    <s v="M"/>
    <n v="36"/>
    <x v="1"/>
    <x v="0"/>
    <x v="1"/>
    <x v="18"/>
    <n v="88.73"/>
    <n v="87.75"/>
    <n v="3194.28"/>
    <n v="3159"/>
    <x v="1"/>
    <x v="2"/>
    <x v="0"/>
  </r>
  <r>
    <d v="2022-09-08T00:00:00"/>
    <s v="P0011"/>
    <s v="Ernesta"/>
    <s v="Wisdish"/>
    <s v="F"/>
    <n v="27"/>
    <x v="1"/>
    <x v="1"/>
    <x v="4"/>
    <x v="13"/>
    <n v="43.7"/>
    <n v="42.11"/>
    <n v="1179.9000000000001"/>
    <n v="1136.97"/>
    <x v="17"/>
    <x v="5"/>
    <x v="0"/>
  </r>
  <r>
    <d v="2022-08-27T00:00:00"/>
    <s v="P0023"/>
    <s v="Tedman"/>
    <s v="McGavigan"/>
    <s v="M"/>
    <n v="52"/>
    <x v="0"/>
    <x v="0"/>
    <x v="0"/>
    <x v="0"/>
    <n v="76.34"/>
    <n v="81.34"/>
    <n v="3969.6800000000003"/>
    <n v="4229.68"/>
    <x v="24"/>
    <x v="3"/>
    <x v="0"/>
  </r>
  <r>
    <d v="2023-04-22T00:00:00"/>
    <s v="P0017"/>
    <s v="Cecily"/>
    <s v="Willmott"/>
    <s v="F"/>
    <n v="59"/>
    <x v="1"/>
    <x v="1"/>
    <x v="5"/>
    <x v="15"/>
    <n v="30.48"/>
    <n v="36.479999999999997"/>
    <n v="1798.32"/>
    <n v="2152.3199999999997"/>
    <x v="19"/>
    <x v="4"/>
    <x v="1"/>
  </r>
  <r>
    <d v="2023-01-20T00:00:00"/>
    <s v="P0016"/>
    <s v="Renelle"/>
    <s v="Arnault"/>
    <s v="F"/>
    <n v="30"/>
    <x v="3"/>
    <x v="0"/>
    <x v="3"/>
    <x v="17"/>
    <n v="91.03"/>
    <n v="90.54"/>
    <n v="2730.9"/>
    <n v="2716.2000000000003"/>
    <x v="21"/>
    <x v="11"/>
    <x v="1"/>
  </r>
  <r>
    <d v="2022-08-25T00:00:00"/>
    <s v="P0013"/>
    <s v="Gideon"/>
    <s v="Daudray"/>
    <s v="M"/>
    <n v="48"/>
    <x v="0"/>
    <x v="0"/>
    <x v="2"/>
    <x v="22"/>
    <n v="16.260000000000002"/>
    <n v="23.26"/>
    <n v="780.48"/>
    <n v="1116.48"/>
    <x v="3"/>
    <x v="3"/>
    <x v="0"/>
  </r>
  <r>
    <d v="2022-11-28T00:00:00"/>
    <s v="P0007"/>
    <s v="Gideon"/>
    <s v="Daudray"/>
    <s v="M"/>
    <n v="48"/>
    <x v="0"/>
    <x v="1"/>
    <x v="3"/>
    <x v="11"/>
    <n v="70.31"/>
    <n v="85.31"/>
    <n v="3374.88"/>
    <n v="4094.88"/>
    <x v="0"/>
    <x v="8"/>
    <x v="0"/>
  </r>
  <r>
    <d v="2022-06-05T00:00:00"/>
    <s v="P0012"/>
    <s v="Gasparo"/>
    <s v="Stirland"/>
    <s v="M"/>
    <n v="20"/>
    <x v="3"/>
    <x v="1"/>
    <x v="2"/>
    <x v="8"/>
    <n v="7.54"/>
    <n v="13.54"/>
    <n v="150.80000000000001"/>
    <n v="270.79999999999995"/>
    <x v="9"/>
    <x v="10"/>
    <x v="0"/>
  </r>
  <r>
    <d v="2022-11-11T00:00:00"/>
    <s v="P0023"/>
    <s v="Cecily"/>
    <s v="Willmott"/>
    <s v="F"/>
    <n v="15"/>
    <x v="1"/>
    <x v="1"/>
    <x v="0"/>
    <x v="0"/>
    <n v="76.34"/>
    <n v="81.34"/>
    <n v="1145.1000000000001"/>
    <n v="1220.1000000000001"/>
    <x v="27"/>
    <x v="8"/>
    <x v="0"/>
  </r>
  <r>
    <d v="2023-04-17T00:00:00"/>
    <s v="P0021"/>
    <s v="Carlotta"/>
    <s v="Montez"/>
    <s v="F"/>
    <n v="24"/>
    <x v="2"/>
    <x v="0"/>
    <x v="0"/>
    <x v="9"/>
    <n v="51.42"/>
    <n v="72.42"/>
    <n v="1234.08"/>
    <n v="1738.08"/>
    <x v="15"/>
    <x v="4"/>
    <x v="1"/>
  </r>
  <r>
    <d v="2022-09-28T00:00:00"/>
    <s v="P0020"/>
    <s v="Ernesta"/>
    <s v="Wisdish"/>
    <s v="F"/>
    <n v="36"/>
    <x v="1"/>
    <x v="0"/>
    <x v="3"/>
    <x v="6"/>
    <n v="36.659999999999997"/>
    <n v="52.66"/>
    <n v="1319.7599999999998"/>
    <n v="1895.7599999999998"/>
    <x v="0"/>
    <x v="5"/>
    <x v="0"/>
  </r>
  <r>
    <d v="2023-03-17T00:00:00"/>
    <s v="P0009"/>
    <s v="Gil"/>
    <s v="Legging"/>
    <s v="M"/>
    <n v="25"/>
    <x v="0"/>
    <x v="0"/>
    <x v="4"/>
    <x v="12"/>
    <n v="12.54"/>
    <n v="30.54"/>
    <n v="313.5"/>
    <n v="763.5"/>
    <x v="15"/>
    <x v="6"/>
    <x v="1"/>
  </r>
  <r>
    <d v="2022-12-17T00:00:00"/>
    <s v="P0018"/>
    <s v="Tiffi"/>
    <s v="Philippson"/>
    <s v="F"/>
    <n v="44"/>
    <x v="1"/>
    <x v="1"/>
    <x v="0"/>
    <x v="4"/>
    <n v="69.069999999999993"/>
    <n v="88.07"/>
    <n v="3039.08"/>
    <n v="3875.08"/>
    <x v="15"/>
    <x v="1"/>
    <x v="0"/>
  </r>
  <r>
    <d v="2022-12-18T00:00:00"/>
    <s v="P0014"/>
    <s v="Christos"/>
    <s v="Rabson"/>
    <s v="M"/>
    <n v="29"/>
    <x v="1"/>
    <x v="1"/>
    <x v="1"/>
    <x v="2"/>
    <n v="21.66"/>
    <n v="31.66"/>
    <n v="628.14"/>
    <n v="918.14"/>
    <x v="13"/>
    <x v="1"/>
    <x v="0"/>
  </r>
  <r>
    <d v="2022-07-29T00:00:00"/>
    <s v="P0010"/>
    <s v="Moe"/>
    <s v="Gravey"/>
    <s v="M"/>
    <n v="54"/>
    <x v="0"/>
    <x v="1"/>
    <x v="4"/>
    <x v="16"/>
    <n v="77.83"/>
    <n v="99.83"/>
    <n v="4202.82"/>
    <n v="5390.82"/>
    <x v="22"/>
    <x v="2"/>
    <x v="0"/>
  </r>
  <r>
    <d v="2022-10-15T00:00:00"/>
    <s v="P0002"/>
    <s v="Jeremiah"/>
    <s v="Lawrinson"/>
    <s v="M"/>
    <n v="24"/>
    <x v="1"/>
    <x v="0"/>
    <x v="1"/>
    <x v="18"/>
    <n v="88.73"/>
    <n v="87.75"/>
    <n v="2129.52"/>
    <n v="2106"/>
    <x v="10"/>
    <x v="0"/>
    <x v="0"/>
  </r>
  <r>
    <d v="2023-05-12T00:00:00"/>
    <s v="P0009"/>
    <s v="Joya"/>
    <s v="Willingam"/>
    <s v="F"/>
    <n v="35"/>
    <x v="3"/>
    <x v="0"/>
    <x v="4"/>
    <x v="12"/>
    <n v="12.54"/>
    <n v="30.54"/>
    <n v="438.9"/>
    <n v="1068.8999999999999"/>
    <x v="25"/>
    <x v="7"/>
    <x v="1"/>
  </r>
  <r>
    <d v="2023-01-26T00:00:00"/>
    <s v="P0020"/>
    <s v="Gasparo"/>
    <s v="Stirland"/>
    <s v="M"/>
    <n v="41"/>
    <x v="3"/>
    <x v="0"/>
    <x v="3"/>
    <x v="6"/>
    <n v="36.659999999999997"/>
    <n v="52.66"/>
    <n v="1503.06"/>
    <n v="2159.06"/>
    <x v="7"/>
    <x v="11"/>
    <x v="1"/>
  </r>
  <r>
    <d v="2022-10-03T00:00:00"/>
    <s v="P0021"/>
    <s v="Kalie"/>
    <s v="Dashper"/>
    <s v="F"/>
    <n v="32"/>
    <x v="0"/>
    <x v="1"/>
    <x v="0"/>
    <x v="9"/>
    <n v="51.42"/>
    <n v="72.42"/>
    <n v="1645.44"/>
    <n v="2317.44"/>
    <x v="18"/>
    <x v="0"/>
    <x v="0"/>
  </r>
  <r>
    <d v="2023-03-11T00:00:00"/>
    <s v="P0006"/>
    <s v="Tiffi"/>
    <s v="Philippson"/>
    <s v="F"/>
    <n v="57"/>
    <x v="1"/>
    <x v="0"/>
    <x v="1"/>
    <x v="5"/>
    <n v="22.51"/>
    <n v="45.51"/>
    <n v="1283.0700000000002"/>
    <n v="2594.0699999999997"/>
    <x v="27"/>
    <x v="6"/>
    <x v="1"/>
  </r>
  <r>
    <d v="2022-09-16T00:00:00"/>
    <s v="P0007"/>
    <s v="Jacqui"/>
    <s v="Wreath"/>
    <s v="F"/>
    <n v="33"/>
    <x v="0"/>
    <x v="1"/>
    <x v="3"/>
    <x v="11"/>
    <n v="70.31"/>
    <n v="85.31"/>
    <n v="2320.23"/>
    <n v="2815.23"/>
    <x v="5"/>
    <x v="5"/>
    <x v="0"/>
  </r>
  <r>
    <d v="2022-08-16T00:00:00"/>
    <s v="P0014"/>
    <s v="Gideon"/>
    <s v="Daudray"/>
    <s v="M"/>
    <n v="28"/>
    <x v="0"/>
    <x v="0"/>
    <x v="1"/>
    <x v="2"/>
    <n v="21.66"/>
    <n v="31.66"/>
    <n v="606.48"/>
    <n v="886.48"/>
    <x v="5"/>
    <x v="3"/>
    <x v="0"/>
  </r>
  <r>
    <d v="2022-09-25T00:00:00"/>
    <s v="P0007"/>
    <s v="Riannon"/>
    <s v="Emery"/>
    <s v="F"/>
    <n v="25"/>
    <x v="2"/>
    <x v="0"/>
    <x v="3"/>
    <x v="11"/>
    <n v="70.31"/>
    <n v="85.31"/>
    <n v="1757.75"/>
    <n v="2132.75"/>
    <x v="3"/>
    <x v="5"/>
    <x v="0"/>
  </r>
  <r>
    <d v="2023-02-20T00:00:00"/>
    <s v="P0012"/>
    <s v="Jacqui"/>
    <s v="Wreath"/>
    <s v="F"/>
    <n v="29"/>
    <x v="0"/>
    <x v="1"/>
    <x v="2"/>
    <x v="8"/>
    <n v="7.54"/>
    <n v="13.54"/>
    <n v="218.66"/>
    <n v="392.65999999999997"/>
    <x v="21"/>
    <x v="9"/>
    <x v="1"/>
  </r>
  <r>
    <d v="2022-07-21T00:00:00"/>
    <s v="P0004"/>
    <s v="Maxi"/>
    <s v="Biset"/>
    <s v="F"/>
    <n v="24"/>
    <x v="0"/>
    <x v="0"/>
    <x v="2"/>
    <x v="3"/>
    <n v="89.94"/>
    <n v="89.94"/>
    <n v="2158.56"/>
    <n v="2158.56"/>
    <x v="11"/>
    <x v="2"/>
    <x v="0"/>
  </r>
  <r>
    <d v="2023-03-15T00:00:00"/>
    <s v="P0022"/>
    <s v="Haroun"/>
    <s v="McAlinden"/>
    <s v="M"/>
    <n v="29"/>
    <x v="2"/>
    <x v="0"/>
    <x v="1"/>
    <x v="10"/>
    <n v="56.74"/>
    <n v="79.739999999999995"/>
    <n v="1645.46"/>
    <n v="2312.46"/>
    <x v="10"/>
    <x v="6"/>
    <x v="1"/>
  </r>
  <r>
    <d v="2022-12-06T00:00:00"/>
    <s v="P0020"/>
    <s v="Maxi"/>
    <s v="Biset"/>
    <s v="F"/>
    <n v="26"/>
    <x v="0"/>
    <x v="1"/>
    <x v="3"/>
    <x v="6"/>
    <n v="36.659999999999997"/>
    <n v="52.66"/>
    <n v="953.15999999999985"/>
    <n v="1369.1599999999999"/>
    <x v="16"/>
    <x v="1"/>
    <x v="0"/>
  </r>
  <r>
    <d v="2022-12-31T00:00:00"/>
    <s v="P0014"/>
    <s v="Tymon"/>
    <s v="Hargerie"/>
    <s v="M"/>
    <n v="29"/>
    <x v="0"/>
    <x v="1"/>
    <x v="1"/>
    <x v="2"/>
    <n v="21.66"/>
    <n v="31.66"/>
    <n v="628.14"/>
    <n v="918.14"/>
    <x v="23"/>
    <x v="1"/>
    <x v="0"/>
  </r>
  <r>
    <d v="2023-03-24T00:00:00"/>
    <s v="P0022"/>
    <s v="Burlie"/>
    <s v="Brooksbank"/>
    <s v="M"/>
    <n v="21"/>
    <x v="2"/>
    <x v="0"/>
    <x v="1"/>
    <x v="10"/>
    <n v="56.74"/>
    <n v="79.739999999999995"/>
    <n v="1191.54"/>
    <n v="1674.54"/>
    <x v="14"/>
    <x v="6"/>
    <x v="1"/>
  </r>
  <r>
    <d v="2022-06-01T00:00:00"/>
    <s v="P0015"/>
    <s v="Jacqui"/>
    <s v="Wreath"/>
    <s v="F"/>
    <n v="23"/>
    <x v="0"/>
    <x v="0"/>
    <x v="1"/>
    <x v="1"/>
    <n v="13.89"/>
    <n v="33.89"/>
    <n v="319.47000000000003"/>
    <n v="779.47"/>
    <x v="29"/>
    <x v="10"/>
    <x v="0"/>
  </r>
  <r>
    <d v="2023-04-08T00:00:00"/>
    <s v="P0007"/>
    <s v="Kalie"/>
    <s v="Dashper"/>
    <s v="F"/>
    <n v="17"/>
    <x v="0"/>
    <x v="1"/>
    <x v="3"/>
    <x v="11"/>
    <n v="70.31"/>
    <n v="85.31"/>
    <n v="1195.27"/>
    <n v="1450.27"/>
    <x v="17"/>
    <x v="4"/>
    <x v="1"/>
  </r>
  <r>
    <d v="2023-01-03T00:00:00"/>
    <s v="P0008"/>
    <s v="Cecily"/>
    <s v="Willmott"/>
    <s v="F"/>
    <n v="17"/>
    <x v="1"/>
    <x v="0"/>
    <x v="0"/>
    <x v="20"/>
    <n v="88.79"/>
    <n v="96.79"/>
    <n v="1509.43"/>
    <n v="1645.43"/>
    <x v="18"/>
    <x v="11"/>
    <x v="1"/>
  </r>
  <r>
    <d v="2022-10-26T00:00:00"/>
    <s v="P0011"/>
    <s v="Genia"/>
    <s v="Fones"/>
    <s v="F"/>
    <n v="28"/>
    <x v="2"/>
    <x v="0"/>
    <x v="4"/>
    <x v="13"/>
    <n v="43.7"/>
    <n v="42.11"/>
    <n v="1223.6000000000001"/>
    <n v="1179.08"/>
    <x v="7"/>
    <x v="0"/>
    <x v="0"/>
  </r>
  <r>
    <d v="2022-11-08T00:00:00"/>
    <s v="P0011"/>
    <s v="Riannon"/>
    <s v="Emery"/>
    <s v="F"/>
    <n v="41"/>
    <x v="2"/>
    <x v="0"/>
    <x v="4"/>
    <x v="13"/>
    <n v="43.7"/>
    <n v="42.11"/>
    <n v="1791.7"/>
    <n v="1726.51"/>
    <x v="17"/>
    <x v="8"/>
    <x v="0"/>
  </r>
  <r>
    <d v="2022-10-12T00:00:00"/>
    <s v="P0008"/>
    <s v="Moe"/>
    <s v="Gravey"/>
    <s v="M"/>
    <n v="51"/>
    <x v="0"/>
    <x v="0"/>
    <x v="0"/>
    <x v="20"/>
    <n v="88.79"/>
    <n v="96.79"/>
    <n v="4528.29"/>
    <n v="4936.29"/>
    <x v="25"/>
    <x v="0"/>
    <x v="0"/>
  </r>
  <r>
    <d v="2023-05-13T00:00:00"/>
    <s v="P0014"/>
    <s v="Maxi"/>
    <s v="Biset"/>
    <s v="F"/>
    <n v="42"/>
    <x v="0"/>
    <x v="1"/>
    <x v="1"/>
    <x v="2"/>
    <n v="21.66"/>
    <n v="31.66"/>
    <n v="909.72"/>
    <n v="1329.72"/>
    <x v="4"/>
    <x v="7"/>
    <x v="1"/>
  </r>
  <r>
    <d v="2022-10-12T00:00:00"/>
    <s v="P0001"/>
    <s v="Tymon"/>
    <s v="Hargerie"/>
    <s v="M"/>
    <n v="46"/>
    <x v="0"/>
    <x v="0"/>
    <x v="3"/>
    <x v="19"/>
    <n v="32.25"/>
    <n v="41.25"/>
    <n v="1483.5"/>
    <n v="1897.5"/>
    <x v="25"/>
    <x v="0"/>
    <x v="0"/>
  </r>
  <r>
    <d v="2022-06-20T00:00:00"/>
    <s v="P0023"/>
    <s v="Tedman"/>
    <s v="McGavigan"/>
    <s v="M"/>
    <n v="51"/>
    <x v="0"/>
    <x v="0"/>
    <x v="0"/>
    <x v="0"/>
    <n v="76.34"/>
    <n v="81.34"/>
    <n v="3893.34"/>
    <n v="4148.34"/>
    <x v="21"/>
    <x v="10"/>
    <x v="0"/>
  </r>
  <r>
    <d v="2022-05-24T00:00:00"/>
    <s v="P0018"/>
    <s v="Alejoa"/>
    <s v="Savell"/>
    <s v="M"/>
    <n v="28"/>
    <x v="1"/>
    <x v="1"/>
    <x v="0"/>
    <x v="4"/>
    <n v="69.069999999999993"/>
    <n v="88.07"/>
    <n v="1933.9599999999998"/>
    <n v="2465.96"/>
    <x v="14"/>
    <x v="7"/>
    <x v="0"/>
  </r>
  <r>
    <d v="2022-06-12T00:00:00"/>
    <s v="P0008"/>
    <s v="Jacqui"/>
    <s v="Wreath"/>
    <s v="F"/>
    <n v="50"/>
    <x v="0"/>
    <x v="1"/>
    <x v="0"/>
    <x v="20"/>
    <n v="88.79"/>
    <n v="96.79"/>
    <n v="4439.5"/>
    <n v="4839.5"/>
    <x v="25"/>
    <x v="10"/>
    <x v="0"/>
  </r>
  <r>
    <d v="2023-02-14T00:00:00"/>
    <s v="P0008"/>
    <s v="Joya"/>
    <s v="Willingam"/>
    <s v="F"/>
    <n v="20"/>
    <x v="3"/>
    <x v="0"/>
    <x v="0"/>
    <x v="20"/>
    <n v="88.79"/>
    <n v="96.79"/>
    <n v="1775.8000000000002"/>
    <n v="1935.8000000000002"/>
    <x v="12"/>
    <x v="9"/>
    <x v="1"/>
  </r>
  <r>
    <d v="2022-09-24T00:00:00"/>
    <s v="P0005"/>
    <s v="Gideon"/>
    <s v="Daudray"/>
    <s v="M"/>
    <n v="32"/>
    <x v="0"/>
    <x v="1"/>
    <x v="0"/>
    <x v="7"/>
    <n v="51.63"/>
    <n v="61.63"/>
    <n v="1652.16"/>
    <n v="1972.16"/>
    <x v="14"/>
    <x v="5"/>
    <x v="0"/>
  </r>
  <r>
    <d v="2023-04-24T00:00:00"/>
    <s v="P0005"/>
    <s v="Ker"/>
    <s v="Holdron"/>
    <s v="M"/>
    <n v="44"/>
    <x v="3"/>
    <x v="1"/>
    <x v="0"/>
    <x v="7"/>
    <n v="51.63"/>
    <n v="61.63"/>
    <n v="2271.7200000000003"/>
    <n v="2711.7200000000003"/>
    <x v="14"/>
    <x v="4"/>
    <x v="1"/>
  </r>
  <r>
    <d v="2022-12-28T00:00:00"/>
    <s v="P0008"/>
    <s v="Ceil"/>
    <s v="Sercombe"/>
    <s v="F"/>
    <n v="17"/>
    <x v="3"/>
    <x v="0"/>
    <x v="0"/>
    <x v="20"/>
    <n v="88.79"/>
    <n v="96.79"/>
    <n v="1509.43"/>
    <n v="1645.43"/>
    <x v="0"/>
    <x v="1"/>
    <x v="0"/>
  </r>
  <r>
    <d v="2023-02-13T00:00:00"/>
    <s v="P0007"/>
    <s v="Connie"/>
    <s v="Tchaikovsky"/>
    <s v="M"/>
    <n v="26"/>
    <x v="0"/>
    <x v="0"/>
    <x v="3"/>
    <x v="11"/>
    <n v="70.31"/>
    <n v="85.31"/>
    <n v="1828.06"/>
    <n v="2218.06"/>
    <x v="4"/>
    <x v="9"/>
    <x v="1"/>
  </r>
  <r>
    <d v="2023-01-22T00:00:00"/>
    <s v="P0015"/>
    <s v="Kalie"/>
    <s v="Dashper"/>
    <s v="F"/>
    <n v="31"/>
    <x v="0"/>
    <x v="1"/>
    <x v="1"/>
    <x v="1"/>
    <n v="13.89"/>
    <n v="33.89"/>
    <n v="430.59000000000003"/>
    <n v="1050.5899999999999"/>
    <x v="19"/>
    <x v="11"/>
    <x v="1"/>
  </r>
  <r>
    <d v="2023-05-12T00:00:00"/>
    <s v="P0021"/>
    <s v="Moe"/>
    <s v="Gravey"/>
    <s v="M"/>
    <n v="23"/>
    <x v="0"/>
    <x v="1"/>
    <x v="0"/>
    <x v="9"/>
    <n v="51.42"/>
    <n v="72.42"/>
    <n v="1182.6600000000001"/>
    <n v="1665.66"/>
    <x v="25"/>
    <x v="7"/>
    <x v="1"/>
  </r>
  <r>
    <d v="2023-03-11T00:00:00"/>
    <s v="P0001"/>
    <s v="Shanan"/>
    <s v="Gaddes"/>
    <s v="M"/>
    <n v="55"/>
    <x v="3"/>
    <x v="1"/>
    <x v="3"/>
    <x v="19"/>
    <n v="32.25"/>
    <n v="41.25"/>
    <n v="1773.75"/>
    <n v="2268.75"/>
    <x v="27"/>
    <x v="6"/>
    <x v="1"/>
  </r>
  <r>
    <d v="2022-07-21T00:00:00"/>
    <s v="P0021"/>
    <s v="Joya"/>
    <s v="Willingam"/>
    <s v="F"/>
    <n v="41"/>
    <x v="3"/>
    <x v="1"/>
    <x v="0"/>
    <x v="9"/>
    <n v="51.42"/>
    <n v="72.42"/>
    <n v="2108.2200000000003"/>
    <n v="2969.2200000000003"/>
    <x v="11"/>
    <x v="2"/>
    <x v="0"/>
  </r>
  <r>
    <d v="2022-12-15T00:00:00"/>
    <s v="P0018"/>
    <s v="Moe"/>
    <s v="Gravey"/>
    <s v="M"/>
    <n v="48"/>
    <x v="0"/>
    <x v="1"/>
    <x v="0"/>
    <x v="4"/>
    <n v="69.069999999999993"/>
    <n v="88.07"/>
    <n v="3315.3599999999997"/>
    <n v="4227.3599999999997"/>
    <x v="10"/>
    <x v="1"/>
    <x v="0"/>
  </r>
  <r>
    <d v="2023-02-08T00:00:00"/>
    <s v="P0010"/>
    <s v="Caterina"/>
    <s v="Mitroshinov"/>
    <s v="F"/>
    <n v="40"/>
    <x v="1"/>
    <x v="0"/>
    <x v="4"/>
    <x v="16"/>
    <n v="77.83"/>
    <n v="99.83"/>
    <n v="3113.2"/>
    <n v="3993.2"/>
    <x v="17"/>
    <x v="9"/>
    <x v="1"/>
  </r>
  <r>
    <d v="2023-01-14T00:00:00"/>
    <s v="P0021"/>
    <s v="Maxi"/>
    <s v="Biset"/>
    <s v="F"/>
    <n v="39"/>
    <x v="0"/>
    <x v="0"/>
    <x v="0"/>
    <x v="9"/>
    <n v="51.42"/>
    <n v="72.42"/>
    <n v="2005.38"/>
    <n v="2824.38"/>
    <x v="12"/>
    <x v="11"/>
    <x v="1"/>
  </r>
  <r>
    <d v="2023-01-24T00:00:00"/>
    <s v="P0002"/>
    <s v="Jacqui"/>
    <s v="Wreath"/>
    <s v="F"/>
    <n v="9"/>
    <x v="0"/>
    <x v="1"/>
    <x v="1"/>
    <x v="18"/>
    <n v="88.73"/>
    <n v="87.75"/>
    <n v="798.57"/>
    <n v="789.75"/>
    <x v="14"/>
    <x v="11"/>
    <x v="1"/>
  </r>
  <r>
    <d v="2023-02-07T00:00:00"/>
    <s v="P0007"/>
    <s v="Tymon"/>
    <s v="Hargerie"/>
    <s v="M"/>
    <n v="49"/>
    <x v="0"/>
    <x v="0"/>
    <x v="3"/>
    <x v="11"/>
    <n v="70.31"/>
    <n v="85.31"/>
    <n v="3445.19"/>
    <n v="4180.1900000000005"/>
    <x v="20"/>
    <x v="9"/>
    <x v="1"/>
  </r>
  <r>
    <d v="2023-03-08T00:00:00"/>
    <s v="P0008"/>
    <s v="Gasparo"/>
    <s v="Stirland"/>
    <s v="M"/>
    <n v="44"/>
    <x v="3"/>
    <x v="0"/>
    <x v="0"/>
    <x v="20"/>
    <n v="88.79"/>
    <n v="96.79"/>
    <n v="3906.76"/>
    <n v="4258.76"/>
    <x v="17"/>
    <x v="6"/>
    <x v="1"/>
  </r>
  <r>
    <d v="2023-05-05T00:00:00"/>
    <s v="P0013"/>
    <s v="Shanan"/>
    <s v="Gaddes"/>
    <s v="M"/>
    <n v="38"/>
    <x v="3"/>
    <x v="0"/>
    <x v="2"/>
    <x v="22"/>
    <n v="16.260000000000002"/>
    <n v="23.26"/>
    <n v="617.88000000000011"/>
    <n v="883.88000000000011"/>
    <x v="9"/>
    <x v="7"/>
    <x v="1"/>
  </r>
  <r>
    <d v="2022-11-15T00:00:00"/>
    <s v="P0012"/>
    <s v="Haroun"/>
    <s v="McAlinden"/>
    <s v="M"/>
    <n v="10"/>
    <x v="2"/>
    <x v="1"/>
    <x v="2"/>
    <x v="8"/>
    <n v="7.54"/>
    <n v="13.54"/>
    <n v="75.400000000000006"/>
    <n v="135.39999999999998"/>
    <x v="10"/>
    <x v="8"/>
    <x v="0"/>
  </r>
  <r>
    <d v="2022-06-20T00:00:00"/>
    <s v="P0021"/>
    <s v="Ward"/>
    <s v="Coatham"/>
    <s v="M"/>
    <n v="55"/>
    <x v="1"/>
    <x v="1"/>
    <x v="0"/>
    <x v="9"/>
    <n v="51.42"/>
    <n v="72.42"/>
    <n v="2828.1"/>
    <n v="3983.1"/>
    <x v="21"/>
    <x v="10"/>
    <x v="0"/>
  </r>
  <r>
    <d v="2022-10-30T00:00:00"/>
    <s v="P0023"/>
    <s v="Riannon"/>
    <s v="Emery"/>
    <s v="F"/>
    <n v="32"/>
    <x v="2"/>
    <x v="1"/>
    <x v="0"/>
    <x v="0"/>
    <n v="76.34"/>
    <n v="81.34"/>
    <n v="2442.88"/>
    <n v="2602.88"/>
    <x v="8"/>
    <x v="0"/>
    <x v="0"/>
  </r>
  <r>
    <d v="2023-01-11T00:00:00"/>
    <s v="P0003"/>
    <s v="Babita"/>
    <s v="Carous"/>
    <s v="F"/>
    <n v="9"/>
    <x v="2"/>
    <x v="0"/>
    <x v="2"/>
    <x v="21"/>
    <n v="6.55"/>
    <n v="4.53"/>
    <n v="58.949999999999996"/>
    <n v="40.770000000000003"/>
    <x v="27"/>
    <x v="11"/>
    <x v="1"/>
  </r>
  <r>
    <d v="2022-08-14T00:00:00"/>
    <s v="P0001"/>
    <s v="Gil"/>
    <s v="Legging"/>
    <s v="M"/>
    <n v="39"/>
    <x v="0"/>
    <x v="1"/>
    <x v="3"/>
    <x v="19"/>
    <n v="32.25"/>
    <n v="41.25"/>
    <n v="1257.75"/>
    <n v="1608.75"/>
    <x v="12"/>
    <x v="3"/>
    <x v="0"/>
  </r>
  <r>
    <d v="2022-07-28T00:00:00"/>
    <s v="P0020"/>
    <s v="Tedman"/>
    <s v="McGavigan"/>
    <s v="M"/>
    <n v="18"/>
    <x v="0"/>
    <x v="1"/>
    <x v="3"/>
    <x v="6"/>
    <n v="36.659999999999997"/>
    <n v="52.66"/>
    <n v="659.87999999999988"/>
    <n v="947.87999999999988"/>
    <x v="0"/>
    <x v="2"/>
    <x v="0"/>
  </r>
  <r>
    <d v="2022-10-07T00:00:00"/>
    <s v="P0023"/>
    <s v="Joya"/>
    <s v="Willingam"/>
    <s v="F"/>
    <n v="37"/>
    <x v="3"/>
    <x v="0"/>
    <x v="0"/>
    <x v="0"/>
    <n v="76.34"/>
    <n v="81.34"/>
    <n v="2824.58"/>
    <n v="3009.58"/>
    <x v="20"/>
    <x v="0"/>
    <x v="0"/>
  </r>
  <r>
    <d v="2022-09-02T00:00:00"/>
    <s v="P0023"/>
    <s v="Tymon"/>
    <s v="Hargerie"/>
    <s v="M"/>
    <n v="45"/>
    <x v="0"/>
    <x v="1"/>
    <x v="0"/>
    <x v="0"/>
    <n v="76.34"/>
    <n v="81.34"/>
    <n v="3435.3"/>
    <n v="3660.3"/>
    <x v="2"/>
    <x v="5"/>
    <x v="0"/>
  </r>
  <r>
    <d v="2023-03-10T00:00:00"/>
    <s v="P0015"/>
    <s v="Genia"/>
    <s v="Fones"/>
    <s v="F"/>
    <n v="13"/>
    <x v="2"/>
    <x v="1"/>
    <x v="1"/>
    <x v="1"/>
    <n v="13.89"/>
    <n v="33.89"/>
    <n v="180.57"/>
    <n v="440.57"/>
    <x v="28"/>
    <x v="6"/>
    <x v="1"/>
  </r>
  <r>
    <d v="2022-12-21T00:00:00"/>
    <s v="P0003"/>
    <s v="Gideon"/>
    <s v="Daudray"/>
    <s v="M"/>
    <n v="58"/>
    <x v="0"/>
    <x v="0"/>
    <x v="2"/>
    <x v="21"/>
    <n v="6.55"/>
    <n v="4.53"/>
    <n v="379.9"/>
    <n v="262.74"/>
    <x v="11"/>
    <x v="1"/>
    <x v="0"/>
  </r>
  <r>
    <d v="2022-08-31T00:00:00"/>
    <s v="P0012"/>
    <s v="Jacqui"/>
    <s v="Wreath"/>
    <s v="F"/>
    <n v="22"/>
    <x v="0"/>
    <x v="0"/>
    <x v="2"/>
    <x v="8"/>
    <n v="7.54"/>
    <n v="13.54"/>
    <n v="165.88"/>
    <n v="297.88"/>
    <x v="23"/>
    <x v="3"/>
    <x v="0"/>
  </r>
  <r>
    <d v="2022-06-21T00:00:00"/>
    <s v="P0021"/>
    <s v="Caterina"/>
    <s v="Mitroshinov"/>
    <s v="F"/>
    <n v="42"/>
    <x v="1"/>
    <x v="1"/>
    <x v="0"/>
    <x v="9"/>
    <n v="51.42"/>
    <n v="72.42"/>
    <n v="2159.64"/>
    <n v="3041.64"/>
    <x v="11"/>
    <x v="10"/>
    <x v="0"/>
  </r>
  <r>
    <d v="2023-01-30T00:00:00"/>
    <s v="P0003"/>
    <s v="Gasparo"/>
    <s v="Stirland"/>
    <s v="M"/>
    <n v="50"/>
    <x v="3"/>
    <x v="1"/>
    <x v="2"/>
    <x v="21"/>
    <n v="6.55"/>
    <n v="4.53"/>
    <n v="327.5"/>
    <n v="226.5"/>
    <x v="8"/>
    <x v="11"/>
    <x v="1"/>
  </r>
  <r>
    <d v="2022-11-23T00:00:00"/>
    <s v="P0010"/>
    <s v="Moe"/>
    <s v="Gravey"/>
    <s v="M"/>
    <n v="28"/>
    <x v="0"/>
    <x v="0"/>
    <x v="4"/>
    <x v="16"/>
    <n v="77.83"/>
    <n v="99.83"/>
    <n v="2179.2399999999998"/>
    <n v="2795.24"/>
    <x v="26"/>
    <x v="8"/>
    <x v="0"/>
  </r>
  <r>
    <d v="2022-12-04T00:00:00"/>
    <s v="P0015"/>
    <s v="Babita"/>
    <s v="Carous"/>
    <s v="F"/>
    <n v="23"/>
    <x v="2"/>
    <x v="0"/>
    <x v="1"/>
    <x v="1"/>
    <n v="13.89"/>
    <n v="33.89"/>
    <n v="319.47000000000003"/>
    <n v="779.47"/>
    <x v="6"/>
    <x v="1"/>
    <x v="0"/>
  </r>
  <r>
    <d v="2023-04-16T00:00:00"/>
    <s v="P0022"/>
    <s v="Gideon"/>
    <s v="Daudray"/>
    <s v="M"/>
    <n v="46"/>
    <x v="0"/>
    <x v="0"/>
    <x v="1"/>
    <x v="10"/>
    <n v="56.74"/>
    <n v="79.739999999999995"/>
    <n v="2610.04"/>
    <n v="3668.04"/>
    <x v="5"/>
    <x v="4"/>
    <x v="1"/>
  </r>
  <r>
    <d v="2022-09-03T00:00:00"/>
    <s v="P0006"/>
    <s v="Ward"/>
    <s v="Coatham"/>
    <s v="M"/>
    <n v="8"/>
    <x v="1"/>
    <x v="0"/>
    <x v="1"/>
    <x v="5"/>
    <n v="22.51"/>
    <n v="45.51"/>
    <n v="180.08"/>
    <n v="364.08"/>
    <x v="18"/>
    <x v="5"/>
    <x v="0"/>
  </r>
  <r>
    <d v="2022-09-14T00:00:00"/>
    <s v="P0002"/>
    <s v="Haroun"/>
    <s v="McAlinden"/>
    <s v="M"/>
    <n v="37"/>
    <x v="2"/>
    <x v="0"/>
    <x v="1"/>
    <x v="18"/>
    <n v="88.73"/>
    <n v="87.75"/>
    <n v="3283.01"/>
    <n v="3246.75"/>
    <x v="12"/>
    <x v="5"/>
    <x v="0"/>
  </r>
  <r>
    <d v="2022-12-22T00:00:00"/>
    <s v="P0019"/>
    <s v="Renelle"/>
    <s v="Arnault"/>
    <s v="F"/>
    <n v="50"/>
    <x v="3"/>
    <x v="0"/>
    <x v="2"/>
    <x v="14"/>
    <n v="33.299999999999997"/>
    <n v="46.3"/>
    <n v="1664.9999999999998"/>
    <n v="2315"/>
    <x v="19"/>
    <x v="1"/>
    <x v="0"/>
  </r>
  <r>
    <d v="2022-10-15T00:00:00"/>
    <s v="P0012"/>
    <s v="Hubie"/>
    <s v="Flew"/>
    <s v="M"/>
    <n v="38"/>
    <x v="0"/>
    <x v="0"/>
    <x v="2"/>
    <x v="8"/>
    <n v="7.54"/>
    <n v="13.54"/>
    <n v="286.52"/>
    <n v="514.52"/>
    <x v="10"/>
    <x v="0"/>
    <x v="0"/>
  </r>
  <r>
    <d v="2022-10-25T00:00:00"/>
    <s v="P0019"/>
    <s v="Ceil"/>
    <s v="Sercombe"/>
    <s v="F"/>
    <n v="16"/>
    <x v="3"/>
    <x v="1"/>
    <x v="2"/>
    <x v="14"/>
    <n v="33.299999999999997"/>
    <n v="46.3"/>
    <n v="532.79999999999995"/>
    <n v="740.8"/>
    <x v="3"/>
    <x v="0"/>
    <x v="0"/>
  </r>
  <r>
    <d v="2023-01-16T00:00:00"/>
    <s v="P0018"/>
    <s v="Jacqui"/>
    <s v="Wreath"/>
    <s v="F"/>
    <n v="26"/>
    <x v="0"/>
    <x v="0"/>
    <x v="0"/>
    <x v="4"/>
    <n v="69.069999999999993"/>
    <n v="88.07"/>
    <n v="1795.8199999999997"/>
    <n v="2289.8199999999997"/>
    <x v="5"/>
    <x v="11"/>
    <x v="1"/>
  </r>
  <r>
    <d v="2023-04-15T00:00:00"/>
    <s v="P0001"/>
    <s v="Tymon"/>
    <s v="Hargerie"/>
    <s v="M"/>
    <n v="49"/>
    <x v="0"/>
    <x v="0"/>
    <x v="3"/>
    <x v="19"/>
    <n v="32.25"/>
    <n v="41.25"/>
    <n v="1580.25"/>
    <n v="2021.25"/>
    <x v="10"/>
    <x v="4"/>
    <x v="1"/>
  </r>
  <r>
    <d v="2023-04-25T00:00:00"/>
    <s v="P0009"/>
    <s v="Joya"/>
    <s v="Willingam"/>
    <s v="F"/>
    <n v="37"/>
    <x v="3"/>
    <x v="1"/>
    <x v="4"/>
    <x v="12"/>
    <n v="12.54"/>
    <n v="30.54"/>
    <n v="463.97999999999996"/>
    <n v="1129.98"/>
    <x v="3"/>
    <x v="4"/>
    <x v="1"/>
  </r>
  <r>
    <d v="2022-05-22T00:00:00"/>
    <s v="P0003"/>
    <s v="Carlotta"/>
    <s v="Montez"/>
    <s v="F"/>
    <n v="34"/>
    <x v="2"/>
    <x v="1"/>
    <x v="2"/>
    <x v="21"/>
    <n v="6.55"/>
    <n v="4.53"/>
    <n v="222.7"/>
    <n v="154.02000000000001"/>
    <x v="19"/>
    <x v="7"/>
    <x v="0"/>
  </r>
  <r>
    <d v="2022-07-13T00:00:00"/>
    <s v="P0007"/>
    <s v="Carlotta"/>
    <s v="Montez"/>
    <s v="F"/>
    <n v="48"/>
    <x v="2"/>
    <x v="1"/>
    <x v="3"/>
    <x v="11"/>
    <n v="70.31"/>
    <n v="85.31"/>
    <n v="3374.88"/>
    <n v="4094.88"/>
    <x v="4"/>
    <x v="2"/>
    <x v="0"/>
  </r>
  <r>
    <d v="2023-02-04T00:00:00"/>
    <s v="P0020"/>
    <s v="Gil"/>
    <s v="Legging"/>
    <s v="M"/>
    <n v="30"/>
    <x v="0"/>
    <x v="0"/>
    <x v="3"/>
    <x v="6"/>
    <n v="36.659999999999997"/>
    <n v="52.66"/>
    <n v="1099.8"/>
    <n v="1579.8"/>
    <x v="6"/>
    <x v="9"/>
    <x v="1"/>
  </r>
  <r>
    <d v="2022-09-13T00:00:00"/>
    <s v="P0018"/>
    <s v="Moe"/>
    <s v="Gravey"/>
    <s v="M"/>
    <n v="45"/>
    <x v="0"/>
    <x v="0"/>
    <x v="0"/>
    <x v="4"/>
    <n v="69.069999999999993"/>
    <n v="88.07"/>
    <n v="3108.1499999999996"/>
    <n v="3963.1499999999996"/>
    <x v="4"/>
    <x v="5"/>
    <x v="0"/>
  </r>
  <r>
    <d v="2022-06-24T00:00:00"/>
    <s v="P0019"/>
    <s v="Jacqui"/>
    <s v="Wreath"/>
    <s v="F"/>
    <n v="31"/>
    <x v="0"/>
    <x v="1"/>
    <x v="2"/>
    <x v="14"/>
    <n v="33.299999999999997"/>
    <n v="46.3"/>
    <n v="1032.3"/>
    <n v="1435.3"/>
    <x v="14"/>
    <x v="10"/>
    <x v="0"/>
  </r>
  <r>
    <d v="2023-03-31T00:00:00"/>
    <s v="P0005"/>
    <s v="Tedman"/>
    <s v="McGavigan"/>
    <s v="M"/>
    <n v="25"/>
    <x v="0"/>
    <x v="0"/>
    <x v="0"/>
    <x v="7"/>
    <n v="51.63"/>
    <n v="61.63"/>
    <n v="1290.75"/>
    <n v="1540.75"/>
    <x v="23"/>
    <x v="6"/>
    <x v="1"/>
  </r>
  <r>
    <d v="2022-09-09T00:00:00"/>
    <s v="P0005"/>
    <s v="Tymon"/>
    <s v="Hargerie"/>
    <s v="M"/>
    <n v="10"/>
    <x v="0"/>
    <x v="0"/>
    <x v="0"/>
    <x v="7"/>
    <n v="51.63"/>
    <n v="61.63"/>
    <n v="516.30000000000007"/>
    <n v="616.30000000000007"/>
    <x v="1"/>
    <x v="5"/>
    <x v="0"/>
  </r>
  <r>
    <d v="2022-06-21T00:00:00"/>
    <s v="P0016"/>
    <s v="Cecily"/>
    <s v="Willmott"/>
    <s v="F"/>
    <n v="32"/>
    <x v="1"/>
    <x v="1"/>
    <x v="3"/>
    <x v="17"/>
    <n v="91.03"/>
    <n v="90.54"/>
    <n v="2912.96"/>
    <n v="2897.28"/>
    <x v="11"/>
    <x v="10"/>
    <x v="0"/>
  </r>
  <r>
    <d v="2023-02-03T00:00:00"/>
    <s v="P0013"/>
    <s v="Tedman"/>
    <s v="McGavigan"/>
    <s v="M"/>
    <n v="54"/>
    <x v="0"/>
    <x v="1"/>
    <x v="2"/>
    <x v="22"/>
    <n v="16.260000000000002"/>
    <n v="23.26"/>
    <n v="878.04000000000008"/>
    <n v="1256.0400000000002"/>
    <x v="18"/>
    <x v="9"/>
    <x v="1"/>
  </r>
  <r>
    <d v="2023-01-01T00:00:00"/>
    <s v="P0009"/>
    <s v="Ceil"/>
    <s v="Sercombe"/>
    <s v="F"/>
    <n v="25"/>
    <x v="3"/>
    <x v="1"/>
    <x v="4"/>
    <x v="12"/>
    <n v="12.54"/>
    <n v="30.54"/>
    <n v="313.5"/>
    <n v="763.5"/>
    <x v="29"/>
    <x v="11"/>
    <x v="1"/>
  </r>
  <r>
    <d v="2022-12-06T00:00:00"/>
    <s v="P0002"/>
    <s v="Tymon"/>
    <s v="Hargerie"/>
    <s v="M"/>
    <n v="50"/>
    <x v="0"/>
    <x v="1"/>
    <x v="1"/>
    <x v="18"/>
    <n v="88.73"/>
    <n v="87.75"/>
    <n v="4436.5"/>
    <n v="4387.5"/>
    <x v="16"/>
    <x v="1"/>
    <x v="0"/>
  </r>
  <r>
    <d v="2023-01-11T00:00:00"/>
    <s v="P0009"/>
    <s v="Cecily"/>
    <s v="Willmott"/>
    <s v="F"/>
    <n v="9"/>
    <x v="1"/>
    <x v="0"/>
    <x v="4"/>
    <x v="12"/>
    <n v="12.54"/>
    <n v="30.54"/>
    <n v="112.85999999999999"/>
    <n v="274.86"/>
    <x v="27"/>
    <x v="11"/>
    <x v="1"/>
  </r>
  <r>
    <d v="2022-09-21T00:00:00"/>
    <s v="P0018"/>
    <s v="Renado"/>
    <s v="Sertin"/>
    <s v="M"/>
    <n v="36"/>
    <x v="2"/>
    <x v="1"/>
    <x v="0"/>
    <x v="4"/>
    <n v="69.069999999999993"/>
    <n v="88.07"/>
    <n v="2486.5199999999995"/>
    <n v="3170.5199999999995"/>
    <x v="11"/>
    <x v="5"/>
    <x v="0"/>
  </r>
  <r>
    <d v="2023-04-14T00:00:00"/>
    <s v="P0005"/>
    <s v="Babita"/>
    <s v="Carous"/>
    <s v="F"/>
    <n v="36"/>
    <x v="2"/>
    <x v="0"/>
    <x v="0"/>
    <x v="7"/>
    <n v="51.63"/>
    <n v="61.63"/>
    <n v="1858.68"/>
    <n v="2218.6800000000003"/>
    <x v="12"/>
    <x v="4"/>
    <x v="1"/>
  </r>
  <r>
    <d v="2023-02-08T00:00:00"/>
    <s v="P0016"/>
    <s v="Jemima"/>
    <s v="Johnikin"/>
    <s v="F"/>
    <n v="26"/>
    <x v="1"/>
    <x v="0"/>
    <x v="3"/>
    <x v="17"/>
    <n v="91.03"/>
    <n v="90.54"/>
    <n v="2366.7800000000002"/>
    <n v="2354.04"/>
    <x v="17"/>
    <x v="9"/>
    <x v="1"/>
  </r>
  <r>
    <d v="2023-01-18T00:00:00"/>
    <s v="P0016"/>
    <s v="Breanne"/>
    <s v="Keyden"/>
    <s v="F"/>
    <n v="37"/>
    <x v="2"/>
    <x v="0"/>
    <x v="3"/>
    <x v="17"/>
    <n v="91.03"/>
    <n v="90.54"/>
    <n v="3368.11"/>
    <n v="3349.98"/>
    <x v="13"/>
    <x v="11"/>
    <x v="1"/>
  </r>
  <r>
    <d v="2022-09-08T00:00:00"/>
    <s v="P0002"/>
    <s v="Genia"/>
    <s v="Fones"/>
    <s v="F"/>
    <n v="45"/>
    <x v="2"/>
    <x v="0"/>
    <x v="1"/>
    <x v="18"/>
    <n v="88.73"/>
    <n v="87.75"/>
    <n v="3992.8500000000004"/>
    <n v="3948.75"/>
    <x v="17"/>
    <x v="5"/>
    <x v="0"/>
  </r>
  <r>
    <d v="2023-02-15T00:00:00"/>
    <s v="P0016"/>
    <s v="Shanan"/>
    <s v="Gaddes"/>
    <s v="M"/>
    <n v="31"/>
    <x v="3"/>
    <x v="1"/>
    <x v="3"/>
    <x v="17"/>
    <n v="91.03"/>
    <n v="90.54"/>
    <n v="2821.93"/>
    <n v="2806.7400000000002"/>
    <x v="10"/>
    <x v="9"/>
    <x v="1"/>
  </r>
  <r>
    <d v="2023-04-20T00:00:00"/>
    <s v="P0019"/>
    <s v="Carlotta"/>
    <s v="Montez"/>
    <s v="F"/>
    <n v="51"/>
    <x v="2"/>
    <x v="1"/>
    <x v="2"/>
    <x v="14"/>
    <n v="33.299999999999997"/>
    <n v="46.3"/>
    <n v="1698.3"/>
    <n v="2361.2999999999997"/>
    <x v="21"/>
    <x v="4"/>
    <x v="1"/>
  </r>
  <r>
    <d v="2022-05-31T00:00:00"/>
    <s v="P0008"/>
    <s v="Tymon"/>
    <s v="Hargerie"/>
    <s v="M"/>
    <n v="49"/>
    <x v="0"/>
    <x v="0"/>
    <x v="0"/>
    <x v="20"/>
    <n v="88.79"/>
    <n v="96.79"/>
    <n v="4350.71"/>
    <n v="4742.71"/>
    <x v="23"/>
    <x v="7"/>
    <x v="0"/>
  </r>
  <r>
    <d v="2023-04-24T00:00:00"/>
    <s v="P0020"/>
    <s v="Riannon"/>
    <s v="Emery"/>
    <s v="F"/>
    <n v="44"/>
    <x v="2"/>
    <x v="1"/>
    <x v="3"/>
    <x v="6"/>
    <n v="36.659999999999997"/>
    <n v="52.66"/>
    <n v="1613.04"/>
    <n v="2317.04"/>
    <x v="14"/>
    <x v="4"/>
    <x v="1"/>
  </r>
  <r>
    <d v="2022-06-07T00:00:00"/>
    <s v="P0019"/>
    <s v="Kalie"/>
    <s v="Dashper"/>
    <s v="F"/>
    <n v="15"/>
    <x v="0"/>
    <x v="1"/>
    <x v="2"/>
    <x v="14"/>
    <n v="33.299999999999997"/>
    <n v="46.3"/>
    <n v="499.49999999999994"/>
    <n v="694.5"/>
    <x v="20"/>
    <x v="10"/>
    <x v="0"/>
  </r>
  <r>
    <d v="2022-06-22T00:00:00"/>
    <s v="P0019"/>
    <s v="Haroun"/>
    <s v="McAlinden"/>
    <s v="M"/>
    <n v="22"/>
    <x v="2"/>
    <x v="1"/>
    <x v="2"/>
    <x v="14"/>
    <n v="33.299999999999997"/>
    <n v="46.3"/>
    <n v="732.59999999999991"/>
    <n v="1018.5999999999999"/>
    <x v="19"/>
    <x v="10"/>
    <x v="0"/>
  </r>
  <r>
    <d v="2023-02-27T00:00:00"/>
    <s v="P0013"/>
    <s v="Caterina"/>
    <s v="Mitroshinov"/>
    <s v="F"/>
    <n v="42"/>
    <x v="1"/>
    <x v="1"/>
    <x v="2"/>
    <x v="22"/>
    <n v="16.260000000000002"/>
    <n v="23.26"/>
    <n v="682.92000000000007"/>
    <n v="976.92000000000007"/>
    <x v="24"/>
    <x v="9"/>
    <x v="1"/>
  </r>
  <r>
    <d v="2022-07-20T00:00:00"/>
    <s v="P0016"/>
    <s v="Jeremiah"/>
    <s v="Lawrinson"/>
    <s v="M"/>
    <n v="21"/>
    <x v="1"/>
    <x v="1"/>
    <x v="3"/>
    <x v="17"/>
    <n v="91.03"/>
    <n v="90.54"/>
    <n v="1911.63"/>
    <n v="1901.3400000000001"/>
    <x v="21"/>
    <x v="2"/>
    <x v="0"/>
  </r>
  <r>
    <d v="2022-12-18T00:00:00"/>
    <s v="P0018"/>
    <s v="Gil"/>
    <s v="Legging"/>
    <s v="M"/>
    <n v="46"/>
    <x v="0"/>
    <x v="0"/>
    <x v="0"/>
    <x v="4"/>
    <n v="69.069999999999993"/>
    <n v="88.07"/>
    <n v="3177.22"/>
    <n v="4051.22"/>
    <x v="13"/>
    <x v="1"/>
    <x v="0"/>
  </r>
  <r>
    <d v="2022-07-01T00:00:00"/>
    <s v="P0018"/>
    <s v="Kalie"/>
    <s v="Dashper"/>
    <s v="F"/>
    <n v="23"/>
    <x v="0"/>
    <x v="1"/>
    <x v="0"/>
    <x v="4"/>
    <n v="69.069999999999993"/>
    <n v="88.07"/>
    <n v="1588.61"/>
    <n v="2025.61"/>
    <x v="29"/>
    <x v="2"/>
    <x v="0"/>
  </r>
  <r>
    <d v="2023-03-04T00:00:00"/>
    <s v="P0023"/>
    <s v="Cecily"/>
    <s v="Willmott"/>
    <s v="F"/>
    <n v="41"/>
    <x v="1"/>
    <x v="0"/>
    <x v="0"/>
    <x v="0"/>
    <n v="76.34"/>
    <n v="81.34"/>
    <n v="3129.94"/>
    <n v="3334.94"/>
    <x v="6"/>
    <x v="6"/>
    <x v="1"/>
  </r>
  <r>
    <d v="2022-11-19T00:00:00"/>
    <s v="P0022"/>
    <s v="Gil"/>
    <s v="Legging"/>
    <s v="M"/>
    <n v="14"/>
    <x v="0"/>
    <x v="1"/>
    <x v="1"/>
    <x v="10"/>
    <n v="56.74"/>
    <n v="79.739999999999995"/>
    <n v="794.36"/>
    <n v="1116.3599999999999"/>
    <x v="30"/>
    <x v="8"/>
    <x v="0"/>
  </r>
  <r>
    <d v="2023-04-16T00:00:00"/>
    <s v="P0017"/>
    <s v="Ceil"/>
    <s v="Sercombe"/>
    <s v="F"/>
    <n v="49"/>
    <x v="3"/>
    <x v="1"/>
    <x v="5"/>
    <x v="15"/>
    <n v="30.48"/>
    <n v="36.479999999999997"/>
    <n v="1493.52"/>
    <n v="1787.5199999999998"/>
    <x v="5"/>
    <x v="4"/>
    <x v="1"/>
  </r>
  <r>
    <d v="2022-07-27T00:00:00"/>
    <s v="P0020"/>
    <s v="Genia"/>
    <s v="Fones"/>
    <s v="F"/>
    <n v="33"/>
    <x v="2"/>
    <x v="1"/>
    <x v="3"/>
    <x v="6"/>
    <n v="36.659999999999997"/>
    <n v="52.66"/>
    <n v="1209.78"/>
    <n v="1737.78"/>
    <x v="24"/>
    <x v="2"/>
    <x v="0"/>
  </r>
  <r>
    <d v="2023-01-27T00:00:00"/>
    <s v="P0021"/>
    <s v="Genia"/>
    <s v="Fones"/>
    <s v="F"/>
    <n v="12"/>
    <x v="2"/>
    <x v="1"/>
    <x v="0"/>
    <x v="9"/>
    <n v="51.42"/>
    <n v="72.42"/>
    <n v="617.04"/>
    <n v="869.04"/>
    <x v="24"/>
    <x v="11"/>
    <x v="1"/>
  </r>
  <r>
    <d v="2022-07-04T00:00:00"/>
    <s v="P0006"/>
    <s v="Haroun"/>
    <s v="McAlinden"/>
    <s v="M"/>
    <n v="15"/>
    <x v="2"/>
    <x v="1"/>
    <x v="1"/>
    <x v="5"/>
    <n v="22.51"/>
    <n v="45.51"/>
    <n v="337.65000000000003"/>
    <n v="682.65"/>
    <x v="6"/>
    <x v="2"/>
    <x v="0"/>
  </r>
  <r>
    <d v="2023-03-04T00:00:00"/>
    <s v="P0005"/>
    <s v="Breanne"/>
    <s v="Keyden"/>
    <s v="F"/>
    <n v="30"/>
    <x v="2"/>
    <x v="0"/>
    <x v="0"/>
    <x v="7"/>
    <n v="51.63"/>
    <n v="61.63"/>
    <n v="1548.9"/>
    <n v="1848.9"/>
    <x v="6"/>
    <x v="6"/>
    <x v="1"/>
  </r>
  <r>
    <d v="2022-10-19T00:00:00"/>
    <s v="P0023"/>
    <s v="Renado"/>
    <s v="Sertin"/>
    <s v="M"/>
    <n v="15"/>
    <x v="2"/>
    <x v="0"/>
    <x v="0"/>
    <x v="0"/>
    <n v="76.34"/>
    <n v="81.34"/>
    <n v="1145.1000000000001"/>
    <n v="1220.1000000000001"/>
    <x v="30"/>
    <x v="0"/>
    <x v="0"/>
  </r>
  <r>
    <d v="2023-04-18T00:00:00"/>
    <s v="P0001"/>
    <s v="Ernesta"/>
    <s v="Wisdish"/>
    <s v="F"/>
    <n v="41"/>
    <x v="1"/>
    <x v="1"/>
    <x v="3"/>
    <x v="19"/>
    <n v="32.25"/>
    <n v="41.25"/>
    <n v="1322.25"/>
    <n v="1691.25"/>
    <x v="13"/>
    <x v="4"/>
    <x v="1"/>
  </r>
  <r>
    <d v="2022-09-07T00:00:00"/>
    <s v="P0013"/>
    <s v="Maxi"/>
    <s v="Biset"/>
    <s v="F"/>
    <n v="18"/>
    <x v="0"/>
    <x v="0"/>
    <x v="2"/>
    <x v="22"/>
    <n v="16.260000000000002"/>
    <n v="23.26"/>
    <n v="292.68"/>
    <n v="418.68"/>
    <x v="20"/>
    <x v="5"/>
    <x v="0"/>
  </r>
  <r>
    <d v="2022-12-20T00:00:00"/>
    <s v="P0010"/>
    <s v="Christos"/>
    <s v="Rabson"/>
    <s v="M"/>
    <n v="11"/>
    <x v="1"/>
    <x v="1"/>
    <x v="4"/>
    <x v="16"/>
    <n v="77.83"/>
    <n v="99.83"/>
    <n v="856.13"/>
    <n v="1098.1299999999999"/>
    <x v="21"/>
    <x v="1"/>
    <x v="0"/>
  </r>
  <r>
    <d v="2022-08-20T00:00:00"/>
    <s v="P0010"/>
    <s v="Carlotta"/>
    <s v="Montez"/>
    <s v="F"/>
    <n v="13"/>
    <x v="2"/>
    <x v="0"/>
    <x v="4"/>
    <x v="16"/>
    <n v="77.83"/>
    <n v="99.83"/>
    <n v="1011.79"/>
    <n v="1297.79"/>
    <x v="21"/>
    <x v="3"/>
    <x v="0"/>
  </r>
  <r>
    <d v="2022-07-12T00:00:00"/>
    <s v="P0009"/>
    <s v="Jemima"/>
    <s v="Johnikin"/>
    <s v="F"/>
    <n v="14"/>
    <x v="1"/>
    <x v="0"/>
    <x v="4"/>
    <x v="12"/>
    <n v="12.54"/>
    <n v="30.54"/>
    <n v="175.56"/>
    <n v="427.56"/>
    <x v="25"/>
    <x v="2"/>
    <x v="0"/>
  </r>
  <r>
    <d v="2023-01-19T00:00:00"/>
    <s v="P0011"/>
    <s v="Tymon"/>
    <s v="Hargerie"/>
    <s v="M"/>
    <n v="12"/>
    <x v="0"/>
    <x v="0"/>
    <x v="4"/>
    <x v="13"/>
    <n v="43.7"/>
    <n v="42.11"/>
    <n v="524.40000000000009"/>
    <n v="505.32"/>
    <x v="30"/>
    <x v="11"/>
    <x v="1"/>
  </r>
  <r>
    <d v="2022-12-25T00:00:00"/>
    <s v="P0005"/>
    <s v="Burlie"/>
    <s v="Brooksbank"/>
    <s v="M"/>
    <n v="36"/>
    <x v="2"/>
    <x v="1"/>
    <x v="0"/>
    <x v="7"/>
    <n v="51.63"/>
    <n v="61.63"/>
    <n v="1858.68"/>
    <n v="2218.6800000000003"/>
    <x v="3"/>
    <x v="1"/>
    <x v="0"/>
  </r>
  <r>
    <d v="2022-07-20T00:00:00"/>
    <s v="P0005"/>
    <s v="Genia"/>
    <s v="Fones"/>
    <s v="F"/>
    <n v="56"/>
    <x v="2"/>
    <x v="0"/>
    <x v="0"/>
    <x v="7"/>
    <n v="51.63"/>
    <n v="61.63"/>
    <n v="2891.28"/>
    <n v="3451.28"/>
    <x v="21"/>
    <x v="2"/>
    <x v="0"/>
  </r>
  <r>
    <d v="2022-12-20T00:00:00"/>
    <s v="P0008"/>
    <s v="Jeremiah"/>
    <s v="Lawrinson"/>
    <s v="M"/>
    <n v="8"/>
    <x v="1"/>
    <x v="0"/>
    <x v="0"/>
    <x v="20"/>
    <n v="88.79"/>
    <n v="96.79"/>
    <n v="710.32"/>
    <n v="774.32"/>
    <x v="21"/>
    <x v="1"/>
    <x v="0"/>
  </r>
  <r>
    <d v="2022-11-29T00:00:00"/>
    <s v="P0002"/>
    <s v="Ker"/>
    <s v="Holdron"/>
    <s v="M"/>
    <n v="25"/>
    <x v="3"/>
    <x v="1"/>
    <x v="1"/>
    <x v="18"/>
    <n v="88.73"/>
    <n v="87.75"/>
    <n v="2218.25"/>
    <n v="2193.75"/>
    <x v="22"/>
    <x v="8"/>
    <x v="0"/>
  </r>
  <r>
    <d v="2023-01-15T00:00:00"/>
    <s v="P0006"/>
    <s v="Gideon"/>
    <s v="Daudray"/>
    <s v="M"/>
    <n v="13"/>
    <x v="0"/>
    <x v="0"/>
    <x v="1"/>
    <x v="5"/>
    <n v="22.51"/>
    <n v="45.51"/>
    <n v="292.63"/>
    <n v="591.63"/>
    <x v="10"/>
    <x v="11"/>
    <x v="1"/>
  </r>
  <r>
    <d v="2022-06-04T00:00:00"/>
    <s v="P0006"/>
    <s v="Haroun"/>
    <s v="McAlinden"/>
    <s v="M"/>
    <n v="45"/>
    <x v="2"/>
    <x v="1"/>
    <x v="1"/>
    <x v="5"/>
    <n v="22.51"/>
    <n v="45.51"/>
    <n v="1012.95"/>
    <n v="2047.9499999999998"/>
    <x v="6"/>
    <x v="10"/>
    <x v="0"/>
  </r>
  <r>
    <d v="2022-07-29T00:00:00"/>
    <s v="P0010"/>
    <s v="Christos"/>
    <s v="Rabson"/>
    <s v="M"/>
    <n v="24"/>
    <x v="1"/>
    <x v="0"/>
    <x v="4"/>
    <x v="16"/>
    <n v="77.83"/>
    <n v="99.83"/>
    <n v="1867.92"/>
    <n v="2395.92"/>
    <x v="22"/>
    <x v="2"/>
    <x v="0"/>
  </r>
  <r>
    <d v="2022-08-21T00:00:00"/>
    <s v="P0002"/>
    <s v="Hubie"/>
    <s v="Flew"/>
    <s v="M"/>
    <n v="24"/>
    <x v="0"/>
    <x v="0"/>
    <x v="1"/>
    <x v="18"/>
    <n v="88.73"/>
    <n v="87.75"/>
    <n v="2129.52"/>
    <n v="2106"/>
    <x v="11"/>
    <x v="3"/>
    <x v="0"/>
  </r>
  <r>
    <d v="2023-04-18T00:00:00"/>
    <s v="P0001"/>
    <s v="Tedman"/>
    <s v="McGavigan"/>
    <s v="M"/>
    <n v="11"/>
    <x v="0"/>
    <x v="1"/>
    <x v="3"/>
    <x v="19"/>
    <n v="32.25"/>
    <n v="41.25"/>
    <n v="354.75"/>
    <n v="453.75"/>
    <x v="13"/>
    <x v="4"/>
    <x v="1"/>
  </r>
  <r>
    <d v="2023-04-07T00:00:00"/>
    <s v="P0014"/>
    <s v="Moe"/>
    <s v="Gravey"/>
    <s v="M"/>
    <n v="24"/>
    <x v="0"/>
    <x v="1"/>
    <x v="1"/>
    <x v="2"/>
    <n v="21.66"/>
    <n v="31.66"/>
    <n v="519.84"/>
    <n v="759.84"/>
    <x v="20"/>
    <x v="4"/>
    <x v="1"/>
  </r>
  <r>
    <d v="2023-04-30T00:00:00"/>
    <s v="P0003"/>
    <s v="Jeremiah"/>
    <s v="Lawrinson"/>
    <s v="M"/>
    <n v="46"/>
    <x v="1"/>
    <x v="0"/>
    <x v="2"/>
    <x v="21"/>
    <n v="6.55"/>
    <n v="4.53"/>
    <n v="301.3"/>
    <n v="208.38000000000002"/>
    <x v="8"/>
    <x v="4"/>
    <x v="1"/>
  </r>
  <r>
    <d v="2022-06-08T00:00:00"/>
    <s v="P0018"/>
    <s v="Tedman"/>
    <s v="McGavigan"/>
    <s v="M"/>
    <n v="43"/>
    <x v="0"/>
    <x v="0"/>
    <x v="0"/>
    <x v="4"/>
    <n v="69.069999999999993"/>
    <n v="88.07"/>
    <n v="2970.0099999999998"/>
    <n v="3787.0099999999998"/>
    <x v="17"/>
    <x v="10"/>
    <x v="0"/>
  </r>
  <r>
    <d v="2022-12-26T00:00:00"/>
    <s v="P0013"/>
    <s v="Jemima"/>
    <s v="Johnikin"/>
    <s v="F"/>
    <n v="40"/>
    <x v="1"/>
    <x v="0"/>
    <x v="2"/>
    <x v="22"/>
    <n v="16.260000000000002"/>
    <n v="23.26"/>
    <n v="650.40000000000009"/>
    <n v="930.40000000000009"/>
    <x v="7"/>
    <x v="1"/>
    <x v="0"/>
  </r>
  <r>
    <d v="2022-09-10T00:00:00"/>
    <s v="P0019"/>
    <s v="Carlotta"/>
    <s v="Montez"/>
    <s v="F"/>
    <n v="53"/>
    <x v="2"/>
    <x v="0"/>
    <x v="2"/>
    <x v="14"/>
    <n v="33.299999999999997"/>
    <n v="46.3"/>
    <n v="1764.8999999999999"/>
    <n v="2453.8999999999996"/>
    <x v="28"/>
    <x v="5"/>
    <x v="0"/>
  </r>
  <r>
    <d v="2022-08-16T00:00:00"/>
    <s v="P0007"/>
    <s v="Breanne"/>
    <s v="Keyden"/>
    <s v="F"/>
    <n v="13"/>
    <x v="2"/>
    <x v="0"/>
    <x v="3"/>
    <x v="11"/>
    <n v="70.31"/>
    <n v="85.31"/>
    <n v="914.03"/>
    <n v="1109.03"/>
    <x v="5"/>
    <x v="3"/>
    <x v="0"/>
  </r>
  <r>
    <d v="2023-02-14T00:00:00"/>
    <s v="P0018"/>
    <s v="Connie"/>
    <s v="Tchaikovsky"/>
    <s v="M"/>
    <n v="35"/>
    <x v="0"/>
    <x v="1"/>
    <x v="0"/>
    <x v="4"/>
    <n v="69.069999999999993"/>
    <n v="88.07"/>
    <n v="2417.4499999999998"/>
    <n v="3082.45"/>
    <x v="12"/>
    <x v="9"/>
    <x v="1"/>
  </r>
  <r>
    <d v="2022-10-07T00:00:00"/>
    <s v="P0021"/>
    <s v="Christos"/>
    <s v="Rabson"/>
    <s v="M"/>
    <n v="14"/>
    <x v="1"/>
    <x v="0"/>
    <x v="0"/>
    <x v="9"/>
    <n v="51.42"/>
    <n v="72.42"/>
    <n v="719.88"/>
    <n v="1013.88"/>
    <x v="20"/>
    <x v="0"/>
    <x v="0"/>
  </r>
  <r>
    <d v="2022-07-21T00:00:00"/>
    <s v="P0007"/>
    <s v="Cecily"/>
    <s v="Willmott"/>
    <s v="F"/>
    <n v="38"/>
    <x v="1"/>
    <x v="1"/>
    <x v="3"/>
    <x v="11"/>
    <n v="70.31"/>
    <n v="85.31"/>
    <n v="2671.78"/>
    <n v="3241.78"/>
    <x v="11"/>
    <x v="2"/>
    <x v="0"/>
  </r>
  <r>
    <d v="2022-06-05T00:00:00"/>
    <s v="P0002"/>
    <s v="Ceil"/>
    <s v="Sercombe"/>
    <s v="F"/>
    <n v="53"/>
    <x v="3"/>
    <x v="0"/>
    <x v="1"/>
    <x v="18"/>
    <n v="88.73"/>
    <n v="87.75"/>
    <n v="4702.6900000000005"/>
    <n v="4650.75"/>
    <x v="9"/>
    <x v="10"/>
    <x v="0"/>
  </r>
  <r>
    <d v="2023-01-22T00:00:00"/>
    <s v="P0003"/>
    <s v="Alejoa"/>
    <s v="Savell"/>
    <s v="M"/>
    <n v="36"/>
    <x v="1"/>
    <x v="0"/>
    <x v="2"/>
    <x v="21"/>
    <n v="6.55"/>
    <n v="4.53"/>
    <n v="235.79999999999998"/>
    <n v="163.08000000000001"/>
    <x v="19"/>
    <x v="11"/>
    <x v="1"/>
  </r>
  <r>
    <d v="2022-08-01T00:00:00"/>
    <s v="P0011"/>
    <s v="Ernesta"/>
    <s v="Wisdish"/>
    <s v="F"/>
    <n v="49"/>
    <x v="1"/>
    <x v="0"/>
    <x v="4"/>
    <x v="13"/>
    <n v="43.7"/>
    <n v="42.11"/>
    <n v="2141.3000000000002"/>
    <n v="2063.39"/>
    <x v="29"/>
    <x v="3"/>
    <x v="0"/>
  </r>
  <r>
    <d v="2022-11-23T00:00:00"/>
    <s v="P0018"/>
    <s v="Burlie"/>
    <s v="Brooksbank"/>
    <s v="M"/>
    <n v="53"/>
    <x v="2"/>
    <x v="1"/>
    <x v="0"/>
    <x v="4"/>
    <n v="69.069999999999993"/>
    <n v="88.07"/>
    <n v="3660.7099999999996"/>
    <n v="4667.71"/>
    <x v="26"/>
    <x v="8"/>
    <x v="0"/>
  </r>
  <r>
    <d v="2022-10-02T00:00:00"/>
    <s v="P0004"/>
    <s v="Jacqui"/>
    <s v="Wreath"/>
    <s v="F"/>
    <n v="8"/>
    <x v="0"/>
    <x v="0"/>
    <x v="2"/>
    <x v="3"/>
    <n v="89.94"/>
    <n v="89.94"/>
    <n v="719.52"/>
    <n v="719.52"/>
    <x v="2"/>
    <x v="0"/>
    <x v="0"/>
  </r>
  <r>
    <d v="2022-07-15T00:00:00"/>
    <s v="P0008"/>
    <s v="Jacqui"/>
    <s v="Wreath"/>
    <s v="F"/>
    <n v="28"/>
    <x v="0"/>
    <x v="0"/>
    <x v="0"/>
    <x v="20"/>
    <n v="88.79"/>
    <n v="96.79"/>
    <n v="2486.1200000000003"/>
    <n v="2710.1200000000003"/>
    <x v="10"/>
    <x v="2"/>
    <x v="0"/>
  </r>
  <r>
    <d v="2022-11-07T00:00:00"/>
    <s v="P0016"/>
    <s v="Burlie"/>
    <s v="Brooksbank"/>
    <s v="M"/>
    <n v="8"/>
    <x v="2"/>
    <x v="1"/>
    <x v="3"/>
    <x v="17"/>
    <n v="91.03"/>
    <n v="90.54"/>
    <n v="728.24"/>
    <n v="724.32"/>
    <x v="20"/>
    <x v="8"/>
    <x v="0"/>
  </r>
  <r>
    <d v="2022-12-01T00:00:00"/>
    <s v="P0002"/>
    <s v="Cecily"/>
    <s v="Willmott"/>
    <s v="F"/>
    <n v="19"/>
    <x v="1"/>
    <x v="1"/>
    <x v="1"/>
    <x v="18"/>
    <n v="88.73"/>
    <n v="87.75"/>
    <n v="1685.8700000000001"/>
    <n v="1667.25"/>
    <x v="29"/>
    <x v="1"/>
    <x v="0"/>
  </r>
  <r>
    <d v="2023-04-05T00:00:00"/>
    <s v="P0023"/>
    <s v="Riannon"/>
    <s v="Emery"/>
    <s v="F"/>
    <n v="40"/>
    <x v="2"/>
    <x v="0"/>
    <x v="0"/>
    <x v="0"/>
    <n v="76.34"/>
    <n v="81.34"/>
    <n v="3053.6000000000004"/>
    <n v="3253.6000000000004"/>
    <x v="9"/>
    <x v="4"/>
    <x v="1"/>
  </r>
  <r>
    <d v="2022-07-10T00:00:00"/>
    <s v="P0008"/>
    <s v="Maxi"/>
    <s v="Biset"/>
    <s v="F"/>
    <n v="51"/>
    <x v="0"/>
    <x v="1"/>
    <x v="0"/>
    <x v="20"/>
    <n v="88.79"/>
    <n v="96.79"/>
    <n v="4528.29"/>
    <n v="4936.29"/>
    <x v="28"/>
    <x v="2"/>
    <x v="0"/>
  </r>
  <r>
    <d v="2022-10-04T00:00:00"/>
    <s v="P0010"/>
    <s v="Jacqui"/>
    <s v="Wreath"/>
    <s v="F"/>
    <n v="42"/>
    <x v="0"/>
    <x v="0"/>
    <x v="4"/>
    <x v="16"/>
    <n v="77.83"/>
    <n v="99.83"/>
    <n v="3268.86"/>
    <n v="4192.8599999999997"/>
    <x v="6"/>
    <x v="0"/>
    <x v="0"/>
  </r>
  <r>
    <d v="2023-03-05T00:00:00"/>
    <s v="P0020"/>
    <s v="Jemima"/>
    <s v="Johnikin"/>
    <s v="F"/>
    <n v="14"/>
    <x v="1"/>
    <x v="1"/>
    <x v="3"/>
    <x v="6"/>
    <n v="36.659999999999997"/>
    <n v="52.66"/>
    <n v="513.24"/>
    <n v="737.24"/>
    <x v="9"/>
    <x v="6"/>
    <x v="1"/>
  </r>
  <r>
    <d v="2023-04-13T00:00:00"/>
    <s v="P0006"/>
    <s v="Alejoa"/>
    <s v="Savell"/>
    <s v="M"/>
    <n v="37"/>
    <x v="1"/>
    <x v="0"/>
    <x v="1"/>
    <x v="5"/>
    <n v="22.51"/>
    <n v="45.51"/>
    <n v="832.87"/>
    <n v="1683.87"/>
    <x v="4"/>
    <x v="4"/>
    <x v="1"/>
  </r>
  <r>
    <d v="2022-11-04T00:00:00"/>
    <s v="P0002"/>
    <s v="Gasparo"/>
    <s v="Stirland"/>
    <s v="M"/>
    <n v="23"/>
    <x v="3"/>
    <x v="0"/>
    <x v="1"/>
    <x v="18"/>
    <n v="88.73"/>
    <n v="87.75"/>
    <n v="2040.7900000000002"/>
    <n v="2018.25"/>
    <x v="6"/>
    <x v="8"/>
    <x v="0"/>
  </r>
  <r>
    <d v="2022-06-05T00:00:00"/>
    <s v="P0007"/>
    <s v="Ward"/>
    <s v="Coatham"/>
    <s v="M"/>
    <n v="19"/>
    <x v="1"/>
    <x v="1"/>
    <x v="3"/>
    <x v="11"/>
    <n v="70.31"/>
    <n v="85.31"/>
    <n v="1335.89"/>
    <n v="1620.89"/>
    <x v="9"/>
    <x v="10"/>
    <x v="0"/>
  </r>
  <r>
    <d v="2022-07-06T00:00:00"/>
    <s v="P0002"/>
    <s v="Alejoa"/>
    <s v="Savell"/>
    <s v="M"/>
    <n v="10"/>
    <x v="1"/>
    <x v="1"/>
    <x v="1"/>
    <x v="18"/>
    <n v="88.73"/>
    <n v="87.75"/>
    <n v="887.30000000000007"/>
    <n v="877.5"/>
    <x v="16"/>
    <x v="2"/>
    <x v="0"/>
  </r>
  <r>
    <d v="2022-07-18T00:00:00"/>
    <s v="P0016"/>
    <s v="Jemima"/>
    <s v="Johnikin"/>
    <s v="F"/>
    <n v="41"/>
    <x v="1"/>
    <x v="1"/>
    <x v="3"/>
    <x v="17"/>
    <n v="91.03"/>
    <n v="90.54"/>
    <n v="3732.23"/>
    <n v="3712.1400000000003"/>
    <x v="13"/>
    <x v="2"/>
    <x v="0"/>
  </r>
  <r>
    <d v="2023-03-03T00:00:00"/>
    <s v="P0015"/>
    <s v="Burlie"/>
    <s v="Brooksbank"/>
    <s v="M"/>
    <n v="36"/>
    <x v="2"/>
    <x v="1"/>
    <x v="1"/>
    <x v="1"/>
    <n v="13.89"/>
    <n v="33.89"/>
    <n v="500.04"/>
    <n v="1220.04"/>
    <x v="18"/>
    <x v="6"/>
    <x v="1"/>
  </r>
  <r>
    <d v="2023-01-17T00:00:00"/>
    <s v="P0005"/>
    <s v="Joya"/>
    <s v="Willingam"/>
    <s v="F"/>
    <n v="40"/>
    <x v="3"/>
    <x v="1"/>
    <x v="0"/>
    <x v="7"/>
    <n v="51.63"/>
    <n v="61.63"/>
    <n v="2065.2000000000003"/>
    <n v="2465.2000000000003"/>
    <x v="15"/>
    <x v="11"/>
    <x v="1"/>
  </r>
  <r>
    <d v="2023-01-24T00:00:00"/>
    <s v="P0022"/>
    <s v="Connie"/>
    <s v="Tchaikovsky"/>
    <s v="M"/>
    <n v="9"/>
    <x v="0"/>
    <x v="0"/>
    <x v="1"/>
    <x v="10"/>
    <n v="56.74"/>
    <n v="79.739999999999995"/>
    <n v="510.66"/>
    <n v="717.66"/>
    <x v="14"/>
    <x v="11"/>
    <x v="1"/>
  </r>
  <r>
    <d v="2023-01-09T00:00:00"/>
    <s v="P0012"/>
    <s v="Babita"/>
    <s v="Carous"/>
    <s v="F"/>
    <n v="25"/>
    <x v="2"/>
    <x v="0"/>
    <x v="2"/>
    <x v="8"/>
    <n v="7.54"/>
    <n v="13.54"/>
    <n v="188.5"/>
    <n v="338.5"/>
    <x v="1"/>
    <x v="11"/>
    <x v="1"/>
  </r>
  <r>
    <d v="2022-09-24T00:00:00"/>
    <s v="P0014"/>
    <s v="Cecily"/>
    <s v="Willmott"/>
    <s v="F"/>
    <n v="36"/>
    <x v="1"/>
    <x v="0"/>
    <x v="1"/>
    <x v="2"/>
    <n v="21.66"/>
    <n v="31.66"/>
    <n v="779.76"/>
    <n v="1139.76"/>
    <x v="14"/>
    <x v="5"/>
    <x v="0"/>
  </r>
  <r>
    <d v="2022-11-11T00:00:00"/>
    <s v="P0021"/>
    <s v="Gil"/>
    <s v="Legging"/>
    <s v="M"/>
    <n v="30"/>
    <x v="0"/>
    <x v="0"/>
    <x v="0"/>
    <x v="9"/>
    <n v="51.42"/>
    <n v="72.42"/>
    <n v="1542.6000000000001"/>
    <n v="2172.6"/>
    <x v="27"/>
    <x v="8"/>
    <x v="0"/>
  </r>
  <r>
    <d v="2022-06-02T00:00:00"/>
    <s v="P0009"/>
    <s v="Connie"/>
    <s v="Tchaikovsky"/>
    <s v="M"/>
    <n v="41"/>
    <x v="0"/>
    <x v="1"/>
    <x v="4"/>
    <x v="12"/>
    <n v="12.54"/>
    <n v="30.54"/>
    <n v="514.14"/>
    <n v="1252.1399999999999"/>
    <x v="2"/>
    <x v="10"/>
    <x v="0"/>
  </r>
  <r>
    <d v="2022-09-07T00:00:00"/>
    <s v="P0016"/>
    <s v="Carlotta"/>
    <s v="Montez"/>
    <s v="F"/>
    <n v="22"/>
    <x v="2"/>
    <x v="0"/>
    <x v="3"/>
    <x v="17"/>
    <n v="91.03"/>
    <n v="90.54"/>
    <n v="2002.66"/>
    <n v="1991.88"/>
    <x v="20"/>
    <x v="5"/>
    <x v="0"/>
  </r>
  <r>
    <d v="2022-10-26T00:00:00"/>
    <s v="P0013"/>
    <s v="Genia"/>
    <s v="Fones"/>
    <s v="F"/>
    <n v="20"/>
    <x v="2"/>
    <x v="0"/>
    <x v="2"/>
    <x v="22"/>
    <n v="16.260000000000002"/>
    <n v="23.26"/>
    <n v="325.20000000000005"/>
    <n v="465.20000000000005"/>
    <x v="7"/>
    <x v="0"/>
    <x v="0"/>
  </r>
  <r>
    <d v="2023-01-15T00:00:00"/>
    <s v="P0012"/>
    <s v="Christos"/>
    <s v="Rabson"/>
    <s v="M"/>
    <n v="12"/>
    <x v="1"/>
    <x v="1"/>
    <x v="2"/>
    <x v="8"/>
    <n v="7.54"/>
    <n v="13.54"/>
    <n v="90.48"/>
    <n v="162.47999999999999"/>
    <x v="10"/>
    <x v="11"/>
    <x v="1"/>
  </r>
  <r>
    <d v="2022-06-06T00:00:00"/>
    <s v="P0021"/>
    <s v="Ernesta"/>
    <s v="Wisdish"/>
    <s v="F"/>
    <n v="34"/>
    <x v="1"/>
    <x v="1"/>
    <x v="0"/>
    <x v="9"/>
    <n v="51.42"/>
    <n v="72.42"/>
    <n v="1748.28"/>
    <n v="2462.2800000000002"/>
    <x v="16"/>
    <x v="10"/>
    <x v="0"/>
  </r>
  <r>
    <d v="2022-12-09T00:00:00"/>
    <s v="P0002"/>
    <s v="Babita"/>
    <s v="Carous"/>
    <s v="F"/>
    <n v="45"/>
    <x v="2"/>
    <x v="1"/>
    <x v="1"/>
    <x v="18"/>
    <n v="88.73"/>
    <n v="87.75"/>
    <n v="3992.8500000000004"/>
    <n v="3948.75"/>
    <x v="1"/>
    <x v="1"/>
    <x v="0"/>
  </r>
  <r>
    <d v="2022-09-24T00:00:00"/>
    <s v="P0017"/>
    <s v="Jemima"/>
    <s v="Johnikin"/>
    <s v="F"/>
    <n v="19"/>
    <x v="1"/>
    <x v="0"/>
    <x v="5"/>
    <x v="15"/>
    <n v="30.48"/>
    <n v="36.479999999999997"/>
    <n v="579.12"/>
    <n v="693.11999999999989"/>
    <x v="14"/>
    <x v="5"/>
    <x v="0"/>
  </r>
  <r>
    <d v="2022-11-16T00:00:00"/>
    <s v="P0001"/>
    <s v="Maxi"/>
    <s v="Biset"/>
    <s v="F"/>
    <n v="8"/>
    <x v="0"/>
    <x v="0"/>
    <x v="3"/>
    <x v="19"/>
    <n v="32.25"/>
    <n v="41.25"/>
    <n v="258"/>
    <n v="330"/>
    <x v="5"/>
    <x v="8"/>
    <x v="0"/>
  </r>
  <r>
    <d v="2022-05-15T00:00:00"/>
    <s v="P0009"/>
    <s v="Tiffi"/>
    <s v="Philippson"/>
    <s v="F"/>
    <n v="45"/>
    <x v="1"/>
    <x v="0"/>
    <x v="4"/>
    <x v="12"/>
    <n v="12.54"/>
    <n v="30.54"/>
    <n v="564.29999999999995"/>
    <n v="1374.3"/>
    <x v="10"/>
    <x v="7"/>
    <x v="0"/>
  </r>
  <r>
    <d v="2022-12-14T00:00:00"/>
    <s v="P0020"/>
    <s v="Breanne"/>
    <s v="Keyden"/>
    <s v="F"/>
    <n v="44"/>
    <x v="2"/>
    <x v="0"/>
    <x v="3"/>
    <x v="6"/>
    <n v="36.659999999999997"/>
    <n v="52.66"/>
    <n v="1613.04"/>
    <n v="2317.04"/>
    <x v="12"/>
    <x v="1"/>
    <x v="0"/>
  </r>
  <r>
    <d v="2023-02-27T00:00:00"/>
    <s v="P0022"/>
    <s v="Carlotta"/>
    <s v="Montez"/>
    <s v="F"/>
    <n v="45"/>
    <x v="2"/>
    <x v="0"/>
    <x v="1"/>
    <x v="10"/>
    <n v="56.74"/>
    <n v="79.739999999999995"/>
    <n v="2553.3000000000002"/>
    <n v="3588.2999999999997"/>
    <x v="24"/>
    <x v="9"/>
    <x v="1"/>
  </r>
  <r>
    <d v="2023-02-05T00:00:00"/>
    <s v="P0005"/>
    <s v="Cecily"/>
    <s v="Willmott"/>
    <s v="F"/>
    <n v="21"/>
    <x v="1"/>
    <x v="0"/>
    <x v="0"/>
    <x v="7"/>
    <n v="51.63"/>
    <n v="61.63"/>
    <n v="1084.23"/>
    <n v="1294.23"/>
    <x v="9"/>
    <x v="9"/>
    <x v="1"/>
  </r>
  <r>
    <d v="2023-02-24T00:00:00"/>
    <s v="P0004"/>
    <s v="Riannon"/>
    <s v="Emery"/>
    <s v="F"/>
    <n v="9"/>
    <x v="2"/>
    <x v="0"/>
    <x v="2"/>
    <x v="3"/>
    <n v="89.94"/>
    <n v="89.94"/>
    <n v="809.46"/>
    <n v="809.46"/>
    <x v="14"/>
    <x v="9"/>
    <x v="1"/>
  </r>
  <r>
    <d v="2022-05-17T00:00:00"/>
    <s v="P0017"/>
    <s v="Genia"/>
    <s v="Fones"/>
    <s v="F"/>
    <n v="39"/>
    <x v="2"/>
    <x v="1"/>
    <x v="5"/>
    <x v="15"/>
    <n v="30.48"/>
    <n v="36.479999999999997"/>
    <n v="1188.72"/>
    <n v="1422.7199999999998"/>
    <x v="15"/>
    <x v="7"/>
    <x v="0"/>
  </r>
  <r>
    <d v="2023-04-10T00:00:00"/>
    <s v="P0009"/>
    <s v="Alejoa"/>
    <s v="Savell"/>
    <s v="M"/>
    <n v="40"/>
    <x v="1"/>
    <x v="1"/>
    <x v="4"/>
    <x v="12"/>
    <n v="12.54"/>
    <n v="30.54"/>
    <n v="501.59999999999997"/>
    <n v="1221.5999999999999"/>
    <x v="28"/>
    <x v="4"/>
    <x v="1"/>
  </r>
  <r>
    <d v="2022-08-29T00:00:00"/>
    <s v="P0006"/>
    <s v="Kalie"/>
    <s v="Dashper"/>
    <s v="F"/>
    <n v="47"/>
    <x v="0"/>
    <x v="1"/>
    <x v="1"/>
    <x v="5"/>
    <n v="22.51"/>
    <n v="45.51"/>
    <n v="1057.97"/>
    <n v="2138.9699999999998"/>
    <x v="22"/>
    <x v="3"/>
    <x v="0"/>
  </r>
  <r>
    <d v="2023-03-11T00:00:00"/>
    <s v="P0014"/>
    <s v="Burlie"/>
    <s v="Brooksbank"/>
    <s v="M"/>
    <n v="47"/>
    <x v="2"/>
    <x v="0"/>
    <x v="1"/>
    <x v="2"/>
    <n v="21.66"/>
    <n v="31.66"/>
    <n v="1018.02"/>
    <n v="1488.02"/>
    <x v="27"/>
    <x v="6"/>
    <x v="1"/>
  </r>
  <r>
    <d v="2023-01-22T00:00:00"/>
    <s v="P0021"/>
    <s v="Ward"/>
    <s v="Coatham"/>
    <s v="M"/>
    <n v="17"/>
    <x v="1"/>
    <x v="0"/>
    <x v="0"/>
    <x v="9"/>
    <n v="51.42"/>
    <n v="72.42"/>
    <n v="874.14"/>
    <n v="1231.1400000000001"/>
    <x v="19"/>
    <x v="11"/>
    <x v="1"/>
  </r>
  <r>
    <d v="2022-09-24T00:00:00"/>
    <s v="P0019"/>
    <s v="Jemima"/>
    <s v="Johnikin"/>
    <s v="F"/>
    <n v="25"/>
    <x v="1"/>
    <x v="0"/>
    <x v="2"/>
    <x v="14"/>
    <n v="33.299999999999997"/>
    <n v="46.3"/>
    <n v="832.49999999999989"/>
    <n v="1157.5"/>
    <x v="14"/>
    <x v="5"/>
    <x v="0"/>
  </r>
  <r>
    <d v="2022-11-13T00:00:00"/>
    <s v="P0012"/>
    <s v="Alejoa"/>
    <s v="Savell"/>
    <s v="M"/>
    <n v="37"/>
    <x v="1"/>
    <x v="1"/>
    <x v="2"/>
    <x v="8"/>
    <n v="7.54"/>
    <n v="13.54"/>
    <n v="278.98"/>
    <n v="500.97999999999996"/>
    <x v="4"/>
    <x v="8"/>
    <x v="0"/>
  </r>
  <r>
    <d v="2023-01-04T00:00:00"/>
    <s v="P0003"/>
    <s v="Alejoa"/>
    <s v="Savell"/>
    <s v="M"/>
    <n v="55"/>
    <x v="1"/>
    <x v="0"/>
    <x v="2"/>
    <x v="21"/>
    <n v="6.55"/>
    <n v="4.53"/>
    <n v="360.25"/>
    <n v="249.15"/>
    <x v="6"/>
    <x v="11"/>
    <x v="1"/>
  </r>
  <r>
    <d v="2022-08-29T00:00:00"/>
    <s v="P0017"/>
    <s v="Alejoa"/>
    <s v="Savell"/>
    <s v="M"/>
    <n v="30"/>
    <x v="1"/>
    <x v="1"/>
    <x v="5"/>
    <x v="15"/>
    <n v="30.48"/>
    <n v="36.479999999999997"/>
    <n v="914.4"/>
    <n v="1094.3999999999999"/>
    <x v="22"/>
    <x v="3"/>
    <x v="0"/>
  </r>
  <r>
    <d v="2022-11-14T00:00:00"/>
    <s v="P0023"/>
    <s v="Ceil"/>
    <s v="Sercombe"/>
    <s v="F"/>
    <n v="21"/>
    <x v="3"/>
    <x v="1"/>
    <x v="0"/>
    <x v="0"/>
    <n v="76.34"/>
    <n v="81.34"/>
    <n v="1603.14"/>
    <n v="1708.14"/>
    <x v="12"/>
    <x v="8"/>
    <x v="0"/>
  </r>
  <r>
    <d v="2023-04-23T00:00:00"/>
    <s v="P0019"/>
    <s v="Burlie"/>
    <s v="Brooksbank"/>
    <s v="M"/>
    <n v="26"/>
    <x v="2"/>
    <x v="0"/>
    <x v="2"/>
    <x v="14"/>
    <n v="33.299999999999997"/>
    <n v="46.3"/>
    <n v="865.8"/>
    <n v="1203.8"/>
    <x v="26"/>
    <x v="4"/>
    <x v="1"/>
  </r>
  <r>
    <d v="2022-11-30T00:00:00"/>
    <s v="P0020"/>
    <s v="Jemima"/>
    <s v="Johnikin"/>
    <s v="F"/>
    <n v="26"/>
    <x v="1"/>
    <x v="0"/>
    <x v="3"/>
    <x v="6"/>
    <n v="36.659999999999997"/>
    <n v="52.66"/>
    <n v="953.15999999999985"/>
    <n v="1369.1599999999999"/>
    <x v="8"/>
    <x v="8"/>
    <x v="0"/>
  </r>
  <r>
    <d v="2022-08-14T00:00:00"/>
    <s v="P0001"/>
    <s v="Alejoa"/>
    <s v="Savell"/>
    <s v="M"/>
    <n v="8"/>
    <x v="1"/>
    <x v="1"/>
    <x v="3"/>
    <x v="19"/>
    <n v="32.25"/>
    <n v="41.25"/>
    <n v="258"/>
    <n v="330"/>
    <x v="12"/>
    <x v="3"/>
    <x v="0"/>
  </r>
  <r>
    <d v="2022-06-05T00:00:00"/>
    <s v="P0012"/>
    <s v="Carlotta"/>
    <s v="Montez"/>
    <s v="F"/>
    <n v="34"/>
    <x v="2"/>
    <x v="0"/>
    <x v="2"/>
    <x v="8"/>
    <n v="7.54"/>
    <n v="13.54"/>
    <n v="256.36"/>
    <n v="460.35999999999996"/>
    <x v="9"/>
    <x v="10"/>
    <x v="0"/>
  </r>
  <r>
    <d v="2023-01-09T00:00:00"/>
    <s v="P0015"/>
    <s v="Genia"/>
    <s v="Fones"/>
    <s v="F"/>
    <n v="55"/>
    <x v="2"/>
    <x v="0"/>
    <x v="1"/>
    <x v="1"/>
    <n v="13.89"/>
    <n v="33.89"/>
    <n v="763.95"/>
    <n v="1863.95"/>
    <x v="1"/>
    <x v="11"/>
    <x v="1"/>
  </r>
  <r>
    <d v="2022-09-07T00:00:00"/>
    <s v="P0005"/>
    <s v="Genia"/>
    <s v="Fones"/>
    <s v="F"/>
    <n v="15"/>
    <x v="2"/>
    <x v="0"/>
    <x v="0"/>
    <x v="7"/>
    <n v="51.63"/>
    <n v="61.63"/>
    <n v="774.45"/>
    <n v="924.45"/>
    <x v="20"/>
    <x v="5"/>
    <x v="0"/>
  </r>
  <r>
    <d v="2023-01-15T00:00:00"/>
    <s v="P0019"/>
    <s v="Caterina"/>
    <s v="Mitroshinov"/>
    <s v="F"/>
    <n v="59"/>
    <x v="1"/>
    <x v="0"/>
    <x v="2"/>
    <x v="14"/>
    <n v="33.299999999999997"/>
    <n v="46.3"/>
    <n v="1964.6999999999998"/>
    <n v="2731.7"/>
    <x v="10"/>
    <x v="11"/>
    <x v="1"/>
  </r>
  <r>
    <d v="2022-09-27T00:00:00"/>
    <s v="P0006"/>
    <s v="Ernesta"/>
    <s v="Wisdish"/>
    <s v="F"/>
    <n v="29"/>
    <x v="1"/>
    <x v="1"/>
    <x v="1"/>
    <x v="5"/>
    <n v="22.51"/>
    <n v="45.51"/>
    <n v="652.79000000000008"/>
    <n v="1319.79"/>
    <x v="24"/>
    <x v="5"/>
    <x v="0"/>
  </r>
  <r>
    <d v="2023-02-27T00:00:00"/>
    <s v="P0013"/>
    <s v="Ward"/>
    <s v="Coatham"/>
    <s v="M"/>
    <n v="45"/>
    <x v="1"/>
    <x v="1"/>
    <x v="2"/>
    <x v="22"/>
    <n v="16.260000000000002"/>
    <n v="23.26"/>
    <n v="731.7"/>
    <n v="1046.7"/>
    <x v="24"/>
    <x v="9"/>
    <x v="1"/>
  </r>
  <r>
    <d v="2022-07-25T00:00:00"/>
    <s v="P0010"/>
    <s v="Jeremiah"/>
    <s v="Lawrinson"/>
    <s v="M"/>
    <n v="52"/>
    <x v="1"/>
    <x v="1"/>
    <x v="4"/>
    <x v="16"/>
    <n v="77.83"/>
    <n v="99.83"/>
    <n v="4047.16"/>
    <n v="5191.16"/>
    <x v="3"/>
    <x v="2"/>
    <x v="0"/>
  </r>
  <r>
    <d v="2022-07-11T00:00:00"/>
    <s v="P0014"/>
    <s v="Moe"/>
    <s v="Gravey"/>
    <s v="M"/>
    <n v="51"/>
    <x v="0"/>
    <x v="1"/>
    <x v="1"/>
    <x v="2"/>
    <n v="21.66"/>
    <n v="31.66"/>
    <n v="1104.6600000000001"/>
    <n v="1614.66"/>
    <x v="27"/>
    <x v="2"/>
    <x v="0"/>
  </r>
  <r>
    <d v="2022-09-12T00:00:00"/>
    <s v="P0003"/>
    <s v="Ceil"/>
    <s v="Sercombe"/>
    <s v="F"/>
    <n v="41"/>
    <x v="3"/>
    <x v="1"/>
    <x v="2"/>
    <x v="21"/>
    <n v="6.55"/>
    <n v="4.53"/>
    <n v="268.55"/>
    <n v="185.73000000000002"/>
    <x v="25"/>
    <x v="5"/>
    <x v="0"/>
  </r>
  <r>
    <d v="2022-06-25T00:00:00"/>
    <s v="P0017"/>
    <s v="Joya"/>
    <s v="Willingam"/>
    <s v="F"/>
    <n v="9"/>
    <x v="3"/>
    <x v="1"/>
    <x v="5"/>
    <x v="15"/>
    <n v="30.48"/>
    <n v="36.479999999999997"/>
    <n v="274.32"/>
    <n v="328.32"/>
    <x v="3"/>
    <x v="10"/>
    <x v="0"/>
  </r>
  <r>
    <d v="2022-09-24T00:00:00"/>
    <s v="P0021"/>
    <s v="Burlie"/>
    <s v="Brooksbank"/>
    <s v="M"/>
    <n v="38"/>
    <x v="2"/>
    <x v="1"/>
    <x v="0"/>
    <x v="9"/>
    <n v="51.42"/>
    <n v="72.42"/>
    <n v="1953.96"/>
    <n v="2751.96"/>
    <x v="14"/>
    <x v="5"/>
    <x v="0"/>
  </r>
  <r>
    <d v="2023-03-17T00:00:00"/>
    <s v="P0017"/>
    <s v="Connie"/>
    <s v="Tchaikovsky"/>
    <s v="M"/>
    <n v="8"/>
    <x v="0"/>
    <x v="1"/>
    <x v="5"/>
    <x v="15"/>
    <n v="30.48"/>
    <n v="36.479999999999997"/>
    <n v="243.84"/>
    <n v="291.83999999999997"/>
    <x v="15"/>
    <x v="6"/>
    <x v="1"/>
  </r>
  <r>
    <d v="2022-08-16T00:00:00"/>
    <s v="P0005"/>
    <s v="Caterina"/>
    <s v="Mitroshinov"/>
    <s v="F"/>
    <n v="43"/>
    <x v="1"/>
    <x v="0"/>
    <x v="0"/>
    <x v="7"/>
    <n v="51.63"/>
    <n v="61.63"/>
    <n v="2220.09"/>
    <n v="2650.09"/>
    <x v="5"/>
    <x v="3"/>
    <x v="0"/>
  </r>
  <r>
    <d v="2022-06-28T00:00:00"/>
    <s v="P0022"/>
    <s v="Kalie"/>
    <s v="Dashper"/>
    <s v="F"/>
    <n v="21"/>
    <x v="0"/>
    <x v="0"/>
    <x v="1"/>
    <x v="10"/>
    <n v="56.74"/>
    <n v="79.739999999999995"/>
    <n v="1191.54"/>
    <n v="1674.54"/>
    <x v="0"/>
    <x v="10"/>
    <x v="0"/>
  </r>
  <r>
    <d v="2023-02-28T00:00:00"/>
    <s v="P0015"/>
    <s v="Gasparo"/>
    <s v="Stirland"/>
    <s v="M"/>
    <n v="27"/>
    <x v="3"/>
    <x v="0"/>
    <x v="1"/>
    <x v="1"/>
    <n v="13.89"/>
    <n v="33.89"/>
    <n v="375.03000000000003"/>
    <n v="915.03"/>
    <x v="0"/>
    <x v="9"/>
    <x v="1"/>
  </r>
  <r>
    <d v="2023-02-13T00:00:00"/>
    <s v="P0022"/>
    <s v="Renelle"/>
    <s v="Arnault"/>
    <s v="F"/>
    <n v="31"/>
    <x v="3"/>
    <x v="1"/>
    <x v="1"/>
    <x v="10"/>
    <n v="56.74"/>
    <n v="79.739999999999995"/>
    <n v="1758.94"/>
    <n v="2471.94"/>
    <x v="4"/>
    <x v="9"/>
    <x v="1"/>
  </r>
  <r>
    <d v="2023-05-08T00:00:00"/>
    <s v="P0012"/>
    <s v="Renelle"/>
    <s v="Arnault"/>
    <s v="F"/>
    <n v="33"/>
    <x v="3"/>
    <x v="0"/>
    <x v="2"/>
    <x v="8"/>
    <n v="7.54"/>
    <n v="13.54"/>
    <n v="248.82"/>
    <n v="446.82"/>
    <x v="17"/>
    <x v="7"/>
    <x v="1"/>
  </r>
  <r>
    <d v="2023-01-20T00:00:00"/>
    <s v="P0007"/>
    <s v="Renelle"/>
    <s v="Arnault"/>
    <s v="F"/>
    <n v="12"/>
    <x v="3"/>
    <x v="1"/>
    <x v="3"/>
    <x v="11"/>
    <n v="70.31"/>
    <n v="85.31"/>
    <n v="843.72"/>
    <n v="1023.72"/>
    <x v="21"/>
    <x v="11"/>
    <x v="1"/>
  </r>
  <r>
    <d v="2022-11-04T00:00:00"/>
    <s v="P0023"/>
    <s v="Joya"/>
    <s v="Willingam"/>
    <s v="F"/>
    <n v="51"/>
    <x v="3"/>
    <x v="0"/>
    <x v="0"/>
    <x v="0"/>
    <n v="76.34"/>
    <n v="81.34"/>
    <n v="3893.34"/>
    <n v="4148.34"/>
    <x v="6"/>
    <x v="8"/>
    <x v="0"/>
  </r>
  <r>
    <d v="2022-10-30T00:00:00"/>
    <s v="P0009"/>
    <s v="Haroun"/>
    <s v="McAlinden"/>
    <s v="M"/>
    <n v="48"/>
    <x v="2"/>
    <x v="1"/>
    <x v="4"/>
    <x v="12"/>
    <n v="12.54"/>
    <n v="30.54"/>
    <n v="601.91999999999996"/>
    <n v="1465.92"/>
    <x v="8"/>
    <x v="0"/>
    <x v="0"/>
  </r>
  <r>
    <d v="2022-12-23T00:00:00"/>
    <s v="P0020"/>
    <s v="Haroun"/>
    <s v="McAlinden"/>
    <s v="M"/>
    <n v="32"/>
    <x v="2"/>
    <x v="0"/>
    <x v="3"/>
    <x v="6"/>
    <n v="36.659999999999997"/>
    <n v="52.66"/>
    <n v="1173.1199999999999"/>
    <n v="1685.12"/>
    <x v="26"/>
    <x v="1"/>
    <x v="0"/>
  </r>
  <r>
    <d v="2023-03-02T00:00:00"/>
    <s v="P0015"/>
    <s v="Connie"/>
    <s v="Tchaikovsky"/>
    <s v="M"/>
    <n v="31"/>
    <x v="0"/>
    <x v="1"/>
    <x v="1"/>
    <x v="1"/>
    <n v="13.89"/>
    <n v="33.89"/>
    <n v="430.59000000000003"/>
    <n v="1050.5899999999999"/>
    <x v="2"/>
    <x v="6"/>
    <x v="1"/>
  </r>
  <r>
    <d v="2022-10-02T00:00:00"/>
    <s v="P0014"/>
    <s v="Maxi"/>
    <s v="Biset"/>
    <s v="F"/>
    <n v="46"/>
    <x v="0"/>
    <x v="1"/>
    <x v="1"/>
    <x v="2"/>
    <n v="21.66"/>
    <n v="31.66"/>
    <n v="996.36"/>
    <n v="1456.36"/>
    <x v="2"/>
    <x v="0"/>
    <x v="0"/>
  </r>
  <r>
    <d v="2022-09-28T00:00:00"/>
    <s v="P0002"/>
    <s v="Jemima"/>
    <s v="Johnikin"/>
    <s v="F"/>
    <n v="31"/>
    <x v="1"/>
    <x v="0"/>
    <x v="1"/>
    <x v="18"/>
    <n v="88.73"/>
    <n v="87.75"/>
    <n v="2750.63"/>
    <n v="2720.25"/>
    <x v="0"/>
    <x v="5"/>
    <x v="0"/>
  </r>
  <r>
    <d v="2022-09-04T00:00:00"/>
    <s v="P0021"/>
    <s v="Gideon"/>
    <s v="Daudray"/>
    <s v="M"/>
    <n v="11"/>
    <x v="0"/>
    <x v="0"/>
    <x v="0"/>
    <x v="9"/>
    <n v="51.42"/>
    <n v="72.42"/>
    <n v="565.62"/>
    <n v="796.62"/>
    <x v="6"/>
    <x v="5"/>
    <x v="0"/>
  </r>
  <r>
    <d v="2022-05-16T00:00:00"/>
    <s v="P0010"/>
    <s v="Ker"/>
    <s v="Holdron"/>
    <s v="M"/>
    <n v="26"/>
    <x v="3"/>
    <x v="1"/>
    <x v="4"/>
    <x v="16"/>
    <n v="77.83"/>
    <n v="99.83"/>
    <n v="2023.58"/>
    <n v="2595.58"/>
    <x v="5"/>
    <x v="7"/>
    <x v="0"/>
  </r>
  <r>
    <d v="2023-01-16T00:00:00"/>
    <s v="P0023"/>
    <s v="Ernesta"/>
    <s v="Wisdish"/>
    <s v="F"/>
    <n v="49"/>
    <x v="1"/>
    <x v="1"/>
    <x v="0"/>
    <x v="0"/>
    <n v="76.34"/>
    <n v="81.34"/>
    <n v="3740.6600000000003"/>
    <n v="3985.6600000000003"/>
    <x v="5"/>
    <x v="11"/>
    <x v="1"/>
  </r>
  <r>
    <d v="2023-03-03T00:00:00"/>
    <s v="P0015"/>
    <s v="Riannon"/>
    <s v="Emery"/>
    <s v="F"/>
    <n v="39"/>
    <x v="2"/>
    <x v="1"/>
    <x v="1"/>
    <x v="1"/>
    <n v="13.89"/>
    <n v="33.89"/>
    <n v="541.71"/>
    <n v="1321.71"/>
    <x v="18"/>
    <x v="6"/>
    <x v="1"/>
  </r>
  <r>
    <d v="2022-09-12T00:00:00"/>
    <s v="P0011"/>
    <s v="Cecily"/>
    <s v="Willmott"/>
    <s v="F"/>
    <n v="59"/>
    <x v="1"/>
    <x v="1"/>
    <x v="4"/>
    <x v="13"/>
    <n v="43.7"/>
    <n v="42.11"/>
    <n v="2578.3000000000002"/>
    <n v="2484.4899999999998"/>
    <x v="25"/>
    <x v="5"/>
    <x v="0"/>
  </r>
  <r>
    <d v="2023-03-28T00:00:00"/>
    <s v="P0018"/>
    <s v="Burlie"/>
    <s v="Brooksbank"/>
    <s v="M"/>
    <n v="10"/>
    <x v="2"/>
    <x v="1"/>
    <x v="0"/>
    <x v="4"/>
    <n v="69.069999999999993"/>
    <n v="88.07"/>
    <n v="690.69999999999993"/>
    <n v="880.69999999999993"/>
    <x v="0"/>
    <x v="6"/>
    <x v="1"/>
  </r>
  <r>
    <d v="2022-06-06T00:00:00"/>
    <s v="P0020"/>
    <s v="Tiffi"/>
    <s v="Philippson"/>
    <s v="F"/>
    <n v="42"/>
    <x v="1"/>
    <x v="0"/>
    <x v="3"/>
    <x v="6"/>
    <n v="36.659999999999997"/>
    <n v="52.66"/>
    <n v="1539.7199999999998"/>
    <n v="2211.7199999999998"/>
    <x v="16"/>
    <x v="10"/>
    <x v="0"/>
  </r>
  <r>
    <d v="2022-06-05T00:00:00"/>
    <s v="P0020"/>
    <s v="Jacqui"/>
    <s v="Wreath"/>
    <s v="F"/>
    <n v="33"/>
    <x v="0"/>
    <x v="1"/>
    <x v="3"/>
    <x v="6"/>
    <n v="36.659999999999997"/>
    <n v="52.66"/>
    <n v="1209.78"/>
    <n v="1737.78"/>
    <x v="9"/>
    <x v="10"/>
    <x v="0"/>
  </r>
  <r>
    <d v="2022-11-22T00:00:00"/>
    <s v="P0005"/>
    <s v="Ker"/>
    <s v="Holdron"/>
    <s v="M"/>
    <n v="33"/>
    <x v="3"/>
    <x v="0"/>
    <x v="0"/>
    <x v="7"/>
    <n v="51.63"/>
    <n v="61.63"/>
    <n v="1703.7900000000002"/>
    <n v="2033.7900000000002"/>
    <x v="19"/>
    <x v="8"/>
    <x v="0"/>
  </r>
  <r>
    <d v="2023-02-19T00:00:00"/>
    <s v="P0006"/>
    <s v="Moe"/>
    <s v="Gravey"/>
    <s v="M"/>
    <n v="38"/>
    <x v="0"/>
    <x v="0"/>
    <x v="1"/>
    <x v="5"/>
    <n v="22.51"/>
    <n v="45.51"/>
    <n v="855.38000000000011"/>
    <n v="1729.3799999999999"/>
    <x v="30"/>
    <x v="9"/>
    <x v="1"/>
  </r>
  <r>
    <d v="2023-02-25T00:00:00"/>
    <s v="P0021"/>
    <s v="Ward"/>
    <s v="Coatham"/>
    <s v="M"/>
    <n v="55"/>
    <x v="1"/>
    <x v="1"/>
    <x v="0"/>
    <x v="9"/>
    <n v="51.42"/>
    <n v="72.42"/>
    <n v="2828.1"/>
    <n v="3983.1"/>
    <x v="3"/>
    <x v="9"/>
    <x v="1"/>
  </r>
  <r>
    <d v="2022-10-18T00:00:00"/>
    <s v="P0017"/>
    <s v="Gideon"/>
    <s v="Daudray"/>
    <s v="M"/>
    <n v="54"/>
    <x v="0"/>
    <x v="1"/>
    <x v="5"/>
    <x v="15"/>
    <n v="30.48"/>
    <n v="36.479999999999997"/>
    <n v="1645.92"/>
    <n v="1969.9199999999998"/>
    <x v="13"/>
    <x v="0"/>
    <x v="0"/>
  </r>
  <r>
    <d v="2022-05-15T00:00:00"/>
    <s v="P0018"/>
    <s v="Tiffi"/>
    <s v="Philippson"/>
    <s v="F"/>
    <n v="52"/>
    <x v="1"/>
    <x v="0"/>
    <x v="0"/>
    <x v="4"/>
    <n v="69.069999999999993"/>
    <n v="88.07"/>
    <n v="3591.6399999999994"/>
    <n v="4579.6399999999994"/>
    <x v="10"/>
    <x v="7"/>
    <x v="0"/>
  </r>
  <r>
    <d v="2023-04-21T00:00:00"/>
    <s v="P0016"/>
    <s v="Renado"/>
    <s v="Sertin"/>
    <s v="M"/>
    <n v="21"/>
    <x v="2"/>
    <x v="1"/>
    <x v="3"/>
    <x v="17"/>
    <n v="91.03"/>
    <n v="90.54"/>
    <n v="1911.63"/>
    <n v="1901.3400000000001"/>
    <x v="11"/>
    <x v="4"/>
    <x v="1"/>
  </r>
  <r>
    <d v="2023-01-26T00:00:00"/>
    <s v="P0010"/>
    <s v="Christos"/>
    <s v="Rabson"/>
    <s v="M"/>
    <n v="31"/>
    <x v="1"/>
    <x v="0"/>
    <x v="4"/>
    <x v="16"/>
    <n v="77.83"/>
    <n v="99.83"/>
    <n v="2412.73"/>
    <n v="3094.73"/>
    <x v="7"/>
    <x v="11"/>
    <x v="1"/>
  </r>
  <r>
    <d v="2022-09-15T00:00:00"/>
    <s v="P0011"/>
    <s v="Breanne"/>
    <s v="Keyden"/>
    <s v="F"/>
    <n v="27"/>
    <x v="2"/>
    <x v="0"/>
    <x v="4"/>
    <x v="13"/>
    <n v="43.7"/>
    <n v="42.11"/>
    <n v="1179.9000000000001"/>
    <n v="1136.97"/>
    <x v="10"/>
    <x v="5"/>
    <x v="0"/>
  </r>
  <r>
    <d v="2022-07-11T00:00:00"/>
    <s v="P0010"/>
    <s v="Moe"/>
    <s v="Gravey"/>
    <s v="M"/>
    <n v="45"/>
    <x v="0"/>
    <x v="1"/>
    <x v="4"/>
    <x v="16"/>
    <n v="77.83"/>
    <n v="99.83"/>
    <n v="3502.35"/>
    <n v="4492.3500000000004"/>
    <x v="27"/>
    <x v="2"/>
    <x v="0"/>
  </r>
  <r>
    <d v="2022-06-02T00:00:00"/>
    <s v="P0013"/>
    <s v="Hubie"/>
    <s v="Flew"/>
    <s v="M"/>
    <n v="34"/>
    <x v="0"/>
    <x v="1"/>
    <x v="2"/>
    <x v="22"/>
    <n v="16.260000000000002"/>
    <n v="23.26"/>
    <n v="552.84"/>
    <n v="790.84"/>
    <x v="2"/>
    <x v="10"/>
    <x v="0"/>
  </r>
  <r>
    <d v="2022-10-14T00:00:00"/>
    <s v="P0016"/>
    <s v="Renado"/>
    <s v="Sertin"/>
    <s v="M"/>
    <n v="58"/>
    <x v="2"/>
    <x v="0"/>
    <x v="3"/>
    <x v="17"/>
    <n v="91.03"/>
    <n v="90.54"/>
    <n v="5279.74"/>
    <n v="5251.3200000000006"/>
    <x v="12"/>
    <x v="0"/>
    <x v="0"/>
  </r>
  <r>
    <d v="2023-03-01T00:00:00"/>
    <s v="P0023"/>
    <s v="Tymon"/>
    <s v="Hargerie"/>
    <s v="M"/>
    <n v="11"/>
    <x v="0"/>
    <x v="0"/>
    <x v="0"/>
    <x v="0"/>
    <n v="76.34"/>
    <n v="81.34"/>
    <n v="839.74"/>
    <n v="894.74"/>
    <x v="29"/>
    <x v="6"/>
    <x v="1"/>
  </r>
  <r>
    <d v="2023-04-14T00:00:00"/>
    <s v="P0009"/>
    <s v="Burlie"/>
    <s v="Brooksbank"/>
    <s v="M"/>
    <n v="41"/>
    <x v="2"/>
    <x v="1"/>
    <x v="4"/>
    <x v="12"/>
    <n v="12.54"/>
    <n v="30.54"/>
    <n v="514.14"/>
    <n v="1252.1399999999999"/>
    <x v="12"/>
    <x v="4"/>
    <x v="1"/>
  </r>
  <r>
    <d v="2022-10-24T00:00:00"/>
    <s v="P0001"/>
    <s v="Babita"/>
    <s v="Carous"/>
    <s v="F"/>
    <n v="20"/>
    <x v="2"/>
    <x v="1"/>
    <x v="3"/>
    <x v="19"/>
    <n v="32.25"/>
    <n v="41.25"/>
    <n v="645"/>
    <n v="825"/>
    <x v="14"/>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3DF8F7-818E-4646-BF6A-C582436549D2}" name="Product Wise Sale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Q3:S26" firstHeaderRow="0" firstDataRow="1" firstDataCol="1"/>
  <pivotFields count="17">
    <pivotField numFmtId="14" showAll="0"/>
    <pivotField showAll="0"/>
    <pivotField showAll="0"/>
    <pivotField showAll="0"/>
    <pivotField showAll="0"/>
    <pivotField dataField="1" showAll="0"/>
    <pivotField showAll="0">
      <items count="5">
        <item x="2"/>
        <item x="0"/>
        <item x="1"/>
        <item x="3"/>
        <item t="default"/>
      </items>
    </pivotField>
    <pivotField showAll="0">
      <items count="3">
        <item x="1"/>
        <item x="0"/>
        <item t="default"/>
      </items>
    </pivotField>
    <pivotField showAll="0"/>
    <pivotField axis="axisRow" showAll="0">
      <items count="24">
        <item x="11"/>
        <item x="1"/>
        <item x="9"/>
        <item x="14"/>
        <item x="13"/>
        <item x="4"/>
        <item x="16"/>
        <item x="15"/>
        <item x="12"/>
        <item x="22"/>
        <item x="20"/>
        <item x="5"/>
        <item x="10"/>
        <item x="21"/>
        <item x="8"/>
        <item x="0"/>
        <item x="18"/>
        <item x="6"/>
        <item x="17"/>
        <item x="3"/>
        <item x="19"/>
        <item x="7"/>
        <item x="2"/>
        <item t="default"/>
      </items>
    </pivotField>
    <pivotField numFmtId="164" showAll="0"/>
    <pivotField numFmtId="164" showAll="0"/>
    <pivotField numFmtId="164" showAll="0"/>
    <pivotField dataField="1" numFmtId="164" showAll="0"/>
    <pivotField showAll="0"/>
    <pivotField showAll="0">
      <items count="13">
        <item x="11"/>
        <item x="9"/>
        <item x="6"/>
        <item x="4"/>
        <item x="7"/>
        <item x="10"/>
        <item x="2"/>
        <item x="3"/>
        <item x="5"/>
        <item x="0"/>
        <item x="8"/>
        <item x="1"/>
        <item t="default"/>
      </items>
    </pivotField>
    <pivotField showAll="0">
      <items count="3">
        <item x="0"/>
        <item x="1"/>
        <item t="default"/>
      </items>
    </pivotField>
  </pivotFields>
  <rowFields count="1">
    <field x="9"/>
  </rowFields>
  <rowItems count="23">
    <i>
      <x/>
    </i>
    <i>
      <x v="1"/>
    </i>
    <i>
      <x v="2"/>
    </i>
    <i>
      <x v="3"/>
    </i>
    <i>
      <x v="4"/>
    </i>
    <i>
      <x v="5"/>
    </i>
    <i>
      <x v="6"/>
    </i>
    <i>
      <x v="7"/>
    </i>
    <i>
      <x v="8"/>
    </i>
    <i>
      <x v="9"/>
    </i>
    <i>
      <x v="10"/>
    </i>
    <i>
      <x v="11"/>
    </i>
    <i>
      <x v="12"/>
    </i>
    <i>
      <x v="13"/>
    </i>
    <i>
      <x v="14"/>
    </i>
    <i>
      <x v="15"/>
    </i>
    <i>
      <x v="16"/>
    </i>
    <i>
      <x v="17"/>
    </i>
    <i>
      <x v="18"/>
    </i>
    <i>
      <x v="19"/>
    </i>
    <i>
      <x v="20"/>
    </i>
    <i>
      <x v="21"/>
    </i>
    <i>
      <x v="22"/>
    </i>
  </rowItems>
  <colFields count="1">
    <field x="-2"/>
  </colFields>
  <colItems count="2">
    <i>
      <x/>
    </i>
    <i i="1">
      <x v="1"/>
    </i>
  </colItems>
  <dataFields count="2">
    <dataField name="Sum of Total Selling Value" fld="13" baseField="0" baseItem="0" numFmtId="1"/>
    <dataField name="Sum of Quantity" fld="5" baseField="0" baseItem="0"/>
  </dataFields>
  <formats count="1">
    <format dxfId="216">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A088E0D-99AE-499A-9CBD-36611111FE62}" name="Monthly Sale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H3:J15" firstHeaderRow="0" firstDataRow="1" firstDataCol="1"/>
  <pivotFields count="17">
    <pivotField numFmtId="14" showAll="0"/>
    <pivotField showAll="0"/>
    <pivotField showAll="0"/>
    <pivotField showAll="0"/>
    <pivotField showAll="0"/>
    <pivotField showAll="0"/>
    <pivotField showAll="0">
      <items count="5">
        <item x="2"/>
        <item x="0"/>
        <item x="1"/>
        <item x="3"/>
        <item t="default"/>
      </items>
    </pivotField>
    <pivotField showAll="0">
      <items count="3">
        <item x="1"/>
        <item x="0"/>
        <item t="default"/>
      </items>
    </pivotField>
    <pivotField showAll="0"/>
    <pivotField showAll="0"/>
    <pivotField numFmtId="164" showAll="0"/>
    <pivotField numFmtId="164" showAll="0"/>
    <pivotField dataField="1" numFmtId="164" showAll="0"/>
    <pivotField dataField="1" numFmtId="164" showAll="0"/>
    <pivotField showAll="0"/>
    <pivotField axis="axisRow" showAll="0">
      <items count="13">
        <item x="11"/>
        <item x="9"/>
        <item x="6"/>
        <item x="4"/>
        <item x="7"/>
        <item x="10"/>
        <item x="2"/>
        <item x="3"/>
        <item x="5"/>
        <item x="0"/>
        <item x="8"/>
        <item x="1"/>
        <item t="default"/>
      </items>
    </pivotField>
    <pivotField showAll="0">
      <items count="3">
        <item x="0"/>
        <item x="1"/>
        <item t="default"/>
      </items>
    </pivotField>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Total Selling Value" fld="13" baseField="0" baseItem="0" numFmtId="165"/>
    <dataField name="Sum of Total Buying Value" fld="12" baseField="0" baseItem="0" numFmtId="165"/>
  </dataFields>
  <formats count="8">
    <format dxfId="224">
      <pivotArea outline="0" collapsedLevelsAreSubtotals="1" fieldPosition="0">
        <references count="1">
          <reference field="4294967294" count="1" selected="0">
            <x v="0"/>
          </reference>
        </references>
      </pivotArea>
    </format>
    <format dxfId="223">
      <pivotArea outline="0" collapsedLevelsAreSubtotals="1" fieldPosition="0">
        <references count="1">
          <reference field="4294967294" count="1" selected="0">
            <x v="1"/>
          </reference>
        </references>
      </pivotArea>
    </format>
    <format dxfId="222">
      <pivotArea collapsedLevelsAreSubtotals="1" fieldPosition="0">
        <references count="2">
          <reference field="4294967294" count="1" selected="0">
            <x v="0"/>
          </reference>
          <reference field="15" count="1">
            <x v="0"/>
          </reference>
        </references>
      </pivotArea>
    </format>
    <format dxfId="221">
      <pivotArea collapsedLevelsAreSubtotals="1" fieldPosition="0">
        <references count="2">
          <reference field="4294967294" count="1" selected="0">
            <x v="1"/>
          </reference>
          <reference field="15" count="1">
            <x v="0"/>
          </reference>
        </references>
      </pivotArea>
    </format>
    <format dxfId="220">
      <pivotArea collapsedLevelsAreSubtotals="1" fieldPosition="0">
        <references count="1">
          <reference field="15" count="10">
            <x v="2"/>
            <x v="3"/>
            <x v="4"/>
            <x v="5"/>
            <x v="6"/>
            <x v="7"/>
            <x v="8"/>
            <x v="9"/>
            <x v="10"/>
            <x v="11"/>
          </reference>
        </references>
      </pivotArea>
    </format>
    <format dxfId="219">
      <pivotArea grandRow="1" outline="0" collapsedLevelsAreSubtotals="1" fieldPosition="0"/>
    </format>
    <format dxfId="218">
      <pivotArea collapsedLevelsAreSubtotals="1" fieldPosition="0">
        <references count="2">
          <reference field="4294967294" count="1" selected="0">
            <x v="1"/>
          </reference>
          <reference field="15" count="1">
            <x v="1"/>
          </reference>
        </references>
      </pivotArea>
    </format>
    <format dxfId="217">
      <pivotArea collapsedLevelsAreSubtotals="1" fieldPosition="0">
        <references count="2">
          <reference field="4294967294" count="1" selected="0">
            <x v="0"/>
          </reference>
          <reference field="15"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C51286B-CE9D-4936-960D-9768B984B374}" name="Category Wise Sale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D3:AE9" firstHeaderRow="1" firstDataRow="1" firstDataCol="1"/>
  <pivotFields count="17">
    <pivotField numFmtId="14" showAll="0"/>
    <pivotField showAll="0"/>
    <pivotField showAll="0"/>
    <pivotField showAll="0"/>
    <pivotField showAll="0"/>
    <pivotField showAll="0"/>
    <pivotField showAll="0">
      <items count="5">
        <item x="2"/>
        <item x="0"/>
        <item x="1"/>
        <item x="3"/>
        <item t="default"/>
      </items>
    </pivotField>
    <pivotField showAll="0">
      <items count="3">
        <item x="1"/>
        <item x="0"/>
        <item t="default"/>
      </items>
    </pivotField>
    <pivotField axis="axisRow" showAll="0">
      <items count="7">
        <item x="0"/>
        <item x="2"/>
        <item x="1"/>
        <item x="5"/>
        <item x="3"/>
        <item x="4"/>
        <item t="default"/>
      </items>
    </pivotField>
    <pivotField showAll="0"/>
    <pivotField numFmtId="164" showAll="0"/>
    <pivotField numFmtId="164" showAll="0"/>
    <pivotField numFmtId="164" showAll="0"/>
    <pivotField dataField="1" numFmtId="164" showAll="0"/>
    <pivotField showAll="0"/>
    <pivotField showAll="0">
      <items count="13">
        <item x="11"/>
        <item x="9"/>
        <item x="6"/>
        <item x="4"/>
        <item x="7"/>
        <item x="10"/>
        <item x="2"/>
        <item x="3"/>
        <item x="5"/>
        <item x="0"/>
        <item x="8"/>
        <item x="1"/>
        <item t="default"/>
      </items>
    </pivotField>
    <pivotField showAll="0">
      <items count="3">
        <item x="0"/>
        <item x="1"/>
        <item t="default"/>
      </items>
    </pivotField>
  </pivotFields>
  <rowFields count="1">
    <field x="8"/>
  </rowFields>
  <rowItems count="6">
    <i>
      <x/>
    </i>
    <i>
      <x v="1"/>
    </i>
    <i>
      <x v="2"/>
    </i>
    <i>
      <x v="3"/>
    </i>
    <i>
      <x v="4"/>
    </i>
    <i>
      <x v="5"/>
    </i>
  </rowItems>
  <colItems count="1">
    <i/>
  </colItems>
  <dataFields count="1">
    <dataField name="Sum of Total Selling Value" fld="13" baseField="0" baseItem="0"/>
  </dataFields>
  <formats count="2">
    <format dxfId="226">
      <pivotArea grandRow="1" outline="0" collapsedLevelsAreSubtotals="1" fieldPosition="0"/>
    </format>
    <format dxfId="225">
      <pivotArea collapsedLevelsAreSubtotals="1" fieldPosition="0">
        <references count="1">
          <reference field="8"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984448-3977-47C5-AB86-560510C260FC}" name="Payment 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Q3:AR5" firstHeaderRow="1" firstDataRow="1" firstDataCol="1"/>
  <pivotFields count="17">
    <pivotField numFmtId="14" showAll="0"/>
    <pivotField showAll="0"/>
    <pivotField showAll="0"/>
    <pivotField showAll="0"/>
    <pivotField showAll="0"/>
    <pivotField showAll="0"/>
    <pivotField showAll="0">
      <items count="5">
        <item x="2"/>
        <item x="0"/>
        <item x="1"/>
        <item x="3"/>
        <item t="default"/>
      </items>
    </pivotField>
    <pivotField axis="axisRow" showAll="0">
      <items count="3">
        <item x="1"/>
        <item x="0"/>
        <item t="default"/>
      </items>
    </pivotField>
    <pivotField showAll="0"/>
    <pivotField showAll="0"/>
    <pivotField numFmtId="164" showAll="0"/>
    <pivotField numFmtId="164" showAll="0"/>
    <pivotField numFmtId="164" showAll="0"/>
    <pivotField dataField="1" numFmtId="164" showAll="0"/>
    <pivotField showAll="0"/>
    <pivotField showAll="0">
      <items count="13">
        <item x="11"/>
        <item x="9"/>
        <item x="6"/>
        <item x="4"/>
        <item x="7"/>
        <item x="10"/>
        <item x="2"/>
        <item x="3"/>
        <item x="5"/>
        <item x="0"/>
        <item x="8"/>
        <item x="1"/>
        <item t="default"/>
      </items>
    </pivotField>
    <pivotField showAll="0">
      <items count="3">
        <item x="0"/>
        <item x="1"/>
        <item t="default"/>
      </items>
    </pivotField>
  </pivotFields>
  <rowFields count="1">
    <field x="7"/>
  </rowFields>
  <rowItems count="2">
    <i>
      <x/>
    </i>
    <i>
      <x v="1"/>
    </i>
  </rowItems>
  <colItems count="1">
    <i/>
  </colItems>
  <dataFields count="1">
    <dataField name="Sum of Total Selling Value" fld="13" baseField="0" baseItem="0"/>
  </dataFields>
  <formats count="3">
    <format dxfId="229">
      <pivotArea grandRow="1" outline="0" collapsedLevelsAreSubtotals="1" fieldPosition="0"/>
    </format>
    <format dxfId="228">
      <pivotArea collapsedLevelsAreSubtotals="1" fieldPosition="0">
        <references count="1">
          <reference field="7" count="1">
            <x v="0"/>
          </reference>
        </references>
      </pivotArea>
    </format>
    <format dxfId="227">
      <pivotArea collapsedLevelsAreSubtotals="1" fieldPosition="0">
        <references count="1">
          <reference field="7" count="1">
            <x v="1"/>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0"/>
          </reference>
        </references>
      </pivotArea>
    </chartFormat>
    <chartFormat chart="0" format="2">
      <pivotArea type="data" outline="0" fieldPosition="0">
        <references count="2">
          <reference field="4294967294" count="1" selected="0">
            <x v="0"/>
          </reference>
          <reference field="7"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7" count="1" selected="0">
            <x v="0"/>
          </reference>
        </references>
      </pivotArea>
    </chartFormat>
    <chartFormat chart="3" format="8">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EB3981A-C0A7-465A-9BB1-726235E91E33}" name="Sales 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AM3:AN7" firstHeaderRow="1" firstDataRow="1" firstDataCol="1"/>
  <pivotFields count="17">
    <pivotField numFmtId="14" showAll="0"/>
    <pivotField showAll="0"/>
    <pivotField showAll="0"/>
    <pivotField showAll="0"/>
    <pivotField showAll="0"/>
    <pivotField showAll="0"/>
    <pivotField axis="axisRow" showAll="0">
      <items count="5">
        <item x="2"/>
        <item x="0"/>
        <item x="1"/>
        <item x="3"/>
        <item t="default"/>
      </items>
    </pivotField>
    <pivotField showAll="0">
      <items count="3">
        <item x="1"/>
        <item x="0"/>
        <item t="default"/>
      </items>
    </pivotField>
    <pivotField showAll="0"/>
    <pivotField showAll="0"/>
    <pivotField numFmtId="164" showAll="0"/>
    <pivotField numFmtId="164" showAll="0"/>
    <pivotField numFmtId="164" showAll="0"/>
    <pivotField dataField="1" numFmtId="164" showAll="0"/>
    <pivotField showAll="0"/>
    <pivotField showAll="0">
      <items count="13">
        <item x="11"/>
        <item x="9"/>
        <item x="6"/>
        <item x="4"/>
        <item x="7"/>
        <item x="10"/>
        <item x="2"/>
        <item x="3"/>
        <item x="5"/>
        <item x="0"/>
        <item x="8"/>
        <item x="1"/>
        <item t="default"/>
      </items>
    </pivotField>
    <pivotField showAll="0">
      <items count="3">
        <item x="0"/>
        <item x="1"/>
        <item t="default"/>
      </items>
    </pivotField>
  </pivotFields>
  <rowFields count="1">
    <field x="6"/>
  </rowFields>
  <rowItems count="4">
    <i>
      <x/>
    </i>
    <i>
      <x v="1"/>
    </i>
    <i>
      <x v="2"/>
    </i>
    <i>
      <x v="3"/>
    </i>
  </rowItems>
  <colItems count="1">
    <i/>
  </colItems>
  <dataFields count="1">
    <dataField name="Sum of Total Selling Value" fld="13" baseField="0" baseItem="0"/>
  </dataFields>
  <formats count="2">
    <format dxfId="231">
      <pivotArea grandRow="1" outline="0" collapsedLevelsAreSubtotals="1" fieldPosition="0"/>
    </format>
    <format dxfId="230">
      <pivotArea collapsedLevelsAreSubtotals="1" fieldPosition="0">
        <references count="1">
          <reference field="6" count="0"/>
        </references>
      </pivotArea>
    </format>
  </formats>
  <chartFormats count="15">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6" count="1" selected="0">
            <x v="0"/>
          </reference>
        </references>
      </pivotArea>
    </chartFormat>
    <chartFormat chart="2" format="3">
      <pivotArea type="data" outline="0" fieldPosition="0">
        <references count="2">
          <reference field="4294967294" count="1" selected="0">
            <x v="0"/>
          </reference>
          <reference field="6" count="1" selected="0">
            <x v="1"/>
          </reference>
        </references>
      </pivotArea>
    </chartFormat>
    <chartFormat chart="2" format="4">
      <pivotArea type="data" outline="0" fieldPosition="0">
        <references count="2">
          <reference field="4294967294" count="1" selected="0">
            <x v="0"/>
          </reference>
          <reference field="6" count="1" selected="0">
            <x v="2"/>
          </reference>
        </references>
      </pivotArea>
    </chartFormat>
    <chartFormat chart="2" format="5">
      <pivotArea type="data" outline="0" fieldPosition="0">
        <references count="2">
          <reference field="4294967294" count="1" selected="0">
            <x v="0"/>
          </reference>
          <reference field="6" count="1" selected="0">
            <x v="3"/>
          </reference>
        </references>
      </pivotArea>
    </chartFormat>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6" count="1" selected="0">
            <x v="0"/>
          </reference>
        </references>
      </pivotArea>
    </chartFormat>
    <chartFormat chart="3" format="2">
      <pivotArea type="data" outline="0" fieldPosition="0">
        <references count="2">
          <reference field="4294967294" count="1" selected="0">
            <x v="0"/>
          </reference>
          <reference field="6" count="1" selected="0">
            <x v="1"/>
          </reference>
        </references>
      </pivotArea>
    </chartFormat>
    <chartFormat chart="3" format="3">
      <pivotArea type="data" outline="0" fieldPosition="0">
        <references count="2">
          <reference field="4294967294" count="1" selected="0">
            <x v="0"/>
          </reference>
          <reference field="6" count="1" selected="0">
            <x v="2"/>
          </reference>
        </references>
      </pivotArea>
    </chartFormat>
    <chartFormat chart="3" format="4">
      <pivotArea type="data" outline="0" fieldPosition="0">
        <references count="2">
          <reference field="4294967294" count="1" selected="0">
            <x v="0"/>
          </reference>
          <reference field="6" count="1" selected="0">
            <x v="3"/>
          </reference>
        </references>
      </pivotArea>
    </chartFormat>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6" count="1" selected="0">
            <x v="0"/>
          </reference>
        </references>
      </pivotArea>
    </chartFormat>
    <chartFormat chart="6" format="12">
      <pivotArea type="data" outline="0" fieldPosition="0">
        <references count="2">
          <reference field="4294967294" count="1" selected="0">
            <x v="0"/>
          </reference>
          <reference field="6" count="1" selected="0">
            <x v="1"/>
          </reference>
        </references>
      </pivotArea>
    </chartFormat>
    <chartFormat chart="6" format="13">
      <pivotArea type="data" outline="0" fieldPosition="0">
        <references count="2">
          <reference field="4294967294" count="1" selected="0">
            <x v="0"/>
          </reference>
          <reference field="6" count="1" selected="0">
            <x v="2"/>
          </reference>
        </references>
      </pivotArea>
    </chartFormat>
    <chartFormat chart="6" format="14">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A104D9-7EE7-49AD-90E6-30C58BAD0A83}" name="Total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F4" firstHeaderRow="0" firstDataRow="1" firstDataCol="0"/>
  <pivotFields count="17">
    <pivotField numFmtId="14" showAll="0"/>
    <pivotField showAll="0"/>
    <pivotField showAll="0"/>
    <pivotField showAll="0"/>
    <pivotField showAll="0"/>
    <pivotField showAll="0"/>
    <pivotField showAll="0">
      <items count="5">
        <item x="2"/>
        <item x="0"/>
        <item x="1"/>
        <item x="3"/>
        <item t="default"/>
      </items>
    </pivotField>
    <pivotField showAll="0">
      <items count="3">
        <item x="1"/>
        <item x="0"/>
        <item t="default"/>
      </items>
    </pivotField>
    <pivotField showAll="0"/>
    <pivotField showAll="0"/>
    <pivotField numFmtId="164" showAll="0"/>
    <pivotField numFmtId="164" showAll="0"/>
    <pivotField dataField="1" numFmtId="164" showAll="0"/>
    <pivotField dataField="1" numFmtId="164" showAll="0"/>
    <pivotField showAll="0"/>
    <pivotField showAll="0">
      <items count="13">
        <item x="11"/>
        <item x="9"/>
        <item x="6"/>
        <item x="4"/>
        <item x="7"/>
        <item x="10"/>
        <item x="2"/>
        <item x="3"/>
        <item x="5"/>
        <item x="0"/>
        <item x="8"/>
        <item x="1"/>
        <item t="default"/>
      </items>
    </pivotField>
    <pivotField showAll="0">
      <items count="3">
        <item x="0"/>
        <item x="1"/>
        <item t="default"/>
      </items>
    </pivotField>
  </pivotFields>
  <rowItems count="1">
    <i/>
  </rowItems>
  <colFields count="1">
    <field x="-2"/>
  </colFields>
  <colItems count="2">
    <i>
      <x/>
    </i>
    <i i="1">
      <x v="1"/>
    </i>
  </colItems>
  <dataFields count="2">
    <dataField name="Sum of Total Selling Value" fld="13" baseField="0" baseItem="0" numFmtId="165"/>
    <dataField name="Sum of Total Buying Value" fld="12" baseField="0" baseItem="0" numFmtId="165"/>
  </dataFields>
  <formats count="2">
    <format dxfId="233">
      <pivotArea outline="0" collapsedLevelsAreSubtotals="1" fieldPosition="0">
        <references count="1">
          <reference field="4294967294" count="1" selected="0">
            <x v="0"/>
          </reference>
        </references>
      </pivotArea>
    </format>
    <format dxfId="23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9C597E-646A-4E86-9454-E1EFEB0F18D1}" name="Daily Sale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location ref="A3:B34" firstHeaderRow="1" firstDataRow="1" firstDataCol="1"/>
  <pivotFields count="17">
    <pivotField numFmtId="14" showAll="0"/>
    <pivotField showAll="0"/>
    <pivotField showAll="0"/>
    <pivotField showAll="0"/>
    <pivotField showAll="0"/>
    <pivotField showAll="0"/>
    <pivotField showAll="0">
      <items count="5">
        <item x="2"/>
        <item x="0"/>
        <item x="1"/>
        <item x="3"/>
        <item t="default"/>
      </items>
    </pivotField>
    <pivotField showAll="0">
      <items count="3">
        <item x="1"/>
        <item x="0"/>
        <item t="default"/>
      </items>
    </pivotField>
    <pivotField showAll="0"/>
    <pivotField showAll="0"/>
    <pivotField numFmtId="164" showAll="0"/>
    <pivotField numFmtId="164" showAll="0"/>
    <pivotField numFmtId="164" showAll="0"/>
    <pivotField dataField="1" numFmtId="164" showAll="0"/>
    <pivotField axis="axisRow" showAll="0">
      <items count="32">
        <item x="29"/>
        <item x="2"/>
        <item x="18"/>
        <item x="6"/>
        <item x="9"/>
        <item x="16"/>
        <item x="20"/>
        <item x="17"/>
        <item x="1"/>
        <item x="28"/>
        <item x="27"/>
        <item x="25"/>
        <item x="4"/>
        <item x="12"/>
        <item x="10"/>
        <item x="5"/>
        <item x="15"/>
        <item x="13"/>
        <item x="30"/>
        <item x="21"/>
        <item x="11"/>
        <item x="19"/>
        <item x="26"/>
        <item x="14"/>
        <item x="3"/>
        <item x="7"/>
        <item x="24"/>
        <item x="0"/>
        <item x="22"/>
        <item x="8"/>
        <item x="23"/>
        <item t="default"/>
      </items>
    </pivotField>
    <pivotField showAll="0">
      <items count="13">
        <item x="11"/>
        <item x="9"/>
        <item x="6"/>
        <item x="4"/>
        <item x="7"/>
        <item x="10"/>
        <item x="2"/>
        <item x="3"/>
        <item x="5"/>
        <item x="0"/>
        <item x="8"/>
        <item x="1"/>
        <item t="default"/>
      </items>
    </pivotField>
    <pivotField showAll="0">
      <items count="3">
        <item x="0"/>
        <item x="1"/>
        <item t="default"/>
      </items>
    </pivotField>
  </pivotFields>
  <rowFields count="1">
    <field x="14"/>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3"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Type" xr10:uid="{19E93680-0ACF-442B-A23E-6A8E9D692508}" sourceName="Sales Type">
  <pivotTables>
    <pivotTable tabId="4" name="Daily Sales"/>
    <pivotTable tabId="4" name="Category Wise Sales"/>
    <pivotTable tabId="4" name="Monthly Sales"/>
    <pivotTable tabId="4" name="Payment Mode"/>
    <pivotTable tabId="4" name="Product Wise Sales"/>
    <pivotTable tabId="4" name="Total Sales"/>
  </pivotTables>
  <data>
    <tabular pivotCacheId="841357080">
      <items count="4">
        <i x="2" s="1"/>
        <i x="0"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DE678F72-F909-42DB-B0E2-51A2F5DAA155}" sourceName="Payment Mode">
  <pivotTables>
    <pivotTable tabId="4" name="Daily Sales"/>
    <pivotTable tabId="4" name="Category Wise Sales"/>
    <pivotTable tabId="4" name="Monthly Sales"/>
    <pivotTable tabId="4" name="Product Wise Sales"/>
    <pivotTable tabId="4" name="Sales Type"/>
    <pivotTable tabId="4" name="Total Sales"/>
  </pivotTables>
  <data>
    <tabular pivotCacheId="841357080">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5708BBA4-AF0C-4995-A6DA-C9591521E99C}" sourceName="Month">
  <pivotTables>
    <pivotTable tabId="4" name="Daily Sales"/>
    <pivotTable tabId="4" name="Category Wise Sales"/>
    <pivotTable tabId="4" name="Payment Mode"/>
    <pivotTable tabId="4" name="Product Wise Sales"/>
    <pivotTable tabId="4" name="Sales Type"/>
    <pivotTable tabId="4" name="Total Sales"/>
  </pivotTables>
  <data>
    <tabular pivotCacheId="841357080">
      <items count="12">
        <i x="11" s="1"/>
        <i x="9" s="1"/>
        <i x="6" s="1"/>
        <i x="4" s="1"/>
        <i x="7" s="1"/>
        <i x="10" s="1"/>
        <i x="2" s="1"/>
        <i x="3" s="1"/>
        <i x="5" s="1"/>
        <i x="0" s="1"/>
        <i x="8"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A5DA7B4-AD23-4A7F-A8CA-BCDC039A044F}" sourceName="Year">
  <pivotTables>
    <pivotTable tabId="4" name="Daily Sales"/>
    <pivotTable tabId="4" name="Category Wise Sales"/>
    <pivotTable tabId="4" name="Monthly Sales"/>
    <pivotTable tabId="4" name="Payment Mode"/>
    <pivotTable tabId="4" name="Product Wise Sales"/>
    <pivotTable tabId="4" name="Sales Type"/>
    <pivotTable tabId="4" name="Total Sales"/>
  </pivotTables>
  <data>
    <tabular pivotCacheId="841357080">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Type" xr10:uid="{FE1A2F30-473E-4907-AEB0-7510B158AFA6}" cache="Slicer_Sales_Type" caption="Sales Type" rowHeight="241300"/>
  <slicer name="Payment Mode" xr10:uid="{0572486E-F7EE-4449-AD6C-6B53130EAB02}" cache="Slicer_Payment_Mode" caption="Payment Mode" rowHeight="241300"/>
  <slicer name="Month" xr10:uid="{B4D47390-FD84-48C2-94C1-8B1C3EC2D6A1}" cache="Slicer_Month" caption="Month" startItem="3" rowHeight="241300"/>
  <slicer name="Year" xr10:uid="{28EAC14E-B963-40BE-9F92-3BE47FD30EB0}" cache="Slicer_Year" caption="Yea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37D6A19D-9410-4037-976F-B659C203500C}" cache="Slicer_Month" caption="Month" rowHeight="241300"/>
  <slicer name="Year 1" xr10:uid="{1D942576-CA2C-44CB-9289-E4352A96EB6F}" cache="Slicer_Year" caption="Yea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13" Type="http://schemas.openxmlformats.org/officeDocument/2006/relationships/ctrlProp" Target="../ctrlProps/ctrlProp4.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2.xml"/><Relationship Id="rId5" Type="http://schemas.openxmlformats.org/officeDocument/2006/relationships/pivotTable" Target="../pivotTables/pivotTable5.xml"/><Relationship Id="rId10" Type="http://schemas.openxmlformats.org/officeDocument/2006/relationships/ctrlProp" Target="../ctrlProps/ctrlProp1.xml"/><Relationship Id="rId4" Type="http://schemas.openxmlformats.org/officeDocument/2006/relationships/pivotTable" Target="../pivotTables/pivotTable4.xml"/><Relationship Id="rId9" Type="http://schemas.openxmlformats.org/officeDocument/2006/relationships/vmlDrawing" Target="../drawings/vmlDrawing1.vml"/><Relationship Id="rId1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5.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4C9D0-6872-4031-9A81-2816DC62E99C}">
  <dimension ref="A1:E24"/>
  <sheetViews>
    <sheetView workbookViewId="0">
      <selection activeCell="E1" sqref="E1"/>
    </sheetView>
  </sheetViews>
  <sheetFormatPr defaultRowHeight="14.5" x14ac:dyDescent="0.35"/>
  <cols>
    <col min="1" max="1" width="9.90625" bestFit="1" customWidth="1"/>
    <col min="2" max="2" width="15.7265625" bestFit="1" customWidth="1"/>
    <col min="3" max="3" width="27.7265625" bestFit="1" customWidth="1"/>
    <col min="4" max="4" width="10.81640625" style="1" bestFit="1" customWidth="1"/>
    <col min="5" max="5" width="10.54296875" style="1" bestFit="1" customWidth="1"/>
  </cols>
  <sheetData>
    <row r="1" spans="1:5" x14ac:dyDescent="0.35">
      <c r="A1" s="3" t="s">
        <v>120</v>
      </c>
      <c r="B1" s="3" t="s">
        <v>121</v>
      </c>
      <c r="C1" s="3" t="s">
        <v>94</v>
      </c>
      <c r="D1" s="4" t="s">
        <v>95</v>
      </c>
      <c r="E1" s="4" t="s">
        <v>96</v>
      </c>
    </row>
    <row r="2" spans="1:5" x14ac:dyDescent="0.35">
      <c r="A2" t="s">
        <v>116</v>
      </c>
      <c r="B2" t="s">
        <v>125</v>
      </c>
      <c r="C2" t="s">
        <v>71</v>
      </c>
      <c r="D2" s="1">
        <v>32.25</v>
      </c>
      <c r="E2" s="1">
        <v>41.25</v>
      </c>
    </row>
    <row r="3" spans="1:5" x14ac:dyDescent="0.35">
      <c r="A3" t="s">
        <v>115</v>
      </c>
      <c r="B3" t="s">
        <v>123</v>
      </c>
      <c r="C3" t="s">
        <v>58</v>
      </c>
      <c r="D3" s="1">
        <v>88.73</v>
      </c>
      <c r="E3" s="1">
        <v>87.75</v>
      </c>
    </row>
    <row r="4" spans="1:5" x14ac:dyDescent="0.35">
      <c r="A4" t="s">
        <v>118</v>
      </c>
      <c r="B4" t="s">
        <v>124</v>
      </c>
      <c r="C4" t="s">
        <v>81</v>
      </c>
      <c r="D4" s="1">
        <v>6.55</v>
      </c>
      <c r="E4" s="1">
        <v>4.53</v>
      </c>
    </row>
    <row r="5" spans="1:5" x14ac:dyDescent="0.35">
      <c r="A5" t="s">
        <v>100</v>
      </c>
      <c r="B5" t="s">
        <v>124</v>
      </c>
      <c r="C5" t="s">
        <v>13</v>
      </c>
      <c r="D5" s="1">
        <v>89.94</v>
      </c>
      <c r="E5" s="1">
        <v>89.94</v>
      </c>
    </row>
    <row r="6" spans="1:5" x14ac:dyDescent="0.35">
      <c r="A6" t="s">
        <v>104</v>
      </c>
      <c r="B6" t="s">
        <v>122</v>
      </c>
      <c r="C6" t="s">
        <v>21</v>
      </c>
      <c r="D6" s="1">
        <v>51.63</v>
      </c>
      <c r="E6" s="1">
        <v>61.63</v>
      </c>
    </row>
    <row r="7" spans="1:5" x14ac:dyDescent="0.35">
      <c r="A7" t="s">
        <v>102</v>
      </c>
      <c r="B7" t="s">
        <v>123</v>
      </c>
      <c r="C7" t="s">
        <v>17</v>
      </c>
      <c r="D7" s="1">
        <v>22.51</v>
      </c>
      <c r="E7" s="1">
        <v>45.51</v>
      </c>
    </row>
    <row r="8" spans="1:5" x14ac:dyDescent="0.35">
      <c r="A8" t="s">
        <v>108</v>
      </c>
      <c r="B8" t="s">
        <v>125</v>
      </c>
      <c r="C8" t="s">
        <v>35</v>
      </c>
      <c r="D8" s="1">
        <v>70.31</v>
      </c>
      <c r="E8" s="1">
        <v>85.31</v>
      </c>
    </row>
    <row r="9" spans="1:5" x14ac:dyDescent="0.35">
      <c r="A9" t="s">
        <v>117</v>
      </c>
      <c r="B9" t="s">
        <v>122</v>
      </c>
      <c r="C9" t="s">
        <v>72</v>
      </c>
      <c r="D9" s="1">
        <v>88.79</v>
      </c>
      <c r="E9" s="1">
        <v>96.79</v>
      </c>
    </row>
    <row r="10" spans="1:5" x14ac:dyDescent="0.35">
      <c r="A10" t="s">
        <v>109</v>
      </c>
      <c r="B10" t="s">
        <v>126</v>
      </c>
      <c r="C10" t="s">
        <v>38</v>
      </c>
      <c r="D10" s="1">
        <v>12.54</v>
      </c>
      <c r="E10" s="1">
        <v>30.54</v>
      </c>
    </row>
    <row r="11" spans="1:5" x14ac:dyDescent="0.35">
      <c r="A11" t="s">
        <v>113</v>
      </c>
      <c r="B11" t="s">
        <v>126</v>
      </c>
      <c r="C11" t="s">
        <v>52</v>
      </c>
      <c r="D11" s="1">
        <v>77.83</v>
      </c>
      <c r="E11" s="1">
        <v>99.83</v>
      </c>
    </row>
    <row r="12" spans="1:5" x14ac:dyDescent="0.35">
      <c r="A12" t="s">
        <v>110</v>
      </c>
      <c r="B12" t="s">
        <v>126</v>
      </c>
      <c r="C12" t="s">
        <v>41</v>
      </c>
      <c r="D12" s="1">
        <v>43.7</v>
      </c>
      <c r="E12" s="1">
        <v>42.11</v>
      </c>
    </row>
    <row r="13" spans="1:5" x14ac:dyDescent="0.35">
      <c r="A13" t="s">
        <v>105</v>
      </c>
      <c r="B13" t="s">
        <v>124</v>
      </c>
      <c r="C13" t="s">
        <v>22</v>
      </c>
      <c r="D13" s="1">
        <v>7.54</v>
      </c>
      <c r="E13" s="1">
        <v>13.54</v>
      </c>
    </row>
    <row r="14" spans="1:5" x14ac:dyDescent="0.35">
      <c r="A14" t="s">
        <v>119</v>
      </c>
      <c r="B14" t="s">
        <v>124</v>
      </c>
      <c r="C14" t="s">
        <v>86</v>
      </c>
      <c r="D14" s="1">
        <v>16.260000000000002</v>
      </c>
      <c r="E14" s="1">
        <v>23.26</v>
      </c>
    </row>
    <row r="15" spans="1:5" x14ac:dyDescent="0.35">
      <c r="A15" t="s">
        <v>99</v>
      </c>
      <c r="B15" t="s">
        <v>123</v>
      </c>
      <c r="C15" t="s">
        <v>10</v>
      </c>
      <c r="D15" s="1">
        <v>21.66</v>
      </c>
      <c r="E15" s="1">
        <v>31.66</v>
      </c>
    </row>
    <row r="16" spans="1:5" x14ac:dyDescent="0.35">
      <c r="A16" t="s">
        <v>98</v>
      </c>
      <c r="B16" t="s">
        <v>123</v>
      </c>
      <c r="C16" t="s">
        <v>7</v>
      </c>
      <c r="D16" s="1">
        <v>13.89</v>
      </c>
      <c r="E16" s="1">
        <v>33.89</v>
      </c>
    </row>
    <row r="17" spans="1:5" x14ac:dyDescent="0.35">
      <c r="A17" t="s">
        <v>114</v>
      </c>
      <c r="B17" t="s">
        <v>125</v>
      </c>
      <c r="C17" t="s">
        <v>55</v>
      </c>
      <c r="D17" s="1">
        <v>91.03</v>
      </c>
      <c r="E17" s="1">
        <v>90.54</v>
      </c>
    </row>
    <row r="18" spans="1:5" x14ac:dyDescent="0.35">
      <c r="A18" t="s">
        <v>112</v>
      </c>
      <c r="B18" t="s">
        <v>127</v>
      </c>
      <c r="C18" t="s">
        <v>49</v>
      </c>
      <c r="D18" s="1">
        <v>30.48</v>
      </c>
      <c r="E18" s="1">
        <v>36.479999999999997</v>
      </c>
    </row>
    <row r="19" spans="1:5" x14ac:dyDescent="0.35">
      <c r="A19" t="s">
        <v>101</v>
      </c>
      <c r="B19" t="s">
        <v>122</v>
      </c>
      <c r="C19" t="s">
        <v>14</v>
      </c>
      <c r="D19" s="1">
        <v>69.069999999999993</v>
      </c>
      <c r="E19" s="1">
        <v>88.07</v>
      </c>
    </row>
    <row r="20" spans="1:5" x14ac:dyDescent="0.35">
      <c r="A20" t="s">
        <v>111</v>
      </c>
      <c r="B20" t="s">
        <v>124</v>
      </c>
      <c r="C20" t="s">
        <v>46</v>
      </c>
      <c r="D20" s="1">
        <v>33.299999999999997</v>
      </c>
      <c r="E20" s="1">
        <v>46.3</v>
      </c>
    </row>
    <row r="21" spans="1:5" x14ac:dyDescent="0.35">
      <c r="A21" t="s">
        <v>103</v>
      </c>
      <c r="B21" t="s">
        <v>125</v>
      </c>
      <c r="C21" t="s">
        <v>20</v>
      </c>
      <c r="D21" s="1">
        <v>36.659999999999997</v>
      </c>
      <c r="E21" s="1">
        <v>52.66</v>
      </c>
    </row>
    <row r="22" spans="1:5" x14ac:dyDescent="0.35">
      <c r="A22" t="s">
        <v>106</v>
      </c>
      <c r="B22" t="s">
        <v>122</v>
      </c>
      <c r="C22" t="s">
        <v>27</v>
      </c>
      <c r="D22" s="1">
        <v>51.42</v>
      </c>
      <c r="E22" s="1">
        <v>72.42</v>
      </c>
    </row>
    <row r="23" spans="1:5" x14ac:dyDescent="0.35">
      <c r="A23" t="s">
        <v>107</v>
      </c>
      <c r="B23" t="s">
        <v>123</v>
      </c>
      <c r="C23" t="s">
        <v>32</v>
      </c>
      <c r="D23" s="1">
        <v>56.74</v>
      </c>
      <c r="E23" s="1">
        <v>79.739999999999995</v>
      </c>
    </row>
    <row r="24" spans="1:5" x14ac:dyDescent="0.35">
      <c r="A24" t="s">
        <v>97</v>
      </c>
      <c r="B24" t="s">
        <v>122</v>
      </c>
      <c r="C24" t="s">
        <v>3</v>
      </c>
      <c r="D24" s="1">
        <v>76.34</v>
      </c>
      <c r="E24" s="1">
        <v>81.34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A2447-C57F-40FA-A4E9-681C90519E46}">
  <dimension ref="A1:Q1001"/>
  <sheetViews>
    <sheetView topLeftCell="A979" workbookViewId="0">
      <selection activeCell="A1001" sqref="A1001"/>
    </sheetView>
  </sheetViews>
  <sheetFormatPr defaultRowHeight="14.5" x14ac:dyDescent="0.35"/>
  <cols>
    <col min="1" max="1" width="10.08984375" bestFit="1" customWidth="1"/>
    <col min="2" max="2" width="9.90625" bestFit="1" customWidth="1"/>
    <col min="3" max="3" width="10.26953125" bestFit="1" customWidth="1"/>
    <col min="4" max="4" width="10.90625" bestFit="1" customWidth="1"/>
    <col min="5" max="5" width="7" bestFit="1" customWidth="1"/>
    <col min="6" max="6" width="8" bestFit="1" customWidth="1"/>
    <col min="7" max="7" width="10.7265625" bestFit="1" customWidth="1"/>
    <col min="8" max="8" width="13.54296875" bestFit="1" customWidth="1"/>
    <col min="9" max="9" width="15.7265625" bestFit="1" customWidth="1"/>
    <col min="10" max="10" width="27.7265625" bestFit="1" customWidth="1"/>
    <col min="11" max="11" width="10.81640625" style="1" bestFit="1" customWidth="1"/>
    <col min="12" max="12" width="10.54296875" style="1" bestFit="1" customWidth="1"/>
    <col min="13" max="13" width="16.1796875" style="1" bestFit="1" customWidth="1"/>
    <col min="14" max="14" width="15.90625" style="1" bestFit="1" customWidth="1"/>
  </cols>
  <sheetData>
    <row r="1" spans="1:17" x14ac:dyDescent="0.35">
      <c r="A1" s="3" t="s">
        <v>128</v>
      </c>
      <c r="B1" s="3" t="s">
        <v>120</v>
      </c>
      <c r="C1" s="3" t="s">
        <v>91</v>
      </c>
      <c r="D1" s="3" t="s">
        <v>92</v>
      </c>
      <c r="E1" s="3" t="s">
        <v>93</v>
      </c>
      <c r="F1" s="3" t="s">
        <v>136</v>
      </c>
      <c r="G1" s="3" t="s">
        <v>133</v>
      </c>
      <c r="H1" s="3" t="s">
        <v>134</v>
      </c>
      <c r="I1" s="3" t="s">
        <v>121</v>
      </c>
      <c r="J1" s="3" t="s">
        <v>94</v>
      </c>
      <c r="K1" s="4" t="s">
        <v>95</v>
      </c>
      <c r="L1" s="4" t="s">
        <v>96</v>
      </c>
      <c r="M1" s="4" t="s">
        <v>137</v>
      </c>
      <c r="N1" s="4" t="s">
        <v>138</v>
      </c>
      <c r="O1" s="3" t="s">
        <v>139</v>
      </c>
      <c r="P1" s="3" t="s">
        <v>140</v>
      </c>
      <c r="Q1" s="3" t="s">
        <v>141</v>
      </c>
    </row>
    <row r="2" spans="1:17" x14ac:dyDescent="0.35">
      <c r="A2" s="2">
        <v>44862</v>
      </c>
      <c r="B2" t="s">
        <v>97</v>
      </c>
      <c r="C2" t="s">
        <v>0</v>
      </c>
      <c r="D2" t="s">
        <v>1</v>
      </c>
      <c r="E2" t="s">
        <v>2</v>
      </c>
      <c r="F2">
        <v>13</v>
      </c>
      <c r="G2" t="s">
        <v>129</v>
      </c>
      <c r="H2" t="s">
        <v>129</v>
      </c>
      <c r="I2" t="str">
        <f>VLOOKUP($B2,'Product Details'!$A:$E,2,0)</f>
        <v>Category 1</v>
      </c>
      <c r="J2" t="str">
        <f>VLOOKUP($B2,'Product Details'!$A:$E,3,0)</f>
        <v>Syrup - Monin - Blue Curacao</v>
      </c>
      <c r="K2" s="1">
        <f>VLOOKUP($B2,'Product Details'!$A:$E,4,0)</f>
        <v>76.34</v>
      </c>
      <c r="L2" s="1">
        <f>VLOOKUP($B2,'Product Details'!$A:$E,5,0)</f>
        <v>81.34</v>
      </c>
      <c r="M2" s="1">
        <f>F2*K2</f>
        <v>992.42000000000007</v>
      </c>
      <c r="N2" s="1">
        <f>L2*F2</f>
        <v>1057.42</v>
      </c>
      <c r="O2">
        <f>DAY(A2)</f>
        <v>28</v>
      </c>
      <c r="P2" t="str">
        <f>TEXT(A2,"mmm")</f>
        <v>Oct</v>
      </c>
      <c r="Q2">
        <f>YEAR(A2)</f>
        <v>2022</v>
      </c>
    </row>
    <row r="3" spans="1:17" x14ac:dyDescent="0.35">
      <c r="A3" s="2">
        <v>44904</v>
      </c>
      <c r="B3" t="s">
        <v>98</v>
      </c>
      <c r="C3" t="s">
        <v>4</v>
      </c>
      <c r="D3" t="s">
        <v>5</v>
      </c>
      <c r="E3" t="s">
        <v>6</v>
      </c>
      <c r="F3">
        <v>17</v>
      </c>
      <c r="G3" t="s">
        <v>130</v>
      </c>
      <c r="H3" t="s">
        <v>135</v>
      </c>
      <c r="I3" t="str">
        <f>VLOOKUP($B3,'Product Details'!$A:$E,2,0)</f>
        <v>Category 3</v>
      </c>
      <c r="J3" t="str">
        <f>VLOOKUP($B3,'Product Details'!$A:$E,3,0)</f>
        <v>Beef - Striploin</v>
      </c>
      <c r="K3" s="1">
        <f>VLOOKUP($B3,'Product Details'!$A:$E,4,0)</f>
        <v>13.89</v>
      </c>
      <c r="L3" s="1">
        <f>VLOOKUP($B3,'Product Details'!$A:$E,5,0)</f>
        <v>33.89</v>
      </c>
      <c r="M3" s="1">
        <f t="shared" ref="M3:M66" si="0">F3*K3</f>
        <v>236.13</v>
      </c>
      <c r="N3" s="1">
        <f t="shared" ref="N3:N66" si="1">L3*F3</f>
        <v>576.13</v>
      </c>
      <c r="O3">
        <f t="shared" ref="O3:O66" si="2">DAY(A3)</f>
        <v>9</v>
      </c>
      <c r="P3" t="str">
        <f t="shared" ref="P3:P66" si="3">TEXT(A3,"mmm")</f>
        <v>Dec</v>
      </c>
      <c r="Q3">
        <f t="shared" ref="Q3:Q66" si="4">YEAR(A3)</f>
        <v>2022</v>
      </c>
    </row>
    <row r="4" spans="1:17" x14ac:dyDescent="0.35">
      <c r="A4" s="2">
        <v>44897</v>
      </c>
      <c r="B4" t="s">
        <v>99</v>
      </c>
      <c r="C4" t="s">
        <v>8</v>
      </c>
      <c r="D4" t="s">
        <v>9</v>
      </c>
      <c r="E4" t="s">
        <v>6</v>
      </c>
      <c r="F4">
        <v>12</v>
      </c>
      <c r="G4" t="s">
        <v>130</v>
      </c>
      <c r="H4" t="s">
        <v>135</v>
      </c>
      <c r="I4" t="str">
        <f>VLOOKUP($B4,'Product Details'!$A:$E,2,0)</f>
        <v>Category 3</v>
      </c>
      <c r="J4" t="str">
        <f>VLOOKUP($B4,'Product Details'!$A:$E,3,0)</f>
        <v>Wine - Tribal Sauvignon</v>
      </c>
      <c r="K4" s="1">
        <f>VLOOKUP($B4,'Product Details'!$A:$E,4,0)</f>
        <v>21.66</v>
      </c>
      <c r="L4" s="1">
        <f>VLOOKUP($B4,'Product Details'!$A:$E,5,0)</f>
        <v>31.66</v>
      </c>
      <c r="M4" s="1">
        <f t="shared" si="0"/>
        <v>259.92</v>
      </c>
      <c r="N4" s="1">
        <f t="shared" si="1"/>
        <v>379.92</v>
      </c>
      <c r="O4">
        <f t="shared" si="2"/>
        <v>2</v>
      </c>
      <c r="P4" t="str">
        <f t="shared" si="3"/>
        <v>Dec</v>
      </c>
      <c r="Q4">
        <f t="shared" si="4"/>
        <v>2022</v>
      </c>
    </row>
    <row r="5" spans="1:17" x14ac:dyDescent="0.35">
      <c r="A5" s="2">
        <v>44767</v>
      </c>
      <c r="B5" t="s">
        <v>100</v>
      </c>
      <c r="C5" t="s">
        <v>11</v>
      </c>
      <c r="D5" t="s">
        <v>12</v>
      </c>
      <c r="E5" t="s">
        <v>2</v>
      </c>
      <c r="F5">
        <v>11</v>
      </c>
      <c r="G5" t="s">
        <v>129</v>
      </c>
      <c r="H5" t="s">
        <v>135</v>
      </c>
      <c r="I5" t="str">
        <f>VLOOKUP($B5,'Product Details'!$A:$E,2,0)</f>
        <v>Category 2</v>
      </c>
      <c r="J5" t="str">
        <f>VLOOKUP($B5,'Product Details'!$A:$E,3,0)</f>
        <v>Veal - Liver</v>
      </c>
      <c r="K5" s="1">
        <f>VLOOKUP($B5,'Product Details'!$A:$E,4,0)</f>
        <v>89.94</v>
      </c>
      <c r="L5" s="1">
        <f>VLOOKUP($B5,'Product Details'!$A:$E,5,0)</f>
        <v>89.94</v>
      </c>
      <c r="M5" s="1">
        <f t="shared" si="0"/>
        <v>989.33999999999992</v>
      </c>
      <c r="N5" s="1">
        <f t="shared" si="1"/>
        <v>989.33999999999992</v>
      </c>
      <c r="O5">
        <f t="shared" si="2"/>
        <v>25</v>
      </c>
      <c r="P5" t="str">
        <f t="shared" si="3"/>
        <v>Jul</v>
      </c>
      <c r="Q5">
        <f t="shared" si="4"/>
        <v>2022</v>
      </c>
    </row>
    <row r="6" spans="1:17" x14ac:dyDescent="0.35">
      <c r="A6" s="2">
        <v>44786</v>
      </c>
      <c r="B6" t="s">
        <v>101</v>
      </c>
      <c r="C6" t="s">
        <v>8</v>
      </c>
      <c r="D6" t="s">
        <v>9</v>
      </c>
      <c r="E6" t="s">
        <v>6</v>
      </c>
      <c r="F6">
        <v>40</v>
      </c>
      <c r="G6" t="s">
        <v>130</v>
      </c>
      <c r="H6" t="s">
        <v>135</v>
      </c>
      <c r="I6" t="str">
        <f>VLOOKUP($B6,'Product Details'!$A:$E,2,0)</f>
        <v>Category 1</v>
      </c>
      <c r="J6" t="str">
        <f>VLOOKUP($B6,'Product Details'!$A:$E,3,0)</f>
        <v>Peas - Pigeon, Dry</v>
      </c>
      <c r="K6" s="1">
        <f>VLOOKUP($B6,'Product Details'!$A:$E,4,0)</f>
        <v>69.069999999999993</v>
      </c>
      <c r="L6" s="1">
        <f>VLOOKUP($B6,'Product Details'!$A:$E,5,0)</f>
        <v>88.07</v>
      </c>
      <c r="M6" s="1">
        <f t="shared" si="0"/>
        <v>2762.7999999999997</v>
      </c>
      <c r="N6" s="1">
        <f t="shared" si="1"/>
        <v>3522.7999999999997</v>
      </c>
      <c r="O6">
        <f t="shared" si="2"/>
        <v>13</v>
      </c>
      <c r="P6" t="str">
        <f t="shared" si="3"/>
        <v>Aug</v>
      </c>
      <c r="Q6">
        <f t="shared" si="4"/>
        <v>2022</v>
      </c>
    </row>
    <row r="7" spans="1:17" x14ac:dyDescent="0.35">
      <c r="A7" s="2">
        <v>45032</v>
      </c>
      <c r="B7" t="s">
        <v>102</v>
      </c>
      <c r="C7" t="s">
        <v>15</v>
      </c>
      <c r="D7" t="s">
        <v>16</v>
      </c>
      <c r="E7" t="s">
        <v>2</v>
      </c>
      <c r="F7">
        <v>51</v>
      </c>
      <c r="G7" t="s">
        <v>129</v>
      </c>
      <c r="H7" t="s">
        <v>129</v>
      </c>
      <c r="I7" t="str">
        <f>VLOOKUP($B7,'Product Details'!$A:$E,2,0)</f>
        <v>Category 3</v>
      </c>
      <c r="J7" t="str">
        <f>VLOOKUP($B7,'Product Details'!$A:$E,3,0)</f>
        <v>Scallop - St. Jaques</v>
      </c>
      <c r="K7" s="1">
        <f>VLOOKUP($B7,'Product Details'!$A:$E,4,0)</f>
        <v>22.51</v>
      </c>
      <c r="L7" s="1">
        <f>VLOOKUP($B7,'Product Details'!$A:$E,5,0)</f>
        <v>45.51</v>
      </c>
      <c r="M7" s="1">
        <f t="shared" si="0"/>
        <v>1148.01</v>
      </c>
      <c r="N7" s="1">
        <f t="shared" si="1"/>
        <v>2321.0099999999998</v>
      </c>
      <c r="O7">
        <f t="shared" si="2"/>
        <v>16</v>
      </c>
      <c r="P7" t="str">
        <f t="shared" si="3"/>
        <v>Apr</v>
      </c>
      <c r="Q7">
        <f t="shared" si="4"/>
        <v>2023</v>
      </c>
    </row>
    <row r="8" spans="1:17" x14ac:dyDescent="0.35">
      <c r="A8" s="2">
        <v>44808</v>
      </c>
      <c r="B8" t="s">
        <v>97</v>
      </c>
      <c r="C8" t="s">
        <v>8</v>
      </c>
      <c r="D8" t="s">
        <v>9</v>
      </c>
      <c r="E8" t="s">
        <v>6</v>
      </c>
      <c r="F8">
        <v>27</v>
      </c>
      <c r="G8" t="s">
        <v>130</v>
      </c>
      <c r="H8" t="s">
        <v>129</v>
      </c>
      <c r="I8" t="str">
        <f>VLOOKUP($B8,'Product Details'!$A:$E,2,0)</f>
        <v>Category 1</v>
      </c>
      <c r="J8" t="str">
        <f>VLOOKUP($B8,'Product Details'!$A:$E,3,0)</f>
        <v>Syrup - Monin - Blue Curacao</v>
      </c>
      <c r="K8" s="1">
        <f>VLOOKUP($B8,'Product Details'!$A:$E,4,0)</f>
        <v>76.34</v>
      </c>
      <c r="L8" s="1">
        <f>VLOOKUP($B8,'Product Details'!$A:$E,5,0)</f>
        <v>81.34</v>
      </c>
      <c r="M8" s="1">
        <f t="shared" si="0"/>
        <v>2061.1800000000003</v>
      </c>
      <c r="N8" s="1">
        <f t="shared" si="1"/>
        <v>2196.1800000000003</v>
      </c>
      <c r="O8">
        <f t="shared" si="2"/>
        <v>4</v>
      </c>
      <c r="P8" t="str">
        <f t="shared" si="3"/>
        <v>Sep</v>
      </c>
      <c r="Q8">
        <f t="shared" si="4"/>
        <v>2022</v>
      </c>
    </row>
    <row r="9" spans="1:17" x14ac:dyDescent="0.35">
      <c r="A9" s="2">
        <v>45011</v>
      </c>
      <c r="B9" t="s">
        <v>103</v>
      </c>
      <c r="C9" t="s">
        <v>18</v>
      </c>
      <c r="D9" t="s">
        <v>19</v>
      </c>
      <c r="E9" t="s">
        <v>2</v>
      </c>
      <c r="F9">
        <v>38</v>
      </c>
      <c r="G9" t="s">
        <v>131</v>
      </c>
      <c r="H9" t="s">
        <v>135</v>
      </c>
      <c r="I9" t="str">
        <f>VLOOKUP($B9,'Product Details'!$A:$E,2,0)</f>
        <v>Category 5</v>
      </c>
      <c r="J9" t="str">
        <f>VLOOKUP($B9,'Product Details'!$A:$E,3,0)</f>
        <v>Tomatoes - Grape</v>
      </c>
      <c r="K9" s="1">
        <f>VLOOKUP($B9,'Product Details'!$A:$E,4,0)</f>
        <v>36.659999999999997</v>
      </c>
      <c r="L9" s="1">
        <f>VLOOKUP($B9,'Product Details'!$A:$E,5,0)</f>
        <v>52.66</v>
      </c>
      <c r="M9" s="1">
        <f t="shared" si="0"/>
        <v>1393.08</v>
      </c>
      <c r="N9" s="1">
        <f t="shared" si="1"/>
        <v>2001.08</v>
      </c>
      <c r="O9">
        <f t="shared" si="2"/>
        <v>26</v>
      </c>
      <c r="P9" t="str">
        <f t="shared" si="3"/>
        <v>Mar</v>
      </c>
      <c r="Q9">
        <f t="shared" si="4"/>
        <v>2023</v>
      </c>
    </row>
    <row r="10" spans="1:17" x14ac:dyDescent="0.35">
      <c r="A10" s="2">
        <v>45015</v>
      </c>
      <c r="B10" t="s">
        <v>104</v>
      </c>
      <c r="C10" t="s">
        <v>11</v>
      </c>
      <c r="D10" t="s">
        <v>12</v>
      </c>
      <c r="E10" t="s">
        <v>2</v>
      </c>
      <c r="F10">
        <v>37</v>
      </c>
      <c r="G10" t="s">
        <v>129</v>
      </c>
      <c r="H10" t="s">
        <v>129</v>
      </c>
      <c r="I10" t="str">
        <f>VLOOKUP($B10,'Product Details'!$A:$E,2,0)</f>
        <v>Category 1</v>
      </c>
      <c r="J10" t="str">
        <f>VLOOKUP($B10,'Product Details'!$A:$E,3,0)</f>
        <v>White Baguette</v>
      </c>
      <c r="K10" s="1">
        <f>VLOOKUP($B10,'Product Details'!$A:$E,4,0)</f>
        <v>51.63</v>
      </c>
      <c r="L10" s="1">
        <f>VLOOKUP($B10,'Product Details'!$A:$E,5,0)</f>
        <v>61.63</v>
      </c>
      <c r="M10" s="1">
        <f t="shared" si="0"/>
        <v>1910.3100000000002</v>
      </c>
      <c r="N10" s="1">
        <f t="shared" si="1"/>
        <v>2280.31</v>
      </c>
      <c r="O10">
        <f t="shared" si="2"/>
        <v>30</v>
      </c>
      <c r="P10" t="str">
        <f t="shared" si="3"/>
        <v>Mar</v>
      </c>
      <c r="Q10">
        <f t="shared" si="4"/>
        <v>2023</v>
      </c>
    </row>
    <row r="11" spans="1:17" x14ac:dyDescent="0.35">
      <c r="A11" s="2">
        <v>44803</v>
      </c>
      <c r="B11" t="s">
        <v>105</v>
      </c>
      <c r="C11" t="s">
        <v>18</v>
      </c>
      <c r="D11" t="s">
        <v>19</v>
      </c>
      <c r="E11" t="s">
        <v>2</v>
      </c>
      <c r="F11">
        <v>23</v>
      </c>
      <c r="G11" t="s">
        <v>131</v>
      </c>
      <c r="H11" t="s">
        <v>129</v>
      </c>
      <c r="I11" t="str">
        <f>VLOOKUP($B11,'Product Details'!$A:$E,2,0)</f>
        <v>Category 2</v>
      </c>
      <c r="J11" t="str">
        <f>VLOOKUP($B11,'Product Details'!$A:$E,3,0)</f>
        <v>Soup Campbells</v>
      </c>
      <c r="K11" s="1">
        <f>VLOOKUP($B11,'Product Details'!$A:$E,4,0)</f>
        <v>7.54</v>
      </c>
      <c r="L11" s="1">
        <f>VLOOKUP($B11,'Product Details'!$A:$E,5,0)</f>
        <v>13.54</v>
      </c>
      <c r="M11" s="1">
        <f t="shared" si="0"/>
        <v>173.42</v>
      </c>
      <c r="N11" s="1">
        <f t="shared" si="1"/>
        <v>311.41999999999996</v>
      </c>
      <c r="O11">
        <f t="shared" si="2"/>
        <v>30</v>
      </c>
      <c r="P11" t="str">
        <f t="shared" si="3"/>
        <v>Aug</v>
      </c>
      <c r="Q11">
        <f t="shared" si="4"/>
        <v>2022</v>
      </c>
    </row>
    <row r="12" spans="1:17" x14ac:dyDescent="0.35">
      <c r="A12" s="2">
        <v>44709</v>
      </c>
      <c r="B12" t="s">
        <v>103</v>
      </c>
      <c r="C12" t="s">
        <v>23</v>
      </c>
      <c r="D12" t="s">
        <v>24</v>
      </c>
      <c r="E12" t="s">
        <v>2</v>
      </c>
      <c r="F12">
        <v>12</v>
      </c>
      <c r="G12" t="s">
        <v>131</v>
      </c>
      <c r="H12" t="s">
        <v>129</v>
      </c>
      <c r="I12" t="str">
        <f>VLOOKUP($B12,'Product Details'!$A:$E,2,0)</f>
        <v>Category 5</v>
      </c>
      <c r="J12" t="str">
        <f>VLOOKUP($B12,'Product Details'!$A:$E,3,0)</f>
        <v>Tomatoes - Grape</v>
      </c>
      <c r="K12" s="1">
        <f>VLOOKUP($B12,'Product Details'!$A:$E,4,0)</f>
        <v>36.659999999999997</v>
      </c>
      <c r="L12" s="1">
        <f>VLOOKUP($B12,'Product Details'!$A:$E,5,0)</f>
        <v>52.66</v>
      </c>
      <c r="M12" s="1">
        <f t="shared" si="0"/>
        <v>439.91999999999996</v>
      </c>
      <c r="N12" s="1">
        <f t="shared" si="1"/>
        <v>631.91999999999996</v>
      </c>
      <c r="O12">
        <f t="shared" si="2"/>
        <v>28</v>
      </c>
      <c r="P12" t="str">
        <f t="shared" si="3"/>
        <v>May</v>
      </c>
      <c r="Q12">
        <f t="shared" si="4"/>
        <v>2022</v>
      </c>
    </row>
    <row r="13" spans="1:17" x14ac:dyDescent="0.35">
      <c r="A13" s="2">
        <v>44899</v>
      </c>
      <c r="B13" t="s">
        <v>100</v>
      </c>
      <c r="C13" t="s">
        <v>23</v>
      </c>
      <c r="D13" t="s">
        <v>24</v>
      </c>
      <c r="E13" t="s">
        <v>2</v>
      </c>
      <c r="F13">
        <v>15</v>
      </c>
      <c r="G13" t="s">
        <v>131</v>
      </c>
      <c r="H13" t="s">
        <v>129</v>
      </c>
      <c r="I13" t="str">
        <f>VLOOKUP($B13,'Product Details'!$A:$E,2,0)</f>
        <v>Category 2</v>
      </c>
      <c r="J13" t="str">
        <f>VLOOKUP($B13,'Product Details'!$A:$E,3,0)</f>
        <v>Veal - Liver</v>
      </c>
      <c r="K13" s="1">
        <f>VLOOKUP($B13,'Product Details'!$A:$E,4,0)</f>
        <v>89.94</v>
      </c>
      <c r="L13" s="1">
        <f>VLOOKUP($B13,'Product Details'!$A:$E,5,0)</f>
        <v>89.94</v>
      </c>
      <c r="M13" s="1">
        <f t="shared" si="0"/>
        <v>1349.1</v>
      </c>
      <c r="N13" s="1">
        <f t="shared" si="1"/>
        <v>1349.1</v>
      </c>
      <c r="O13">
        <f t="shared" si="2"/>
        <v>4</v>
      </c>
      <c r="P13" t="str">
        <f t="shared" si="3"/>
        <v>Dec</v>
      </c>
      <c r="Q13">
        <f t="shared" si="4"/>
        <v>2022</v>
      </c>
    </row>
    <row r="14" spans="1:17" x14ac:dyDescent="0.35">
      <c r="A14" s="2">
        <v>44990</v>
      </c>
      <c r="B14" t="s">
        <v>106</v>
      </c>
      <c r="C14" t="s">
        <v>25</v>
      </c>
      <c r="D14" t="s">
        <v>26</v>
      </c>
      <c r="E14" t="s">
        <v>2</v>
      </c>
      <c r="F14">
        <v>17</v>
      </c>
      <c r="G14" t="s">
        <v>130</v>
      </c>
      <c r="H14" t="s">
        <v>135</v>
      </c>
      <c r="I14" t="str">
        <f>VLOOKUP($B14,'Product Details'!$A:$E,2,0)</f>
        <v>Category 1</v>
      </c>
      <c r="J14" t="str">
        <f>VLOOKUP($B14,'Product Details'!$A:$E,3,0)</f>
        <v>Lime Cordial - Roses</v>
      </c>
      <c r="K14" s="1">
        <f>VLOOKUP($B14,'Product Details'!$A:$E,4,0)</f>
        <v>51.42</v>
      </c>
      <c r="L14" s="1">
        <f>VLOOKUP($B14,'Product Details'!$A:$E,5,0)</f>
        <v>72.42</v>
      </c>
      <c r="M14" s="1">
        <f t="shared" si="0"/>
        <v>874.14</v>
      </c>
      <c r="N14" s="1">
        <f t="shared" si="1"/>
        <v>1231.1400000000001</v>
      </c>
      <c r="O14">
        <f t="shared" si="2"/>
        <v>5</v>
      </c>
      <c r="P14" t="str">
        <f t="shared" si="3"/>
        <v>Mar</v>
      </c>
      <c r="Q14">
        <f t="shared" si="4"/>
        <v>2023</v>
      </c>
    </row>
    <row r="15" spans="1:17" x14ac:dyDescent="0.35">
      <c r="A15" s="2">
        <v>44880</v>
      </c>
      <c r="B15" t="s">
        <v>97</v>
      </c>
      <c r="C15" t="s">
        <v>0</v>
      </c>
      <c r="D15" t="s">
        <v>1</v>
      </c>
      <c r="E15" t="s">
        <v>2</v>
      </c>
      <c r="F15">
        <v>26</v>
      </c>
      <c r="G15" t="s">
        <v>129</v>
      </c>
      <c r="H15" t="s">
        <v>129</v>
      </c>
      <c r="I15" t="str">
        <f>VLOOKUP($B15,'Product Details'!$A:$E,2,0)</f>
        <v>Category 1</v>
      </c>
      <c r="J15" t="str">
        <f>VLOOKUP($B15,'Product Details'!$A:$E,3,0)</f>
        <v>Syrup - Monin - Blue Curacao</v>
      </c>
      <c r="K15" s="1">
        <f>VLOOKUP($B15,'Product Details'!$A:$E,4,0)</f>
        <v>76.34</v>
      </c>
      <c r="L15" s="1">
        <f>VLOOKUP($B15,'Product Details'!$A:$E,5,0)</f>
        <v>81.34</v>
      </c>
      <c r="M15" s="1">
        <f t="shared" si="0"/>
        <v>1984.8400000000001</v>
      </c>
      <c r="N15" s="1">
        <f t="shared" si="1"/>
        <v>2114.84</v>
      </c>
      <c r="O15">
        <f t="shared" si="2"/>
        <v>15</v>
      </c>
      <c r="P15" t="str">
        <f t="shared" si="3"/>
        <v>Nov</v>
      </c>
      <c r="Q15">
        <f t="shared" si="4"/>
        <v>2022</v>
      </c>
    </row>
    <row r="16" spans="1:17" x14ac:dyDescent="0.35">
      <c r="A16" s="2">
        <v>44972</v>
      </c>
      <c r="B16" t="s">
        <v>98</v>
      </c>
      <c r="C16" t="s">
        <v>28</v>
      </c>
      <c r="D16" t="s">
        <v>29</v>
      </c>
      <c r="E16" t="s">
        <v>2</v>
      </c>
      <c r="F16">
        <v>53</v>
      </c>
      <c r="G16" t="s">
        <v>132</v>
      </c>
      <c r="H16" t="s">
        <v>129</v>
      </c>
      <c r="I16" t="str">
        <f>VLOOKUP($B16,'Product Details'!$A:$E,2,0)</f>
        <v>Category 3</v>
      </c>
      <c r="J16" t="str">
        <f>VLOOKUP($B16,'Product Details'!$A:$E,3,0)</f>
        <v>Beef - Striploin</v>
      </c>
      <c r="K16" s="1">
        <f>VLOOKUP($B16,'Product Details'!$A:$E,4,0)</f>
        <v>13.89</v>
      </c>
      <c r="L16" s="1">
        <f>VLOOKUP($B16,'Product Details'!$A:$E,5,0)</f>
        <v>33.89</v>
      </c>
      <c r="M16" s="1">
        <f t="shared" si="0"/>
        <v>736.17000000000007</v>
      </c>
      <c r="N16" s="1">
        <f t="shared" si="1"/>
        <v>1796.17</v>
      </c>
      <c r="O16">
        <f t="shared" si="2"/>
        <v>15</v>
      </c>
      <c r="P16" t="str">
        <f t="shared" si="3"/>
        <v>Feb</v>
      </c>
      <c r="Q16">
        <f t="shared" si="4"/>
        <v>2023</v>
      </c>
    </row>
    <row r="17" spans="1:17" x14ac:dyDescent="0.35">
      <c r="A17" s="2">
        <v>44770</v>
      </c>
      <c r="B17" t="s">
        <v>107</v>
      </c>
      <c r="C17" t="s">
        <v>30</v>
      </c>
      <c r="D17" t="s">
        <v>31</v>
      </c>
      <c r="E17" t="s">
        <v>6</v>
      </c>
      <c r="F17">
        <v>52</v>
      </c>
      <c r="G17" t="s">
        <v>132</v>
      </c>
      <c r="H17" t="s">
        <v>135</v>
      </c>
      <c r="I17" t="str">
        <f>VLOOKUP($B17,'Product Details'!$A:$E,2,0)</f>
        <v>Category 3</v>
      </c>
      <c r="J17" t="str">
        <f>VLOOKUP($B17,'Product Details'!$A:$E,3,0)</f>
        <v>Sherry - Dry</v>
      </c>
      <c r="K17" s="1">
        <f>VLOOKUP($B17,'Product Details'!$A:$E,4,0)</f>
        <v>56.74</v>
      </c>
      <c r="L17" s="1">
        <f>VLOOKUP($B17,'Product Details'!$A:$E,5,0)</f>
        <v>79.739999999999995</v>
      </c>
      <c r="M17" s="1">
        <f t="shared" si="0"/>
        <v>2950.48</v>
      </c>
      <c r="N17" s="1">
        <f t="shared" si="1"/>
        <v>4146.4799999999996</v>
      </c>
      <c r="O17">
        <f t="shared" si="2"/>
        <v>28</v>
      </c>
      <c r="P17" t="str">
        <f t="shared" si="3"/>
        <v>Jul</v>
      </c>
      <c r="Q17">
        <f t="shared" si="4"/>
        <v>2022</v>
      </c>
    </row>
    <row r="18" spans="1:17" x14ac:dyDescent="0.35">
      <c r="A18" s="2">
        <v>45037</v>
      </c>
      <c r="B18" t="s">
        <v>108</v>
      </c>
      <c r="C18" t="s">
        <v>33</v>
      </c>
      <c r="D18" t="s">
        <v>34</v>
      </c>
      <c r="E18" t="s">
        <v>2</v>
      </c>
      <c r="F18">
        <v>23</v>
      </c>
      <c r="G18" t="s">
        <v>129</v>
      </c>
      <c r="H18" t="s">
        <v>129</v>
      </c>
      <c r="I18" t="str">
        <f>VLOOKUP($B18,'Product Details'!$A:$E,2,0)</f>
        <v>Category 5</v>
      </c>
      <c r="J18" t="str">
        <f>VLOOKUP($B18,'Product Details'!$A:$E,3,0)</f>
        <v>7up Diet, 355 Ml</v>
      </c>
      <c r="K18" s="1">
        <f>VLOOKUP($B18,'Product Details'!$A:$E,4,0)</f>
        <v>70.31</v>
      </c>
      <c r="L18" s="1">
        <f>VLOOKUP($B18,'Product Details'!$A:$E,5,0)</f>
        <v>85.31</v>
      </c>
      <c r="M18" s="1">
        <f t="shared" si="0"/>
        <v>1617.13</v>
      </c>
      <c r="N18" s="1">
        <f t="shared" si="1"/>
        <v>1962.13</v>
      </c>
      <c r="O18">
        <f t="shared" si="2"/>
        <v>21</v>
      </c>
      <c r="P18" t="str">
        <f t="shared" si="3"/>
        <v>Apr</v>
      </c>
      <c r="Q18">
        <f t="shared" si="4"/>
        <v>2023</v>
      </c>
    </row>
    <row r="19" spans="1:17" x14ac:dyDescent="0.35">
      <c r="A19" s="2">
        <v>45030</v>
      </c>
      <c r="B19" t="s">
        <v>109</v>
      </c>
      <c r="C19" t="s">
        <v>36</v>
      </c>
      <c r="D19" t="s">
        <v>37</v>
      </c>
      <c r="E19" t="s">
        <v>6</v>
      </c>
      <c r="F19">
        <v>41</v>
      </c>
      <c r="G19" t="s">
        <v>130</v>
      </c>
      <c r="H19" t="s">
        <v>129</v>
      </c>
      <c r="I19" t="str">
        <f>VLOOKUP($B19,'Product Details'!$A:$E,2,0)</f>
        <v>Category 6</v>
      </c>
      <c r="J19" t="str">
        <f>VLOOKUP($B19,'Product Details'!$A:$E,3,0)</f>
        <v>Pork Ham Prager</v>
      </c>
      <c r="K19" s="1">
        <f>VLOOKUP($B19,'Product Details'!$A:$E,4,0)</f>
        <v>12.54</v>
      </c>
      <c r="L19" s="1">
        <f>VLOOKUP($B19,'Product Details'!$A:$E,5,0)</f>
        <v>30.54</v>
      </c>
      <c r="M19" s="1">
        <f t="shared" si="0"/>
        <v>514.14</v>
      </c>
      <c r="N19" s="1">
        <f t="shared" si="1"/>
        <v>1252.1399999999999</v>
      </c>
      <c r="O19">
        <f t="shared" si="2"/>
        <v>14</v>
      </c>
      <c r="P19" t="str">
        <f t="shared" si="3"/>
        <v>Apr</v>
      </c>
      <c r="Q19">
        <f t="shared" si="4"/>
        <v>2023</v>
      </c>
    </row>
    <row r="20" spans="1:17" x14ac:dyDescent="0.35">
      <c r="A20" s="2">
        <v>44791</v>
      </c>
      <c r="B20" t="s">
        <v>102</v>
      </c>
      <c r="C20" t="s">
        <v>8</v>
      </c>
      <c r="D20" t="s">
        <v>9</v>
      </c>
      <c r="E20" t="s">
        <v>6</v>
      </c>
      <c r="F20">
        <v>38</v>
      </c>
      <c r="G20" t="s">
        <v>130</v>
      </c>
      <c r="H20" t="s">
        <v>135</v>
      </c>
      <c r="I20" t="str">
        <f>VLOOKUP($B20,'Product Details'!$A:$E,2,0)</f>
        <v>Category 3</v>
      </c>
      <c r="J20" t="str">
        <f>VLOOKUP($B20,'Product Details'!$A:$E,3,0)</f>
        <v>Scallop - St. Jaques</v>
      </c>
      <c r="K20" s="1">
        <f>VLOOKUP($B20,'Product Details'!$A:$E,4,0)</f>
        <v>22.51</v>
      </c>
      <c r="L20" s="1">
        <f>VLOOKUP($B20,'Product Details'!$A:$E,5,0)</f>
        <v>45.51</v>
      </c>
      <c r="M20" s="1">
        <f t="shared" si="0"/>
        <v>855.38000000000011</v>
      </c>
      <c r="N20" s="1">
        <f t="shared" si="1"/>
        <v>1729.3799999999999</v>
      </c>
      <c r="O20">
        <f t="shared" si="2"/>
        <v>18</v>
      </c>
      <c r="P20" t="str">
        <f t="shared" si="3"/>
        <v>Aug</v>
      </c>
      <c r="Q20">
        <f t="shared" si="4"/>
        <v>2022</v>
      </c>
    </row>
    <row r="21" spans="1:17" x14ac:dyDescent="0.35">
      <c r="A21" s="2">
        <v>44766</v>
      </c>
      <c r="B21" t="s">
        <v>110</v>
      </c>
      <c r="C21" t="s">
        <v>39</v>
      </c>
      <c r="D21" t="s">
        <v>40</v>
      </c>
      <c r="E21" t="s">
        <v>6</v>
      </c>
      <c r="F21">
        <v>23</v>
      </c>
      <c r="G21" t="s">
        <v>132</v>
      </c>
      <c r="H21" t="s">
        <v>129</v>
      </c>
      <c r="I21" t="str">
        <f>VLOOKUP($B21,'Product Details'!$A:$E,2,0)</f>
        <v>Category 6</v>
      </c>
      <c r="J21" t="str">
        <f>VLOOKUP($B21,'Product Details'!$A:$E,3,0)</f>
        <v>Pastry - Baked Cinnamon Stick</v>
      </c>
      <c r="K21" s="1">
        <f>VLOOKUP($B21,'Product Details'!$A:$E,4,0)</f>
        <v>43.7</v>
      </c>
      <c r="L21" s="1">
        <f>VLOOKUP($B21,'Product Details'!$A:$E,5,0)</f>
        <v>42.11</v>
      </c>
      <c r="M21" s="1">
        <f t="shared" si="0"/>
        <v>1005.1</v>
      </c>
      <c r="N21" s="1">
        <f t="shared" si="1"/>
        <v>968.53</v>
      </c>
      <c r="O21">
        <f t="shared" si="2"/>
        <v>24</v>
      </c>
      <c r="P21" t="str">
        <f t="shared" si="3"/>
        <v>Jul</v>
      </c>
      <c r="Q21">
        <f t="shared" si="4"/>
        <v>2022</v>
      </c>
    </row>
    <row r="22" spans="1:17" x14ac:dyDescent="0.35">
      <c r="A22" s="2">
        <v>44912</v>
      </c>
      <c r="B22" t="s">
        <v>108</v>
      </c>
      <c r="C22" t="s">
        <v>42</v>
      </c>
      <c r="D22" t="s">
        <v>43</v>
      </c>
      <c r="E22" t="s">
        <v>2</v>
      </c>
      <c r="F22">
        <v>29</v>
      </c>
      <c r="G22" t="s">
        <v>130</v>
      </c>
      <c r="H22" t="s">
        <v>135</v>
      </c>
      <c r="I22" t="str">
        <f>VLOOKUP($B22,'Product Details'!$A:$E,2,0)</f>
        <v>Category 5</v>
      </c>
      <c r="J22" t="str">
        <f>VLOOKUP($B22,'Product Details'!$A:$E,3,0)</f>
        <v>7up Diet, 355 Ml</v>
      </c>
      <c r="K22" s="1">
        <f>VLOOKUP($B22,'Product Details'!$A:$E,4,0)</f>
        <v>70.31</v>
      </c>
      <c r="L22" s="1">
        <f>VLOOKUP($B22,'Product Details'!$A:$E,5,0)</f>
        <v>85.31</v>
      </c>
      <c r="M22" s="1">
        <f t="shared" si="0"/>
        <v>2038.99</v>
      </c>
      <c r="N22" s="1">
        <f t="shared" si="1"/>
        <v>2473.9900000000002</v>
      </c>
      <c r="O22">
        <f t="shared" si="2"/>
        <v>17</v>
      </c>
      <c r="P22" t="str">
        <f t="shared" si="3"/>
        <v>Dec</v>
      </c>
      <c r="Q22">
        <f t="shared" si="4"/>
        <v>2022</v>
      </c>
    </row>
    <row r="23" spans="1:17" x14ac:dyDescent="0.35">
      <c r="A23" s="2">
        <v>44838</v>
      </c>
      <c r="B23" t="s">
        <v>111</v>
      </c>
      <c r="C23" t="s">
        <v>44</v>
      </c>
      <c r="D23" t="s">
        <v>45</v>
      </c>
      <c r="E23" t="s">
        <v>2</v>
      </c>
      <c r="F23">
        <v>32</v>
      </c>
      <c r="G23" t="s">
        <v>130</v>
      </c>
      <c r="H23" t="s">
        <v>135</v>
      </c>
      <c r="I23" t="str">
        <f>VLOOKUP($B23,'Product Details'!$A:$E,2,0)</f>
        <v>Category 2</v>
      </c>
      <c r="J23" t="str">
        <f>VLOOKUP($B23,'Product Details'!$A:$E,3,0)</f>
        <v>Pasta - Cappellini, Dry</v>
      </c>
      <c r="K23" s="1">
        <f>VLOOKUP($B23,'Product Details'!$A:$E,4,0)</f>
        <v>33.299999999999997</v>
      </c>
      <c r="L23" s="1">
        <f>VLOOKUP($B23,'Product Details'!$A:$E,5,0)</f>
        <v>46.3</v>
      </c>
      <c r="M23" s="1">
        <f t="shared" si="0"/>
        <v>1065.5999999999999</v>
      </c>
      <c r="N23" s="1">
        <f t="shared" si="1"/>
        <v>1481.6</v>
      </c>
      <c r="O23">
        <f t="shared" si="2"/>
        <v>4</v>
      </c>
      <c r="P23" t="str">
        <f t="shared" si="3"/>
        <v>Oct</v>
      </c>
      <c r="Q23">
        <f t="shared" si="4"/>
        <v>2022</v>
      </c>
    </row>
    <row r="24" spans="1:17" x14ac:dyDescent="0.35">
      <c r="A24" s="2">
        <v>44797</v>
      </c>
      <c r="B24" t="s">
        <v>112</v>
      </c>
      <c r="C24" t="s">
        <v>47</v>
      </c>
      <c r="D24" t="s">
        <v>48</v>
      </c>
      <c r="E24" t="s">
        <v>6</v>
      </c>
      <c r="F24">
        <v>38</v>
      </c>
      <c r="G24" t="s">
        <v>129</v>
      </c>
      <c r="H24" t="s">
        <v>129</v>
      </c>
      <c r="I24" t="str">
        <f>VLOOKUP($B24,'Product Details'!$A:$E,2,0)</f>
        <v>Category 4</v>
      </c>
      <c r="J24" t="str">
        <f>VLOOKUP($B24,'Product Details'!$A:$E,3,0)</f>
        <v>Pizza Pizza Dough</v>
      </c>
      <c r="K24" s="1">
        <f>VLOOKUP($B24,'Product Details'!$A:$E,4,0)</f>
        <v>30.48</v>
      </c>
      <c r="L24" s="1">
        <f>VLOOKUP($B24,'Product Details'!$A:$E,5,0)</f>
        <v>36.479999999999997</v>
      </c>
      <c r="M24" s="1">
        <f t="shared" si="0"/>
        <v>1158.24</v>
      </c>
      <c r="N24" s="1">
        <f t="shared" si="1"/>
        <v>1386.2399999999998</v>
      </c>
      <c r="O24">
        <f t="shared" si="2"/>
        <v>24</v>
      </c>
      <c r="P24" t="str">
        <f t="shared" si="3"/>
        <v>Aug</v>
      </c>
      <c r="Q24">
        <f t="shared" si="4"/>
        <v>2022</v>
      </c>
    </row>
    <row r="25" spans="1:17" x14ac:dyDescent="0.35">
      <c r="A25" s="2">
        <v>44991</v>
      </c>
      <c r="B25" t="s">
        <v>113</v>
      </c>
      <c r="C25" t="s">
        <v>50</v>
      </c>
      <c r="D25" t="s">
        <v>51</v>
      </c>
      <c r="E25" t="s">
        <v>6</v>
      </c>
      <c r="F25">
        <v>35</v>
      </c>
      <c r="G25" t="s">
        <v>130</v>
      </c>
      <c r="H25" t="s">
        <v>135</v>
      </c>
      <c r="I25" t="str">
        <f>VLOOKUP($B25,'Product Details'!$A:$E,2,0)</f>
        <v>Category 6</v>
      </c>
      <c r="J25" t="str">
        <f>VLOOKUP($B25,'Product Details'!$A:$E,3,0)</f>
        <v>Pepper - Cayenne</v>
      </c>
      <c r="K25" s="1">
        <f>VLOOKUP($B25,'Product Details'!$A:$E,4,0)</f>
        <v>77.83</v>
      </c>
      <c r="L25" s="1">
        <f>VLOOKUP($B25,'Product Details'!$A:$E,5,0)</f>
        <v>99.83</v>
      </c>
      <c r="M25" s="1">
        <f t="shared" si="0"/>
        <v>2724.0499999999997</v>
      </c>
      <c r="N25" s="1">
        <f t="shared" si="1"/>
        <v>3494.0499999999997</v>
      </c>
      <c r="O25">
        <f t="shared" si="2"/>
        <v>6</v>
      </c>
      <c r="P25" t="str">
        <f t="shared" si="3"/>
        <v>Mar</v>
      </c>
      <c r="Q25">
        <f t="shared" si="4"/>
        <v>2023</v>
      </c>
    </row>
    <row r="26" spans="1:17" x14ac:dyDescent="0.35">
      <c r="A26" s="2">
        <v>45046</v>
      </c>
      <c r="B26" t="s">
        <v>99</v>
      </c>
      <c r="C26" t="s">
        <v>47</v>
      </c>
      <c r="D26" t="s">
        <v>48</v>
      </c>
      <c r="E26" t="s">
        <v>6</v>
      </c>
      <c r="F26">
        <v>11</v>
      </c>
      <c r="G26" t="s">
        <v>129</v>
      </c>
      <c r="H26" t="s">
        <v>129</v>
      </c>
      <c r="I26" t="str">
        <f>VLOOKUP($B26,'Product Details'!$A:$E,2,0)</f>
        <v>Category 3</v>
      </c>
      <c r="J26" t="str">
        <f>VLOOKUP($B26,'Product Details'!$A:$E,3,0)</f>
        <v>Wine - Tribal Sauvignon</v>
      </c>
      <c r="K26" s="1">
        <f>VLOOKUP($B26,'Product Details'!$A:$E,4,0)</f>
        <v>21.66</v>
      </c>
      <c r="L26" s="1">
        <f>VLOOKUP($B26,'Product Details'!$A:$E,5,0)</f>
        <v>31.66</v>
      </c>
      <c r="M26" s="1">
        <f t="shared" si="0"/>
        <v>238.26</v>
      </c>
      <c r="N26" s="1">
        <f t="shared" si="1"/>
        <v>348.26</v>
      </c>
      <c r="O26">
        <f t="shared" si="2"/>
        <v>30</v>
      </c>
      <c r="P26" t="str">
        <f t="shared" si="3"/>
        <v>Apr</v>
      </c>
      <c r="Q26">
        <f t="shared" si="4"/>
        <v>2023</v>
      </c>
    </row>
    <row r="27" spans="1:17" x14ac:dyDescent="0.35">
      <c r="A27" s="2">
        <v>44981</v>
      </c>
      <c r="B27" t="s">
        <v>114</v>
      </c>
      <c r="C27" t="s">
        <v>53</v>
      </c>
      <c r="D27" t="s">
        <v>54</v>
      </c>
      <c r="E27" t="s">
        <v>2</v>
      </c>
      <c r="F27">
        <v>42</v>
      </c>
      <c r="G27" t="s">
        <v>129</v>
      </c>
      <c r="H27" t="s">
        <v>135</v>
      </c>
      <c r="I27" t="str">
        <f>VLOOKUP($B27,'Product Details'!$A:$E,2,0)</f>
        <v>Category 5</v>
      </c>
      <c r="J27" t="str">
        <f>VLOOKUP($B27,'Product Details'!$A:$E,3,0)</f>
        <v>Vaccum Bag - 14x20</v>
      </c>
      <c r="K27" s="1">
        <f>VLOOKUP($B27,'Product Details'!$A:$E,4,0)</f>
        <v>91.03</v>
      </c>
      <c r="L27" s="1">
        <f>VLOOKUP($B27,'Product Details'!$A:$E,5,0)</f>
        <v>90.54</v>
      </c>
      <c r="M27" s="1">
        <f t="shared" si="0"/>
        <v>3823.26</v>
      </c>
      <c r="N27" s="1">
        <f t="shared" si="1"/>
        <v>3802.6800000000003</v>
      </c>
      <c r="O27">
        <f t="shared" si="2"/>
        <v>24</v>
      </c>
      <c r="P27" t="str">
        <f t="shared" si="3"/>
        <v>Feb</v>
      </c>
      <c r="Q27">
        <f t="shared" si="4"/>
        <v>2023</v>
      </c>
    </row>
    <row r="28" spans="1:17" x14ac:dyDescent="0.35">
      <c r="A28" s="2">
        <v>44965</v>
      </c>
      <c r="B28" t="s">
        <v>114</v>
      </c>
      <c r="C28" t="s">
        <v>56</v>
      </c>
      <c r="D28" t="s">
        <v>57</v>
      </c>
      <c r="E28" t="s">
        <v>2</v>
      </c>
      <c r="F28">
        <v>57</v>
      </c>
      <c r="G28" t="s">
        <v>132</v>
      </c>
      <c r="H28" t="s">
        <v>135</v>
      </c>
      <c r="I28" t="str">
        <f>VLOOKUP($B28,'Product Details'!$A:$E,2,0)</f>
        <v>Category 5</v>
      </c>
      <c r="J28" t="str">
        <f>VLOOKUP($B28,'Product Details'!$A:$E,3,0)</f>
        <v>Vaccum Bag - 14x20</v>
      </c>
      <c r="K28" s="1">
        <f>VLOOKUP($B28,'Product Details'!$A:$E,4,0)</f>
        <v>91.03</v>
      </c>
      <c r="L28" s="1">
        <f>VLOOKUP($B28,'Product Details'!$A:$E,5,0)</f>
        <v>90.54</v>
      </c>
      <c r="M28" s="1">
        <f t="shared" si="0"/>
        <v>5188.71</v>
      </c>
      <c r="N28" s="1">
        <f t="shared" si="1"/>
        <v>5160.7800000000007</v>
      </c>
      <c r="O28">
        <f t="shared" si="2"/>
        <v>8</v>
      </c>
      <c r="P28" t="str">
        <f t="shared" si="3"/>
        <v>Feb</v>
      </c>
      <c r="Q28">
        <f t="shared" si="4"/>
        <v>2023</v>
      </c>
    </row>
    <row r="29" spans="1:17" x14ac:dyDescent="0.35">
      <c r="A29" s="2">
        <v>44849</v>
      </c>
      <c r="B29" t="s">
        <v>113</v>
      </c>
      <c r="C29" t="s">
        <v>44</v>
      </c>
      <c r="D29" t="s">
        <v>45</v>
      </c>
      <c r="E29" t="s">
        <v>2</v>
      </c>
      <c r="F29">
        <v>47</v>
      </c>
      <c r="G29" t="s">
        <v>130</v>
      </c>
      <c r="H29" t="s">
        <v>129</v>
      </c>
      <c r="I29" t="str">
        <f>VLOOKUP($B29,'Product Details'!$A:$E,2,0)</f>
        <v>Category 6</v>
      </c>
      <c r="J29" t="str">
        <f>VLOOKUP($B29,'Product Details'!$A:$E,3,0)</f>
        <v>Pepper - Cayenne</v>
      </c>
      <c r="K29" s="1">
        <f>VLOOKUP($B29,'Product Details'!$A:$E,4,0)</f>
        <v>77.83</v>
      </c>
      <c r="L29" s="1">
        <f>VLOOKUP($B29,'Product Details'!$A:$E,5,0)</f>
        <v>99.83</v>
      </c>
      <c r="M29" s="1">
        <f t="shared" si="0"/>
        <v>3658.0099999999998</v>
      </c>
      <c r="N29" s="1">
        <f t="shared" si="1"/>
        <v>4692.01</v>
      </c>
      <c r="O29">
        <f t="shared" si="2"/>
        <v>15</v>
      </c>
      <c r="P29" t="str">
        <f t="shared" si="3"/>
        <v>Oct</v>
      </c>
      <c r="Q29">
        <f t="shared" si="4"/>
        <v>2022</v>
      </c>
    </row>
    <row r="30" spans="1:17" x14ac:dyDescent="0.35">
      <c r="A30" s="2">
        <v>44807</v>
      </c>
      <c r="B30" t="s">
        <v>111</v>
      </c>
      <c r="C30" t="s">
        <v>0</v>
      </c>
      <c r="D30" t="s">
        <v>1</v>
      </c>
      <c r="E30" t="s">
        <v>2</v>
      </c>
      <c r="F30">
        <v>15</v>
      </c>
      <c r="G30" t="s">
        <v>129</v>
      </c>
      <c r="H30" t="s">
        <v>135</v>
      </c>
      <c r="I30" t="str">
        <f>VLOOKUP($B30,'Product Details'!$A:$E,2,0)</f>
        <v>Category 2</v>
      </c>
      <c r="J30" t="str">
        <f>VLOOKUP($B30,'Product Details'!$A:$E,3,0)</f>
        <v>Pasta - Cappellini, Dry</v>
      </c>
      <c r="K30" s="1">
        <f>VLOOKUP($B30,'Product Details'!$A:$E,4,0)</f>
        <v>33.299999999999997</v>
      </c>
      <c r="L30" s="1">
        <f>VLOOKUP($B30,'Product Details'!$A:$E,5,0)</f>
        <v>46.3</v>
      </c>
      <c r="M30" s="1">
        <f t="shared" si="0"/>
        <v>499.49999999999994</v>
      </c>
      <c r="N30" s="1">
        <f t="shared" si="1"/>
        <v>694.5</v>
      </c>
      <c r="O30">
        <f t="shared" si="2"/>
        <v>3</v>
      </c>
      <c r="P30" t="str">
        <f t="shared" si="3"/>
        <v>Sep</v>
      </c>
      <c r="Q30">
        <f t="shared" si="4"/>
        <v>2022</v>
      </c>
    </row>
    <row r="31" spans="1:17" x14ac:dyDescent="0.35">
      <c r="A31" s="2">
        <v>44838</v>
      </c>
      <c r="B31" t="s">
        <v>104</v>
      </c>
      <c r="C31" t="s">
        <v>39</v>
      </c>
      <c r="D31" t="s">
        <v>40</v>
      </c>
      <c r="E31" t="s">
        <v>6</v>
      </c>
      <c r="F31">
        <v>44</v>
      </c>
      <c r="G31" t="s">
        <v>132</v>
      </c>
      <c r="H31" t="s">
        <v>135</v>
      </c>
      <c r="I31" t="str">
        <f>VLOOKUP($B31,'Product Details'!$A:$E,2,0)</f>
        <v>Category 1</v>
      </c>
      <c r="J31" t="str">
        <f>VLOOKUP($B31,'Product Details'!$A:$E,3,0)</f>
        <v>White Baguette</v>
      </c>
      <c r="K31" s="1">
        <f>VLOOKUP($B31,'Product Details'!$A:$E,4,0)</f>
        <v>51.63</v>
      </c>
      <c r="L31" s="1">
        <f>VLOOKUP($B31,'Product Details'!$A:$E,5,0)</f>
        <v>61.63</v>
      </c>
      <c r="M31" s="1">
        <f t="shared" si="0"/>
        <v>2271.7200000000003</v>
      </c>
      <c r="N31" s="1">
        <f t="shared" si="1"/>
        <v>2711.7200000000003</v>
      </c>
      <c r="O31">
        <f t="shared" si="2"/>
        <v>4</v>
      </c>
      <c r="P31" t="str">
        <f t="shared" si="3"/>
        <v>Oct</v>
      </c>
      <c r="Q31">
        <f t="shared" si="4"/>
        <v>2022</v>
      </c>
    </row>
    <row r="32" spans="1:17" x14ac:dyDescent="0.35">
      <c r="A32" s="2">
        <v>44978</v>
      </c>
      <c r="B32" t="s">
        <v>115</v>
      </c>
      <c r="C32" t="s">
        <v>47</v>
      </c>
      <c r="D32" t="s">
        <v>48</v>
      </c>
      <c r="E32" t="s">
        <v>6</v>
      </c>
      <c r="F32">
        <v>9</v>
      </c>
      <c r="G32" t="s">
        <v>129</v>
      </c>
      <c r="H32" t="s">
        <v>129</v>
      </c>
      <c r="I32" t="str">
        <f>VLOOKUP($B32,'Product Details'!$A:$E,2,0)</f>
        <v>Category 3</v>
      </c>
      <c r="J32" t="str">
        <f>VLOOKUP($B32,'Product Details'!$A:$E,3,0)</f>
        <v>Tarragon - Fresh</v>
      </c>
      <c r="K32" s="1">
        <f>VLOOKUP($B32,'Product Details'!$A:$E,4,0)</f>
        <v>88.73</v>
      </c>
      <c r="L32" s="1">
        <f>VLOOKUP($B32,'Product Details'!$A:$E,5,0)</f>
        <v>87.75</v>
      </c>
      <c r="M32" s="1">
        <f t="shared" si="0"/>
        <v>798.57</v>
      </c>
      <c r="N32" s="1">
        <f t="shared" si="1"/>
        <v>789.75</v>
      </c>
      <c r="O32">
        <f t="shared" si="2"/>
        <v>21</v>
      </c>
      <c r="P32" t="str">
        <f t="shared" si="3"/>
        <v>Feb</v>
      </c>
      <c r="Q32">
        <f t="shared" si="4"/>
        <v>2023</v>
      </c>
    </row>
    <row r="33" spans="1:17" x14ac:dyDescent="0.35">
      <c r="A33" s="2">
        <v>44856</v>
      </c>
      <c r="B33" t="s">
        <v>99</v>
      </c>
      <c r="C33" t="s">
        <v>59</v>
      </c>
      <c r="D33" t="s">
        <v>60</v>
      </c>
      <c r="E33" t="s">
        <v>6</v>
      </c>
      <c r="F33">
        <v>17</v>
      </c>
      <c r="G33" t="s">
        <v>131</v>
      </c>
      <c r="H33" t="s">
        <v>135</v>
      </c>
      <c r="I33" t="str">
        <f>VLOOKUP($B33,'Product Details'!$A:$E,2,0)</f>
        <v>Category 3</v>
      </c>
      <c r="J33" t="str">
        <f>VLOOKUP($B33,'Product Details'!$A:$E,3,0)</f>
        <v>Wine - Tribal Sauvignon</v>
      </c>
      <c r="K33" s="1">
        <f>VLOOKUP($B33,'Product Details'!$A:$E,4,0)</f>
        <v>21.66</v>
      </c>
      <c r="L33" s="1">
        <f>VLOOKUP($B33,'Product Details'!$A:$E,5,0)</f>
        <v>31.66</v>
      </c>
      <c r="M33" s="1">
        <f t="shared" si="0"/>
        <v>368.22</v>
      </c>
      <c r="N33" s="1">
        <f t="shared" si="1"/>
        <v>538.22</v>
      </c>
      <c r="O33">
        <f t="shared" si="2"/>
        <v>22</v>
      </c>
      <c r="P33" t="str">
        <f t="shared" si="3"/>
        <v>Oct</v>
      </c>
      <c r="Q33">
        <f t="shared" si="4"/>
        <v>2022</v>
      </c>
    </row>
    <row r="34" spans="1:17" x14ac:dyDescent="0.35">
      <c r="A34" s="2">
        <v>44908</v>
      </c>
      <c r="B34" t="s">
        <v>113</v>
      </c>
      <c r="C34" t="s">
        <v>50</v>
      </c>
      <c r="D34" t="s">
        <v>51</v>
      </c>
      <c r="E34" t="s">
        <v>6</v>
      </c>
      <c r="F34">
        <v>52</v>
      </c>
      <c r="G34" t="s">
        <v>130</v>
      </c>
      <c r="H34" t="s">
        <v>135</v>
      </c>
      <c r="I34" t="str">
        <f>VLOOKUP($B34,'Product Details'!$A:$E,2,0)</f>
        <v>Category 6</v>
      </c>
      <c r="J34" t="str">
        <f>VLOOKUP($B34,'Product Details'!$A:$E,3,0)</f>
        <v>Pepper - Cayenne</v>
      </c>
      <c r="K34" s="1">
        <f>VLOOKUP($B34,'Product Details'!$A:$E,4,0)</f>
        <v>77.83</v>
      </c>
      <c r="L34" s="1">
        <f>VLOOKUP($B34,'Product Details'!$A:$E,5,0)</f>
        <v>99.83</v>
      </c>
      <c r="M34" s="1">
        <f t="shared" si="0"/>
        <v>4047.16</v>
      </c>
      <c r="N34" s="1">
        <f t="shared" si="1"/>
        <v>5191.16</v>
      </c>
      <c r="O34">
        <f t="shared" si="2"/>
        <v>13</v>
      </c>
      <c r="P34" t="str">
        <f t="shared" si="3"/>
        <v>Dec</v>
      </c>
      <c r="Q34">
        <f t="shared" si="4"/>
        <v>2022</v>
      </c>
    </row>
    <row r="35" spans="1:17" x14ac:dyDescent="0.35">
      <c r="A35" s="2">
        <v>44920</v>
      </c>
      <c r="B35" t="s">
        <v>110</v>
      </c>
      <c r="C35" t="s">
        <v>30</v>
      </c>
      <c r="D35" t="s">
        <v>31</v>
      </c>
      <c r="E35" t="s">
        <v>6</v>
      </c>
      <c r="F35">
        <v>56</v>
      </c>
      <c r="G35" t="s">
        <v>132</v>
      </c>
      <c r="H35" t="s">
        <v>135</v>
      </c>
      <c r="I35" t="str">
        <f>VLOOKUP($B35,'Product Details'!$A:$E,2,0)</f>
        <v>Category 6</v>
      </c>
      <c r="J35" t="str">
        <f>VLOOKUP($B35,'Product Details'!$A:$E,3,0)</f>
        <v>Pastry - Baked Cinnamon Stick</v>
      </c>
      <c r="K35" s="1">
        <f>VLOOKUP($B35,'Product Details'!$A:$E,4,0)</f>
        <v>43.7</v>
      </c>
      <c r="L35" s="1">
        <f>VLOOKUP($B35,'Product Details'!$A:$E,5,0)</f>
        <v>42.11</v>
      </c>
      <c r="M35" s="1">
        <f t="shared" si="0"/>
        <v>2447.2000000000003</v>
      </c>
      <c r="N35" s="1">
        <f t="shared" si="1"/>
        <v>2358.16</v>
      </c>
      <c r="O35">
        <f t="shared" si="2"/>
        <v>25</v>
      </c>
      <c r="P35" t="str">
        <f t="shared" si="3"/>
        <v>Dec</v>
      </c>
      <c r="Q35">
        <f t="shared" si="4"/>
        <v>2022</v>
      </c>
    </row>
    <row r="36" spans="1:17" x14ac:dyDescent="0.35">
      <c r="A36" s="2">
        <v>44820</v>
      </c>
      <c r="B36" t="s">
        <v>105</v>
      </c>
      <c r="C36" t="s">
        <v>50</v>
      </c>
      <c r="D36" t="s">
        <v>51</v>
      </c>
      <c r="E36" t="s">
        <v>6</v>
      </c>
      <c r="F36">
        <v>52</v>
      </c>
      <c r="G36" t="s">
        <v>130</v>
      </c>
      <c r="H36" t="s">
        <v>129</v>
      </c>
      <c r="I36" t="str">
        <f>VLOOKUP($B36,'Product Details'!$A:$E,2,0)</f>
        <v>Category 2</v>
      </c>
      <c r="J36" t="str">
        <f>VLOOKUP($B36,'Product Details'!$A:$E,3,0)</f>
        <v>Soup Campbells</v>
      </c>
      <c r="K36" s="1">
        <f>VLOOKUP($B36,'Product Details'!$A:$E,4,0)</f>
        <v>7.54</v>
      </c>
      <c r="L36" s="1">
        <f>VLOOKUP($B36,'Product Details'!$A:$E,5,0)</f>
        <v>13.54</v>
      </c>
      <c r="M36" s="1">
        <f t="shared" si="0"/>
        <v>392.08</v>
      </c>
      <c r="N36" s="1">
        <f t="shared" si="1"/>
        <v>704.07999999999993</v>
      </c>
      <c r="O36">
        <f t="shared" si="2"/>
        <v>16</v>
      </c>
      <c r="P36" t="str">
        <f t="shared" si="3"/>
        <v>Sep</v>
      </c>
      <c r="Q36">
        <f t="shared" si="4"/>
        <v>2022</v>
      </c>
    </row>
    <row r="37" spans="1:17" x14ac:dyDescent="0.35">
      <c r="A37" s="2">
        <v>45053</v>
      </c>
      <c r="B37" t="s">
        <v>99</v>
      </c>
      <c r="C37" t="s">
        <v>25</v>
      </c>
      <c r="D37" t="s">
        <v>26</v>
      </c>
      <c r="E37" t="s">
        <v>2</v>
      </c>
      <c r="F37">
        <v>49</v>
      </c>
      <c r="G37" t="s">
        <v>130</v>
      </c>
      <c r="H37" t="s">
        <v>135</v>
      </c>
      <c r="I37" t="str">
        <f>VLOOKUP($B37,'Product Details'!$A:$E,2,0)</f>
        <v>Category 3</v>
      </c>
      <c r="J37" t="str">
        <f>VLOOKUP($B37,'Product Details'!$A:$E,3,0)</f>
        <v>Wine - Tribal Sauvignon</v>
      </c>
      <c r="K37" s="1">
        <f>VLOOKUP($B37,'Product Details'!$A:$E,4,0)</f>
        <v>21.66</v>
      </c>
      <c r="L37" s="1">
        <f>VLOOKUP($B37,'Product Details'!$A:$E,5,0)</f>
        <v>31.66</v>
      </c>
      <c r="M37" s="1">
        <f t="shared" si="0"/>
        <v>1061.3399999999999</v>
      </c>
      <c r="N37" s="1">
        <f t="shared" si="1"/>
        <v>1551.34</v>
      </c>
      <c r="O37">
        <f t="shared" si="2"/>
        <v>7</v>
      </c>
      <c r="P37" t="str">
        <f t="shared" si="3"/>
        <v>May</v>
      </c>
      <c r="Q37">
        <f t="shared" si="4"/>
        <v>2023</v>
      </c>
    </row>
    <row r="38" spans="1:17" x14ac:dyDescent="0.35">
      <c r="A38" s="2">
        <v>45046</v>
      </c>
      <c r="B38" t="s">
        <v>105</v>
      </c>
      <c r="C38" t="s">
        <v>61</v>
      </c>
      <c r="D38" t="s">
        <v>62</v>
      </c>
      <c r="E38" t="s">
        <v>2</v>
      </c>
      <c r="F38">
        <v>32</v>
      </c>
      <c r="G38" t="s">
        <v>129</v>
      </c>
      <c r="H38" t="s">
        <v>135</v>
      </c>
      <c r="I38" t="str">
        <f>VLOOKUP($B38,'Product Details'!$A:$E,2,0)</f>
        <v>Category 2</v>
      </c>
      <c r="J38" t="str">
        <f>VLOOKUP($B38,'Product Details'!$A:$E,3,0)</f>
        <v>Soup Campbells</v>
      </c>
      <c r="K38" s="1">
        <f>VLOOKUP($B38,'Product Details'!$A:$E,4,0)</f>
        <v>7.54</v>
      </c>
      <c r="L38" s="1">
        <f>VLOOKUP($B38,'Product Details'!$A:$E,5,0)</f>
        <v>13.54</v>
      </c>
      <c r="M38" s="1">
        <f t="shared" si="0"/>
        <v>241.28</v>
      </c>
      <c r="N38" s="1">
        <f t="shared" si="1"/>
        <v>433.28</v>
      </c>
      <c r="O38">
        <f t="shared" si="2"/>
        <v>30</v>
      </c>
      <c r="P38" t="str">
        <f t="shared" si="3"/>
        <v>Apr</v>
      </c>
      <c r="Q38">
        <f t="shared" si="4"/>
        <v>2023</v>
      </c>
    </row>
    <row r="39" spans="1:17" x14ac:dyDescent="0.35">
      <c r="A39" s="2">
        <v>45005</v>
      </c>
      <c r="B39" t="s">
        <v>114</v>
      </c>
      <c r="C39" t="s">
        <v>63</v>
      </c>
      <c r="D39" t="s">
        <v>64</v>
      </c>
      <c r="E39" t="s">
        <v>6</v>
      </c>
      <c r="F39">
        <v>46</v>
      </c>
      <c r="G39" t="s">
        <v>129</v>
      </c>
      <c r="H39" t="s">
        <v>135</v>
      </c>
      <c r="I39" t="str">
        <f>VLOOKUP($B39,'Product Details'!$A:$E,2,0)</f>
        <v>Category 5</v>
      </c>
      <c r="J39" t="str">
        <f>VLOOKUP($B39,'Product Details'!$A:$E,3,0)</f>
        <v>Vaccum Bag - 14x20</v>
      </c>
      <c r="K39" s="1">
        <f>VLOOKUP($B39,'Product Details'!$A:$E,4,0)</f>
        <v>91.03</v>
      </c>
      <c r="L39" s="1">
        <f>VLOOKUP($B39,'Product Details'!$A:$E,5,0)</f>
        <v>90.54</v>
      </c>
      <c r="M39" s="1">
        <f t="shared" si="0"/>
        <v>4187.38</v>
      </c>
      <c r="N39" s="1">
        <f t="shared" si="1"/>
        <v>4164.84</v>
      </c>
      <c r="O39">
        <f t="shared" si="2"/>
        <v>20</v>
      </c>
      <c r="P39" t="str">
        <f t="shared" si="3"/>
        <v>Mar</v>
      </c>
      <c r="Q39">
        <f t="shared" si="4"/>
        <v>2023</v>
      </c>
    </row>
    <row r="40" spans="1:17" x14ac:dyDescent="0.35">
      <c r="A40" s="2">
        <v>45021</v>
      </c>
      <c r="B40" t="s">
        <v>100</v>
      </c>
      <c r="C40" t="s">
        <v>28</v>
      </c>
      <c r="D40" t="s">
        <v>29</v>
      </c>
      <c r="E40" t="s">
        <v>2</v>
      </c>
      <c r="F40">
        <v>46</v>
      </c>
      <c r="G40" t="s">
        <v>132</v>
      </c>
      <c r="H40" t="s">
        <v>129</v>
      </c>
      <c r="I40" t="str">
        <f>VLOOKUP($B40,'Product Details'!$A:$E,2,0)</f>
        <v>Category 2</v>
      </c>
      <c r="J40" t="str">
        <f>VLOOKUP($B40,'Product Details'!$A:$E,3,0)</f>
        <v>Veal - Liver</v>
      </c>
      <c r="K40" s="1">
        <f>VLOOKUP($B40,'Product Details'!$A:$E,4,0)</f>
        <v>89.94</v>
      </c>
      <c r="L40" s="1">
        <f>VLOOKUP($B40,'Product Details'!$A:$E,5,0)</f>
        <v>89.94</v>
      </c>
      <c r="M40" s="1">
        <f t="shared" si="0"/>
        <v>4137.24</v>
      </c>
      <c r="N40" s="1">
        <f t="shared" si="1"/>
        <v>4137.24</v>
      </c>
      <c r="O40">
        <f t="shared" si="2"/>
        <v>5</v>
      </c>
      <c r="P40" t="str">
        <f t="shared" si="3"/>
        <v>Apr</v>
      </c>
      <c r="Q40">
        <f t="shared" si="4"/>
        <v>2023</v>
      </c>
    </row>
    <row r="41" spans="1:17" x14ac:dyDescent="0.35">
      <c r="A41" s="2">
        <v>44878</v>
      </c>
      <c r="B41" t="s">
        <v>115</v>
      </c>
      <c r="C41" t="s">
        <v>15</v>
      </c>
      <c r="D41" t="s">
        <v>16</v>
      </c>
      <c r="E41" t="s">
        <v>2</v>
      </c>
      <c r="F41">
        <v>15</v>
      </c>
      <c r="G41" t="s">
        <v>129</v>
      </c>
      <c r="H41" t="s">
        <v>129</v>
      </c>
      <c r="I41" t="str">
        <f>VLOOKUP($B41,'Product Details'!$A:$E,2,0)</f>
        <v>Category 3</v>
      </c>
      <c r="J41" t="str">
        <f>VLOOKUP($B41,'Product Details'!$A:$E,3,0)</f>
        <v>Tarragon - Fresh</v>
      </c>
      <c r="K41" s="1">
        <f>VLOOKUP($B41,'Product Details'!$A:$E,4,0)</f>
        <v>88.73</v>
      </c>
      <c r="L41" s="1">
        <f>VLOOKUP($B41,'Product Details'!$A:$E,5,0)</f>
        <v>87.75</v>
      </c>
      <c r="M41" s="1">
        <f t="shared" si="0"/>
        <v>1330.95</v>
      </c>
      <c r="N41" s="1">
        <f t="shared" si="1"/>
        <v>1316.25</v>
      </c>
      <c r="O41">
        <f t="shared" si="2"/>
        <v>13</v>
      </c>
      <c r="P41" t="str">
        <f t="shared" si="3"/>
        <v>Nov</v>
      </c>
      <c r="Q41">
        <f t="shared" si="4"/>
        <v>2022</v>
      </c>
    </row>
    <row r="42" spans="1:17" x14ac:dyDescent="0.35">
      <c r="A42" s="2">
        <v>44737</v>
      </c>
      <c r="B42" t="s">
        <v>111</v>
      </c>
      <c r="C42" t="s">
        <v>18</v>
      </c>
      <c r="D42" t="s">
        <v>19</v>
      </c>
      <c r="E42" t="s">
        <v>2</v>
      </c>
      <c r="F42">
        <v>57</v>
      </c>
      <c r="G42" t="s">
        <v>131</v>
      </c>
      <c r="H42" t="s">
        <v>129</v>
      </c>
      <c r="I42" t="str">
        <f>VLOOKUP($B42,'Product Details'!$A:$E,2,0)</f>
        <v>Category 2</v>
      </c>
      <c r="J42" t="str">
        <f>VLOOKUP($B42,'Product Details'!$A:$E,3,0)</f>
        <v>Pasta - Cappellini, Dry</v>
      </c>
      <c r="K42" s="1">
        <f>VLOOKUP($B42,'Product Details'!$A:$E,4,0)</f>
        <v>33.299999999999997</v>
      </c>
      <c r="L42" s="1">
        <f>VLOOKUP($B42,'Product Details'!$A:$E,5,0)</f>
        <v>46.3</v>
      </c>
      <c r="M42" s="1">
        <f t="shared" si="0"/>
        <v>1898.1</v>
      </c>
      <c r="N42" s="1">
        <f t="shared" si="1"/>
        <v>2639.1</v>
      </c>
      <c r="O42">
        <f t="shared" si="2"/>
        <v>25</v>
      </c>
      <c r="P42" t="str">
        <f t="shared" si="3"/>
        <v>Jun</v>
      </c>
      <c r="Q42">
        <f t="shared" si="4"/>
        <v>2022</v>
      </c>
    </row>
    <row r="43" spans="1:17" x14ac:dyDescent="0.35">
      <c r="A43" s="2">
        <v>44725</v>
      </c>
      <c r="B43" t="s">
        <v>108</v>
      </c>
      <c r="C43" t="s">
        <v>65</v>
      </c>
      <c r="D43" t="s">
        <v>66</v>
      </c>
      <c r="E43" t="s">
        <v>6</v>
      </c>
      <c r="F43">
        <v>19</v>
      </c>
      <c r="G43" t="s">
        <v>131</v>
      </c>
      <c r="H43" t="s">
        <v>129</v>
      </c>
      <c r="I43" t="str">
        <f>VLOOKUP($B43,'Product Details'!$A:$E,2,0)</f>
        <v>Category 5</v>
      </c>
      <c r="J43" t="str">
        <f>VLOOKUP($B43,'Product Details'!$A:$E,3,0)</f>
        <v>7up Diet, 355 Ml</v>
      </c>
      <c r="K43" s="1">
        <f>VLOOKUP($B43,'Product Details'!$A:$E,4,0)</f>
        <v>70.31</v>
      </c>
      <c r="L43" s="1">
        <f>VLOOKUP($B43,'Product Details'!$A:$E,5,0)</f>
        <v>85.31</v>
      </c>
      <c r="M43" s="1">
        <f t="shared" si="0"/>
        <v>1335.89</v>
      </c>
      <c r="N43" s="1">
        <f t="shared" si="1"/>
        <v>1620.89</v>
      </c>
      <c r="O43">
        <f t="shared" si="2"/>
        <v>13</v>
      </c>
      <c r="P43" t="str">
        <f t="shared" si="3"/>
        <v>Jun</v>
      </c>
      <c r="Q43">
        <f t="shared" si="4"/>
        <v>2022</v>
      </c>
    </row>
    <row r="44" spans="1:17" x14ac:dyDescent="0.35">
      <c r="A44" s="2">
        <v>44993</v>
      </c>
      <c r="B44" t="s">
        <v>110</v>
      </c>
      <c r="C44" t="s">
        <v>67</v>
      </c>
      <c r="D44" t="s">
        <v>68</v>
      </c>
      <c r="E44" t="s">
        <v>2</v>
      </c>
      <c r="F44">
        <v>28</v>
      </c>
      <c r="G44" t="s">
        <v>131</v>
      </c>
      <c r="H44" t="s">
        <v>135</v>
      </c>
      <c r="I44" t="str">
        <f>VLOOKUP($B44,'Product Details'!$A:$E,2,0)</f>
        <v>Category 6</v>
      </c>
      <c r="J44" t="str">
        <f>VLOOKUP($B44,'Product Details'!$A:$E,3,0)</f>
        <v>Pastry - Baked Cinnamon Stick</v>
      </c>
      <c r="K44" s="1">
        <f>VLOOKUP($B44,'Product Details'!$A:$E,4,0)</f>
        <v>43.7</v>
      </c>
      <c r="L44" s="1">
        <f>VLOOKUP($B44,'Product Details'!$A:$E,5,0)</f>
        <v>42.11</v>
      </c>
      <c r="M44" s="1">
        <f t="shared" si="0"/>
        <v>1223.6000000000001</v>
      </c>
      <c r="N44" s="1">
        <f t="shared" si="1"/>
        <v>1179.08</v>
      </c>
      <c r="O44">
        <f t="shared" si="2"/>
        <v>8</v>
      </c>
      <c r="P44" t="str">
        <f t="shared" si="3"/>
        <v>Mar</v>
      </c>
      <c r="Q44">
        <f t="shared" si="4"/>
        <v>2023</v>
      </c>
    </row>
    <row r="45" spans="1:17" x14ac:dyDescent="0.35">
      <c r="A45" s="2">
        <v>44757</v>
      </c>
      <c r="B45" t="s">
        <v>110</v>
      </c>
      <c r="C45" t="s">
        <v>69</v>
      </c>
      <c r="D45" t="s">
        <v>70</v>
      </c>
      <c r="E45" t="s">
        <v>6</v>
      </c>
      <c r="F45">
        <v>27</v>
      </c>
      <c r="G45" t="s">
        <v>130</v>
      </c>
      <c r="H45" t="s">
        <v>135</v>
      </c>
      <c r="I45" t="str">
        <f>VLOOKUP($B45,'Product Details'!$A:$E,2,0)</f>
        <v>Category 6</v>
      </c>
      <c r="J45" t="str">
        <f>VLOOKUP($B45,'Product Details'!$A:$E,3,0)</f>
        <v>Pastry - Baked Cinnamon Stick</v>
      </c>
      <c r="K45" s="1">
        <f>VLOOKUP($B45,'Product Details'!$A:$E,4,0)</f>
        <v>43.7</v>
      </c>
      <c r="L45" s="1">
        <f>VLOOKUP($B45,'Product Details'!$A:$E,5,0)</f>
        <v>42.11</v>
      </c>
      <c r="M45" s="1">
        <f t="shared" si="0"/>
        <v>1179.9000000000001</v>
      </c>
      <c r="N45" s="1">
        <f t="shared" si="1"/>
        <v>1136.97</v>
      </c>
      <c r="O45">
        <f t="shared" si="2"/>
        <v>15</v>
      </c>
      <c r="P45" t="str">
        <f t="shared" si="3"/>
        <v>Jul</v>
      </c>
      <c r="Q45">
        <f t="shared" si="4"/>
        <v>2022</v>
      </c>
    </row>
    <row r="46" spans="1:17" x14ac:dyDescent="0.35">
      <c r="A46" s="2">
        <v>44759</v>
      </c>
      <c r="B46" t="s">
        <v>116</v>
      </c>
      <c r="C46" t="s">
        <v>61</v>
      </c>
      <c r="D46" t="s">
        <v>62</v>
      </c>
      <c r="E46" t="s">
        <v>2</v>
      </c>
      <c r="F46">
        <v>59</v>
      </c>
      <c r="G46" t="s">
        <v>129</v>
      </c>
      <c r="H46" t="s">
        <v>135</v>
      </c>
      <c r="I46" t="str">
        <f>VLOOKUP($B46,'Product Details'!$A:$E,2,0)</f>
        <v>Category 5</v>
      </c>
      <c r="J46" t="str">
        <f>VLOOKUP($B46,'Product Details'!$A:$E,3,0)</f>
        <v>Water - San Pellegrino</v>
      </c>
      <c r="K46" s="1">
        <f>VLOOKUP($B46,'Product Details'!$A:$E,4,0)</f>
        <v>32.25</v>
      </c>
      <c r="L46" s="1">
        <f>VLOOKUP($B46,'Product Details'!$A:$E,5,0)</f>
        <v>41.25</v>
      </c>
      <c r="M46" s="1">
        <f t="shared" si="0"/>
        <v>1902.75</v>
      </c>
      <c r="N46" s="1">
        <f t="shared" si="1"/>
        <v>2433.75</v>
      </c>
      <c r="O46">
        <f t="shared" si="2"/>
        <v>17</v>
      </c>
      <c r="P46" t="str">
        <f t="shared" si="3"/>
        <v>Jul</v>
      </c>
      <c r="Q46">
        <f t="shared" si="4"/>
        <v>2022</v>
      </c>
    </row>
    <row r="47" spans="1:17" x14ac:dyDescent="0.35">
      <c r="A47" s="2">
        <v>44822</v>
      </c>
      <c r="B47" t="s">
        <v>117</v>
      </c>
      <c r="C47" t="s">
        <v>44</v>
      </c>
      <c r="D47" t="s">
        <v>45</v>
      </c>
      <c r="E47" t="s">
        <v>2</v>
      </c>
      <c r="F47">
        <v>17</v>
      </c>
      <c r="G47" t="s">
        <v>130</v>
      </c>
      <c r="H47" t="s">
        <v>129</v>
      </c>
      <c r="I47" t="str">
        <f>VLOOKUP($B47,'Product Details'!$A:$E,2,0)</f>
        <v>Category 1</v>
      </c>
      <c r="J47" t="str">
        <f>VLOOKUP($B47,'Product Details'!$A:$E,3,0)</f>
        <v>Sauce - Bernaise, Mix</v>
      </c>
      <c r="K47" s="1">
        <f>VLOOKUP($B47,'Product Details'!$A:$E,4,0)</f>
        <v>88.79</v>
      </c>
      <c r="L47" s="1">
        <f>VLOOKUP($B47,'Product Details'!$A:$E,5,0)</f>
        <v>96.79</v>
      </c>
      <c r="M47" s="1">
        <f t="shared" si="0"/>
        <v>1509.43</v>
      </c>
      <c r="N47" s="1">
        <f t="shared" si="1"/>
        <v>1645.43</v>
      </c>
      <c r="O47">
        <f t="shared" si="2"/>
        <v>18</v>
      </c>
      <c r="P47" t="str">
        <f t="shared" si="3"/>
        <v>Sep</v>
      </c>
      <c r="Q47">
        <f t="shared" si="4"/>
        <v>2022</v>
      </c>
    </row>
    <row r="48" spans="1:17" x14ac:dyDescent="0.35">
      <c r="A48" s="2">
        <v>44944</v>
      </c>
      <c r="B48" t="s">
        <v>109</v>
      </c>
      <c r="C48" t="s">
        <v>39</v>
      </c>
      <c r="D48" t="s">
        <v>40</v>
      </c>
      <c r="E48" t="s">
        <v>6</v>
      </c>
      <c r="F48">
        <v>10</v>
      </c>
      <c r="G48" t="s">
        <v>132</v>
      </c>
      <c r="H48" t="s">
        <v>129</v>
      </c>
      <c r="I48" t="str">
        <f>VLOOKUP($B48,'Product Details'!$A:$E,2,0)</f>
        <v>Category 6</v>
      </c>
      <c r="J48" t="str">
        <f>VLOOKUP($B48,'Product Details'!$A:$E,3,0)</f>
        <v>Pork Ham Prager</v>
      </c>
      <c r="K48" s="1">
        <f>VLOOKUP($B48,'Product Details'!$A:$E,4,0)</f>
        <v>12.54</v>
      </c>
      <c r="L48" s="1">
        <f>VLOOKUP($B48,'Product Details'!$A:$E,5,0)</f>
        <v>30.54</v>
      </c>
      <c r="M48" s="1">
        <f t="shared" si="0"/>
        <v>125.39999999999999</v>
      </c>
      <c r="N48" s="1">
        <f t="shared" si="1"/>
        <v>305.39999999999998</v>
      </c>
      <c r="O48">
        <f t="shared" si="2"/>
        <v>18</v>
      </c>
      <c r="P48" t="str">
        <f t="shared" si="3"/>
        <v>Jan</v>
      </c>
      <c r="Q48">
        <f t="shared" si="4"/>
        <v>2023</v>
      </c>
    </row>
    <row r="49" spans="1:17" x14ac:dyDescent="0.35">
      <c r="A49" s="2">
        <v>45042</v>
      </c>
      <c r="B49" t="s">
        <v>102</v>
      </c>
      <c r="C49" t="s">
        <v>61</v>
      </c>
      <c r="D49" t="s">
        <v>62</v>
      </c>
      <c r="E49" t="s">
        <v>2</v>
      </c>
      <c r="F49">
        <v>8</v>
      </c>
      <c r="G49" t="s">
        <v>129</v>
      </c>
      <c r="H49" t="s">
        <v>129</v>
      </c>
      <c r="I49" t="str">
        <f>VLOOKUP($B49,'Product Details'!$A:$E,2,0)</f>
        <v>Category 3</v>
      </c>
      <c r="J49" t="str">
        <f>VLOOKUP($B49,'Product Details'!$A:$E,3,0)</f>
        <v>Scallop - St. Jaques</v>
      </c>
      <c r="K49" s="1">
        <f>VLOOKUP($B49,'Product Details'!$A:$E,4,0)</f>
        <v>22.51</v>
      </c>
      <c r="L49" s="1">
        <f>VLOOKUP($B49,'Product Details'!$A:$E,5,0)</f>
        <v>45.51</v>
      </c>
      <c r="M49" s="1">
        <f t="shared" si="0"/>
        <v>180.08</v>
      </c>
      <c r="N49" s="1">
        <f t="shared" si="1"/>
        <v>364.08</v>
      </c>
      <c r="O49">
        <f t="shared" si="2"/>
        <v>26</v>
      </c>
      <c r="P49" t="str">
        <f t="shared" si="3"/>
        <v>Apr</v>
      </c>
      <c r="Q49">
        <f t="shared" si="4"/>
        <v>2023</v>
      </c>
    </row>
    <row r="50" spans="1:17" x14ac:dyDescent="0.35">
      <c r="A50" s="2">
        <v>44764</v>
      </c>
      <c r="B50" t="s">
        <v>98</v>
      </c>
      <c r="C50" t="s">
        <v>25</v>
      </c>
      <c r="D50" t="s">
        <v>26</v>
      </c>
      <c r="E50" t="s">
        <v>2</v>
      </c>
      <c r="F50">
        <v>35</v>
      </c>
      <c r="G50" t="s">
        <v>130</v>
      </c>
      <c r="H50" t="s">
        <v>135</v>
      </c>
      <c r="I50" t="str">
        <f>VLOOKUP($B50,'Product Details'!$A:$E,2,0)</f>
        <v>Category 3</v>
      </c>
      <c r="J50" t="str">
        <f>VLOOKUP($B50,'Product Details'!$A:$E,3,0)</f>
        <v>Beef - Striploin</v>
      </c>
      <c r="K50" s="1">
        <f>VLOOKUP($B50,'Product Details'!$A:$E,4,0)</f>
        <v>13.89</v>
      </c>
      <c r="L50" s="1">
        <f>VLOOKUP($B50,'Product Details'!$A:$E,5,0)</f>
        <v>33.89</v>
      </c>
      <c r="M50" s="1">
        <f t="shared" si="0"/>
        <v>486.15000000000003</v>
      </c>
      <c r="N50" s="1">
        <f t="shared" si="1"/>
        <v>1186.1500000000001</v>
      </c>
      <c r="O50">
        <f t="shared" si="2"/>
        <v>22</v>
      </c>
      <c r="P50" t="str">
        <f t="shared" si="3"/>
        <v>Jul</v>
      </c>
      <c r="Q50">
        <f t="shared" si="4"/>
        <v>2022</v>
      </c>
    </row>
    <row r="51" spans="1:17" x14ac:dyDescent="0.35">
      <c r="A51" s="2">
        <v>45013</v>
      </c>
      <c r="B51" t="s">
        <v>105</v>
      </c>
      <c r="C51" t="s">
        <v>67</v>
      </c>
      <c r="D51" t="s">
        <v>68</v>
      </c>
      <c r="E51" t="s">
        <v>2</v>
      </c>
      <c r="F51">
        <v>53</v>
      </c>
      <c r="G51" t="s">
        <v>131</v>
      </c>
      <c r="H51" t="s">
        <v>135</v>
      </c>
      <c r="I51" t="str">
        <f>VLOOKUP($B51,'Product Details'!$A:$E,2,0)</f>
        <v>Category 2</v>
      </c>
      <c r="J51" t="str">
        <f>VLOOKUP($B51,'Product Details'!$A:$E,3,0)</f>
        <v>Soup Campbells</v>
      </c>
      <c r="K51" s="1">
        <f>VLOOKUP($B51,'Product Details'!$A:$E,4,0)</f>
        <v>7.54</v>
      </c>
      <c r="L51" s="1">
        <f>VLOOKUP($B51,'Product Details'!$A:$E,5,0)</f>
        <v>13.54</v>
      </c>
      <c r="M51" s="1">
        <f t="shared" si="0"/>
        <v>399.62</v>
      </c>
      <c r="N51" s="1">
        <f t="shared" si="1"/>
        <v>717.62</v>
      </c>
      <c r="O51">
        <f t="shared" si="2"/>
        <v>28</v>
      </c>
      <c r="P51" t="str">
        <f t="shared" si="3"/>
        <v>Mar</v>
      </c>
      <c r="Q51">
        <f t="shared" si="4"/>
        <v>2023</v>
      </c>
    </row>
    <row r="52" spans="1:17" x14ac:dyDescent="0.35">
      <c r="A52" s="2">
        <v>45010</v>
      </c>
      <c r="B52" t="s">
        <v>98</v>
      </c>
      <c r="C52" t="s">
        <v>44</v>
      </c>
      <c r="D52" t="s">
        <v>45</v>
      </c>
      <c r="E52" t="s">
        <v>2</v>
      </c>
      <c r="F52">
        <v>14</v>
      </c>
      <c r="G52" t="s">
        <v>130</v>
      </c>
      <c r="H52" t="s">
        <v>135</v>
      </c>
      <c r="I52" t="str">
        <f>VLOOKUP($B52,'Product Details'!$A:$E,2,0)</f>
        <v>Category 3</v>
      </c>
      <c r="J52" t="str">
        <f>VLOOKUP($B52,'Product Details'!$A:$E,3,0)</f>
        <v>Beef - Striploin</v>
      </c>
      <c r="K52" s="1">
        <f>VLOOKUP($B52,'Product Details'!$A:$E,4,0)</f>
        <v>13.89</v>
      </c>
      <c r="L52" s="1">
        <f>VLOOKUP($B52,'Product Details'!$A:$E,5,0)</f>
        <v>33.89</v>
      </c>
      <c r="M52" s="1">
        <f t="shared" si="0"/>
        <v>194.46</v>
      </c>
      <c r="N52" s="1">
        <f t="shared" si="1"/>
        <v>474.46000000000004</v>
      </c>
      <c r="O52">
        <f t="shared" si="2"/>
        <v>25</v>
      </c>
      <c r="P52" t="str">
        <f t="shared" si="3"/>
        <v>Mar</v>
      </c>
      <c r="Q52">
        <f t="shared" si="4"/>
        <v>2023</v>
      </c>
    </row>
    <row r="53" spans="1:17" x14ac:dyDescent="0.35">
      <c r="A53" s="2">
        <v>44878</v>
      </c>
      <c r="B53" t="s">
        <v>106</v>
      </c>
      <c r="C53" t="s">
        <v>73</v>
      </c>
      <c r="D53" t="s">
        <v>74</v>
      </c>
      <c r="E53" t="s">
        <v>6</v>
      </c>
      <c r="F53">
        <v>10</v>
      </c>
      <c r="G53" t="s">
        <v>131</v>
      </c>
      <c r="H53" t="s">
        <v>135</v>
      </c>
      <c r="I53" t="str">
        <f>VLOOKUP($B53,'Product Details'!$A:$E,2,0)</f>
        <v>Category 1</v>
      </c>
      <c r="J53" t="str">
        <f>VLOOKUP($B53,'Product Details'!$A:$E,3,0)</f>
        <v>Lime Cordial - Roses</v>
      </c>
      <c r="K53" s="1">
        <f>VLOOKUP($B53,'Product Details'!$A:$E,4,0)</f>
        <v>51.42</v>
      </c>
      <c r="L53" s="1">
        <f>VLOOKUP($B53,'Product Details'!$A:$E,5,0)</f>
        <v>72.42</v>
      </c>
      <c r="M53" s="1">
        <f t="shared" si="0"/>
        <v>514.20000000000005</v>
      </c>
      <c r="N53" s="1">
        <f t="shared" si="1"/>
        <v>724.2</v>
      </c>
      <c r="O53">
        <f t="shared" si="2"/>
        <v>13</v>
      </c>
      <c r="P53" t="str">
        <f t="shared" si="3"/>
        <v>Nov</v>
      </c>
      <c r="Q53">
        <f t="shared" si="4"/>
        <v>2022</v>
      </c>
    </row>
    <row r="54" spans="1:17" x14ac:dyDescent="0.35">
      <c r="A54" s="2">
        <v>45036</v>
      </c>
      <c r="B54" t="s">
        <v>112</v>
      </c>
      <c r="C54" t="s">
        <v>75</v>
      </c>
      <c r="D54" t="s">
        <v>76</v>
      </c>
      <c r="E54" t="s">
        <v>6</v>
      </c>
      <c r="F54">
        <v>49</v>
      </c>
      <c r="G54" t="s">
        <v>131</v>
      </c>
      <c r="H54" t="s">
        <v>135</v>
      </c>
      <c r="I54" t="str">
        <f>VLOOKUP($B54,'Product Details'!$A:$E,2,0)</f>
        <v>Category 4</v>
      </c>
      <c r="J54" t="str">
        <f>VLOOKUP($B54,'Product Details'!$A:$E,3,0)</f>
        <v>Pizza Pizza Dough</v>
      </c>
      <c r="K54" s="1">
        <f>VLOOKUP($B54,'Product Details'!$A:$E,4,0)</f>
        <v>30.48</v>
      </c>
      <c r="L54" s="1">
        <f>VLOOKUP($B54,'Product Details'!$A:$E,5,0)</f>
        <v>36.479999999999997</v>
      </c>
      <c r="M54" s="1">
        <f t="shared" si="0"/>
        <v>1493.52</v>
      </c>
      <c r="N54" s="1">
        <f t="shared" si="1"/>
        <v>1787.5199999999998</v>
      </c>
      <c r="O54">
        <f t="shared" si="2"/>
        <v>20</v>
      </c>
      <c r="P54" t="str">
        <f t="shared" si="3"/>
        <v>Apr</v>
      </c>
      <c r="Q54">
        <f t="shared" si="4"/>
        <v>2023</v>
      </c>
    </row>
    <row r="55" spans="1:17" x14ac:dyDescent="0.35">
      <c r="A55" s="2">
        <v>44717</v>
      </c>
      <c r="B55" t="s">
        <v>108</v>
      </c>
      <c r="C55" t="s">
        <v>33</v>
      </c>
      <c r="D55" t="s">
        <v>34</v>
      </c>
      <c r="E55" t="s">
        <v>2</v>
      </c>
      <c r="F55">
        <v>47</v>
      </c>
      <c r="G55" t="s">
        <v>129</v>
      </c>
      <c r="H55" t="s">
        <v>135</v>
      </c>
      <c r="I55" t="str">
        <f>VLOOKUP($B55,'Product Details'!$A:$E,2,0)</f>
        <v>Category 5</v>
      </c>
      <c r="J55" t="str">
        <f>VLOOKUP($B55,'Product Details'!$A:$E,3,0)</f>
        <v>7up Diet, 355 Ml</v>
      </c>
      <c r="K55" s="1">
        <f>VLOOKUP($B55,'Product Details'!$A:$E,4,0)</f>
        <v>70.31</v>
      </c>
      <c r="L55" s="1">
        <f>VLOOKUP($B55,'Product Details'!$A:$E,5,0)</f>
        <v>85.31</v>
      </c>
      <c r="M55" s="1">
        <f t="shared" si="0"/>
        <v>3304.57</v>
      </c>
      <c r="N55" s="1">
        <f t="shared" si="1"/>
        <v>4009.57</v>
      </c>
      <c r="O55">
        <f t="shared" si="2"/>
        <v>5</v>
      </c>
      <c r="P55" t="str">
        <f t="shared" si="3"/>
        <v>Jun</v>
      </c>
      <c r="Q55">
        <f t="shared" si="4"/>
        <v>2022</v>
      </c>
    </row>
    <row r="56" spans="1:17" x14ac:dyDescent="0.35">
      <c r="A56" s="2">
        <v>45007</v>
      </c>
      <c r="B56" t="s">
        <v>114</v>
      </c>
      <c r="C56" t="s">
        <v>61</v>
      </c>
      <c r="D56" t="s">
        <v>62</v>
      </c>
      <c r="E56" t="s">
        <v>2</v>
      </c>
      <c r="F56">
        <v>50</v>
      </c>
      <c r="G56" t="s">
        <v>129</v>
      </c>
      <c r="H56" t="s">
        <v>129</v>
      </c>
      <c r="I56" t="str">
        <f>VLOOKUP($B56,'Product Details'!$A:$E,2,0)</f>
        <v>Category 5</v>
      </c>
      <c r="J56" t="str">
        <f>VLOOKUP($B56,'Product Details'!$A:$E,3,0)</f>
        <v>Vaccum Bag - 14x20</v>
      </c>
      <c r="K56" s="1">
        <f>VLOOKUP($B56,'Product Details'!$A:$E,4,0)</f>
        <v>91.03</v>
      </c>
      <c r="L56" s="1">
        <f>VLOOKUP($B56,'Product Details'!$A:$E,5,0)</f>
        <v>90.54</v>
      </c>
      <c r="M56" s="1">
        <f t="shared" si="0"/>
        <v>4551.5</v>
      </c>
      <c r="N56" s="1">
        <f t="shared" si="1"/>
        <v>4527</v>
      </c>
      <c r="O56">
        <f t="shared" si="2"/>
        <v>22</v>
      </c>
      <c r="P56" t="str">
        <f t="shared" si="3"/>
        <v>Mar</v>
      </c>
      <c r="Q56">
        <f t="shared" si="4"/>
        <v>2023</v>
      </c>
    </row>
    <row r="57" spans="1:17" x14ac:dyDescent="0.35">
      <c r="A57" s="2">
        <v>44833</v>
      </c>
      <c r="B57" t="s">
        <v>117</v>
      </c>
      <c r="C57" t="s">
        <v>77</v>
      </c>
      <c r="D57" t="s">
        <v>78</v>
      </c>
      <c r="E57" t="s">
        <v>6</v>
      </c>
      <c r="F57">
        <v>43</v>
      </c>
      <c r="G57" t="s">
        <v>131</v>
      </c>
      <c r="H57" t="s">
        <v>135</v>
      </c>
      <c r="I57" t="str">
        <f>VLOOKUP($B57,'Product Details'!$A:$E,2,0)</f>
        <v>Category 1</v>
      </c>
      <c r="J57" t="str">
        <f>VLOOKUP($B57,'Product Details'!$A:$E,3,0)</f>
        <v>Sauce - Bernaise, Mix</v>
      </c>
      <c r="K57" s="1">
        <f>VLOOKUP($B57,'Product Details'!$A:$E,4,0)</f>
        <v>88.79</v>
      </c>
      <c r="L57" s="1">
        <f>VLOOKUP($B57,'Product Details'!$A:$E,5,0)</f>
        <v>96.79</v>
      </c>
      <c r="M57" s="1">
        <f t="shared" si="0"/>
        <v>3817.9700000000003</v>
      </c>
      <c r="N57" s="1">
        <f t="shared" si="1"/>
        <v>4161.97</v>
      </c>
      <c r="O57">
        <f t="shared" si="2"/>
        <v>29</v>
      </c>
      <c r="P57" t="str">
        <f t="shared" si="3"/>
        <v>Sep</v>
      </c>
      <c r="Q57">
        <f t="shared" si="4"/>
        <v>2022</v>
      </c>
    </row>
    <row r="58" spans="1:17" x14ac:dyDescent="0.35">
      <c r="A58" s="2">
        <v>44767</v>
      </c>
      <c r="B58" t="s">
        <v>118</v>
      </c>
      <c r="C58" t="s">
        <v>79</v>
      </c>
      <c r="D58" t="s">
        <v>80</v>
      </c>
      <c r="E58" t="s">
        <v>2</v>
      </c>
      <c r="F58">
        <v>26</v>
      </c>
      <c r="G58" t="s">
        <v>129</v>
      </c>
      <c r="H58" t="s">
        <v>129</v>
      </c>
      <c r="I58" t="str">
        <f>VLOOKUP($B58,'Product Details'!$A:$E,2,0)</f>
        <v>Category 2</v>
      </c>
      <c r="J58" t="str">
        <f>VLOOKUP($B58,'Product Details'!$A:$E,3,0)</f>
        <v>Soup - Campbells Mac N Cheese</v>
      </c>
      <c r="K58" s="1">
        <f>VLOOKUP($B58,'Product Details'!$A:$E,4,0)</f>
        <v>6.55</v>
      </c>
      <c r="L58" s="1">
        <f>VLOOKUP($B58,'Product Details'!$A:$E,5,0)</f>
        <v>4.53</v>
      </c>
      <c r="M58" s="1">
        <f t="shared" si="0"/>
        <v>170.29999999999998</v>
      </c>
      <c r="N58" s="1">
        <f t="shared" si="1"/>
        <v>117.78</v>
      </c>
      <c r="O58">
        <f t="shared" si="2"/>
        <v>25</v>
      </c>
      <c r="P58" t="str">
        <f t="shared" si="3"/>
        <v>Jul</v>
      </c>
      <c r="Q58">
        <f t="shared" si="4"/>
        <v>2022</v>
      </c>
    </row>
    <row r="59" spans="1:17" x14ac:dyDescent="0.35">
      <c r="A59" s="2">
        <v>45019</v>
      </c>
      <c r="B59" t="s">
        <v>104</v>
      </c>
      <c r="C59" t="s">
        <v>50</v>
      </c>
      <c r="D59" t="s">
        <v>51</v>
      </c>
      <c r="E59" t="s">
        <v>6</v>
      </c>
      <c r="F59">
        <v>34</v>
      </c>
      <c r="G59" t="s">
        <v>130</v>
      </c>
      <c r="H59" t="s">
        <v>135</v>
      </c>
      <c r="I59" t="str">
        <f>VLOOKUP($B59,'Product Details'!$A:$E,2,0)</f>
        <v>Category 1</v>
      </c>
      <c r="J59" t="str">
        <f>VLOOKUP($B59,'Product Details'!$A:$E,3,0)</f>
        <v>White Baguette</v>
      </c>
      <c r="K59" s="1">
        <f>VLOOKUP($B59,'Product Details'!$A:$E,4,0)</f>
        <v>51.63</v>
      </c>
      <c r="L59" s="1">
        <f>VLOOKUP($B59,'Product Details'!$A:$E,5,0)</f>
        <v>61.63</v>
      </c>
      <c r="M59" s="1">
        <f t="shared" si="0"/>
        <v>1755.42</v>
      </c>
      <c r="N59" s="1">
        <f t="shared" si="1"/>
        <v>2095.42</v>
      </c>
      <c r="O59">
        <f t="shared" si="2"/>
        <v>3</v>
      </c>
      <c r="P59" t="str">
        <f t="shared" si="3"/>
        <v>Apr</v>
      </c>
      <c r="Q59">
        <f t="shared" si="4"/>
        <v>2023</v>
      </c>
    </row>
    <row r="60" spans="1:17" x14ac:dyDescent="0.35">
      <c r="A60" s="2">
        <v>44957</v>
      </c>
      <c r="B60" t="s">
        <v>118</v>
      </c>
      <c r="C60" t="s">
        <v>25</v>
      </c>
      <c r="D60" t="s">
        <v>26</v>
      </c>
      <c r="E60" t="s">
        <v>2</v>
      </c>
      <c r="F60">
        <v>27</v>
      </c>
      <c r="G60" t="s">
        <v>130</v>
      </c>
      <c r="H60" t="s">
        <v>135</v>
      </c>
      <c r="I60" t="str">
        <f>VLOOKUP($B60,'Product Details'!$A:$E,2,0)</f>
        <v>Category 2</v>
      </c>
      <c r="J60" t="str">
        <f>VLOOKUP($B60,'Product Details'!$A:$E,3,0)</f>
        <v>Soup - Campbells Mac N Cheese</v>
      </c>
      <c r="K60" s="1">
        <f>VLOOKUP($B60,'Product Details'!$A:$E,4,0)</f>
        <v>6.55</v>
      </c>
      <c r="L60" s="1">
        <f>VLOOKUP($B60,'Product Details'!$A:$E,5,0)</f>
        <v>4.53</v>
      </c>
      <c r="M60" s="1">
        <f t="shared" si="0"/>
        <v>176.85</v>
      </c>
      <c r="N60" s="1">
        <f t="shared" si="1"/>
        <v>122.31</v>
      </c>
      <c r="O60">
        <f t="shared" si="2"/>
        <v>31</v>
      </c>
      <c r="P60" t="str">
        <f t="shared" si="3"/>
        <v>Jan</v>
      </c>
      <c r="Q60">
        <f t="shared" si="4"/>
        <v>2023</v>
      </c>
    </row>
    <row r="61" spans="1:17" x14ac:dyDescent="0.35">
      <c r="A61" s="2">
        <v>44948</v>
      </c>
      <c r="B61" t="s">
        <v>103</v>
      </c>
      <c r="C61" t="s">
        <v>82</v>
      </c>
      <c r="D61" t="s">
        <v>83</v>
      </c>
      <c r="E61" t="s">
        <v>6</v>
      </c>
      <c r="F61">
        <v>22</v>
      </c>
      <c r="G61" t="s">
        <v>129</v>
      </c>
      <c r="H61" t="s">
        <v>135</v>
      </c>
      <c r="I61" t="str">
        <f>VLOOKUP($B61,'Product Details'!$A:$E,2,0)</f>
        <v>Category 5</v>
      </c>
      <c r="J61" t="str">
        <f>VLOOKUP($B61,'Product Details'!$A:$E,3,0)</f>
        <v>Tomatoes - Grape</v>
      </c>
      <c r="K61" s="1">
        <f>VLOOKUP($B61,'Product Details'!$A:$E,4,0)</f>
        <v>36.659999999999997</v>
      </c>
      <c r="L61" s="1">
        <f>VLOOKUP($B61,'Product Details'!$A:$E,5,0)</f>
        <v>52.66</v>
      </c>
      <c r="M61" s="1">
        <f t="shared" si="0"/>
        <v>806.52</v>
      </c>
      <c r="N61" s="1">
        <f t="shared" si="1"/>
        <v>1158.52</v>
      </c>
      <c r="O61">
        <f t="shared" si="2"/>
        <v>22</v>
      </c>
      <c r="P61" t="str">
        <f t="shared" si="3"/>
        <v>Jan</v>
      </c>
      <c r="Q61">
        <f t="shared" si="4"/>
        <v>2023</v>
      </c>
    </row>
    <row r="62" spans="1:17" x14ac:dyDescent="0.35">
      <c r="A62" s="2">
        <v>44703</v>
      </c>
      <c r="B62" t="s">
        <v>103</v>
      </c>
      <c r="C62" t="s">
        <v>44</v>
      </c>
      <c r="D62" t="s">
        <v>45</v>
      </c>
      <c r="E62" t="s">
        <v>2</v>
      </c>
      <c r="F62">
        <v>43</v>
      </c>
      <c r="G62" t="s">
        <v>130</v>
      </c>
      <c r="H62" t="s">
        <v>129</v>
      </c>
      <c r="I62" t="str">
        <f>VLOOKUP($B62,'Product Details'!$A:$E,2,0)</f>
        <v>Category 5</v>
      </c>
      <c r="J62" t="str">
        <f>VLOOKUP($B62,'Product Details'!$A:$E,3,0)</f>
        <v>Tomatoes - Grape</v>
      </c>
      <c r="K62" s="1">
        <f>VLOOKUP($B62,'Product Details'!$A:$E,4,0)</f>
        <v>36.659999999999997</v>
      </c>
      <c r="L62" s="1">
        <f>VLOOKUP($B62,'Product Details'!$A:$E,5,0)</f>
        <v>52.66</v>
      </c>
      <c r="M62" s="1">
        <f t="shared" si="0"/>
        <v>1576.3799999999999</v>
      </c>
      <c r="N62" s="1">
        <f t="shared" si="1"/>
        <v>2264.3799999999997</v>
      </c>
      <c r="O62">
        <f t="shared" si="2"/>
        <v>22</v>
      </c>
      <c r="P62" t="str">
        <f t="shared" si="3"/>
        <v>May</v>
      </c>
      <c r="Q62">
        <f t="shared" si="4"/>
        <v>2022</v>
      </c>
    </row>
    <row r="63" spans="1:17" x14ac:dyDescent="0.35">
      <c r="A63" s="2">
        <v>45002</v>
      </c>
      <c r="B63" t="s">
        <v>112</v>
      </c>
      <c r="C63" t="s">
        <v>33</v>
      </c>
      <c r="D63" t="s">
        <v>34</v>
      </c>
      <c r="E63" t="s">
        <v>2</v>
      </c>
      <c r="F63">
        <v>15</v>
      </c>
      <c r="G63" t="s">
        <v>129</v>
      </c>
      <c r="H63" t="s">
        <v>135</v>
      </c>
      <c r="I63" t="str">
        <f>VLOOKUP($B63,'Product Details'!$A:$E,2,0)</f>
        <v>Category 4</v>
      </c>
      <c r="J63" t="str">
        <f>VLOOKUP($B63,'Product Details'!$A:$E,3,0)</f>
        <v>Pizza Pizza Dough</v>
      </c>
      <c r="K63" s="1">
        <f>VLOOKUP($B63,'Product Details'!$A:$E,4,0)</f>
        <v>30.48</v>
      </c>
      <c r="L63" s="1">
        <f>VLOOKUP($B63,'Product Details'!$A:$E,5,0)</f>
        <v>36.479999999999997</v>
      </c>
      <c r="M63" s="1">
        <f t="shared" si="0"/>
        <v>457.2</v>
      </c>
      <c r="N63" s="1">
        <f t="shared" si="1"/>
        <v>547.19999999999993</v>
      </c>
      <c r="O63">
        <f t="shared" si="2"/>
        <v>17</v>
      </c>
      <c r="P63" t="str">
        <f t="shared" si="3"/>
        <v>Mar</v>
      </c>
      <c r="Q63">
        <f t="shared" si="4"/>
        <v>2023</v>
      </c>
    </row>
    <row r="64" spans="1:17" x14ac:dyDescent="0.35">
      <c r="A64" s="2">
        <v>44788</v>
      </c>
      <c r="B64" t="s">
        <v>116</v>
      </c>
      <c r="C64" t="s">
        <v>77</v>
      </c>
      <c r="D64" t="s">
        <v>78</v>
      </c>
      <c r="E64" t="s">
        <v>6</v>
      </c>
      <c r="F64">
        <v>25</v>
      </c>
      <c r="G64" t="s">
        <v>131</v>
      </c>
      <c r="H64" t="s">
        <v>135</v>
      </c>
      <c r="I64" t="str">
        <f>VLOOKUP($B64,'Product Details'!$A:$E,2,0)</f>
        <v>Category 5</v>
      </c>
      <c r="J64" t="str">
        <f>VLOOKUP($B64,'Product Details'!$A:$E,3,0)</f>
        <v>Water - San Pellegrino</v>
      </c>
      <c r="K64" s="1">
        <f>VLOOKUP($B64,'Product Details'!$A:$E,4,0)</f>
        <v>32.25</v>
      </c>
      <c r="L64" s="1">
        <f>VLOOKUP($B64,'Product Details'!$A:$E,5,0)</f>
        <v>41.25</v>
      </c>
      <c r="M64" s="1">
        <f t="shared" si="0"/>
        <v>806.25</v>
      </c>
      <c r="N64" s="1">
        <f t="shared" si="1"/>
        <v>1031.25</v>
      </c>
      <c r="O64">
        <f t="shared" si="2"/>
        <v>15</v>
      </c>
      <c r="P64" t="str">
        <f t="shared" si="3"/>
        <v>Aug</v>
      </c>
      <c r="Q64">
        <f t="shared" si="4"/>
        <v>2022</v>
      </c>
    </row>
    <row r="65" spans="1:17" x14ac:dyDescent="0.35">
      <c r="A65" s="2">
        <v>44953</v>
      </c>
      <c r="B65" t="s">
        <v>108</v>
      </c>
      <c r="C65" t="s">
        <v>0</v>
      </c>
      <c r="D65" t="s">
        <v>1</v>
      </c>
      <c r="E65" t="s">
        <v>2</v>
      </c>
      <c r="F65">
        <v>53</v>
      </c>
      <c r="G65" t="s">
        <v>129</v>
      </c>
      <c r="H65" t="s">
        <v>135</v>
      </c>
      <c r="I65" t="str">
        <f>VLOOKUP($B65,'Product Details'!$A:$E,2,0)</f>
        <v>Category 5</v>
      </c>
      <c r="J65" t="str">
        <f>VLOOKUP($B65,'Product Details'!$A:$E,3,0)</f>
        <v>7up Diet, 355 Ml</v>
      </c>
      <c r="K65" s="1">
        <f>VLOOKUP($B65,'Product Details'!$A:$E,4,0)</f>
        <v>70.31</v>
      </c>
      <c r="L65" s="1">
        <f>VLOOKUP($B65,'Product Details'!$A:$E,5,0)</f>
        <v>85.31</v>
      </c>
      <c r="M65" s="1">
        <f t="shared" si="0"/>
        <v>3726.4300000000003</v>
      </c>
      <c r="N65" s="1">
        <f t="shared" si="1"/>
        <v>4521.43</v>
      </c>
      <c r="O65">
        <f t="shared" si="2"/>
        <v>27</v>
      </c>
      <c r="P65" t="str">
        <f t="shared" si="3"/>
        <v>Jan</v>
      </c>
      <c r="Q65">
        <f t="shared" si="4"/>
        <v>2023</v>
      </c>
    </row>
    <row r="66" spans="1:17" x14ac:dyDescent="0.35">
      <c r="A66" s="2">
        <v>44902</v>
      </c>
      <c r="B66" t="s">
        <v>116</v>
      </c>
      <c r="C66" t="s">
        <v>56</v>
      </c>
      <c r="D66" t="s">
        <v>57</v>
      </c>
      <c r="E66" t="s">
        <v>2</v>
      </c>
      <c r="F66">
        <v>41</v>
      </c>
      <c r="G66" t="s">
        <v>132</v>
      </c>
      <c r="H66" t="s">
        <v>135</v>
      </c>
      <c r="I66" t="str">
        <f>VLOOKUP($B66,'Product Details'!$A:$E,2,0)</f>
        <v>Category 5</v>
      </c>
      <c r="J66" t="str">
        <f>VLOOKUP($B66,'Product Details'!$A:$E,3,0)</f>
        <v>Water - San Pellegrino</v>
      </c>
      <c r="K66" s="1">
        <f>VLOOKUP($B66,'Product Details'!$A:$E,4,0)</f>
        <v>32.25</v>
      </c>
      <c r="L66" s="1">
        <f>VLOOKUP($B66,'Product Details'!$A:$E,5,0)</f>
        <v>41.25</v>
      </c>
      <c r="M66" s="1">
        <f t="shared" si="0"/>
        <v>1322.25</v>
      </c>
      <c r="N66" s="1">
        <f t="shared" si="1"/>
        <v>1691.25</v>
      </c>
      <c r="O66">
        <f t="shared" si="2"/>
        <v>7</v>
      </c>
      <c r="P66" t="str">
        <f t="shared" si="3"/>
        <v>Dec</v>
      </c>
      <c r="Q66">
        <f t="shared" si="4"/>
        <v>2022</v>
      </c>
    </row>
    <row r="67" spans="1:17" x14ac:dyDescent="0.35">
      <c r="A67" s="2">
        <v>44764</v>
      </c>
      <c r="B67" t="s">
        <v>113</v>
      </c>
      <c r="C67" t="s">
        <v>47</v>
      </c>
      <c r="D67" t="s">
        <v>48</v>
      </c>
      <c r="E67" t="s">
        <v>6</v>
      </c>
      <c r="F67">
        <v>12</v>
      </c>
      <c r="G67" t="s">
        <v>129</v>
      </c>
      <c r="H67" t="s">
        <v>129</v>
      </c>
      <c r="I67" t="str">
        <f>VLOOKUP($B67,'Product Details'!$A:$E,2,0)</f>
        <v>Category 6</v>
      </c>
      <c r="J67" t="str">
        <f>VLOOKUP($B67,'Product Details'!$A:$E,3,0)</f>
        <v>Pepper - Cayenne</v>
      </c>
      <c r="K67" s="1">
        <f>VLOOKUP($B67,'Product Details'!$A:$E,4,0)</f>
        <v>77.83</v>
      </c>
      <c r="L67" s="1">
        <f>VLOOKUP($B67,'Product Details'!$A:$E,5,0)</f>
        <v>99.83</v>
      </c>
      <c r="M67" s="1">
        <f t="shared" ref="M67:M130" si="5">F67*K67</f>
        <v>933.96</v>
      </c>
      <c r="N67" s="1">
        <f t="shared" ref="N67:N130" si="6">L67*F67</f>
        <v>1197.96</v>
      </c>
      <c r="O67">
        <f t="shared" ref="O67:O130" si="7">DAY(A67)</f>
        <v>22</v>
      </c>
      <c r="P67" t="str">
        <f t="shared" ref="P67:P130" si="8">TEXT(A67,"mmm")</f>
        <v>Jul</v>
      </c>
      <c r="Q67">
        <f t="shared" ref="Q67:Q130" si="9">YEAR(A67)</f>
        <v>2022</v>
      </c>
    </row>
    <row r="68" spans="1:17" x14ac:dyDescent="0.35">
      <c r="A68" s="2">
        <v>44944</v>
      </c>
      <c r="B68" t="s">
        <v>101</v>
      </c>
      <c r="C68" t="s">
        <v>11</v>
      </c>
      <c r="D68" t="s">
        <v>12</v>
      </c>
      <c r="E68" t="s">
        <v>2</v>
      </c>
      <c r="F68">
        <v>35</v>
      </c>
      <c r="G68" t="s">
        <v>129</v>
      </c>
      <c r="H68" t="s">
        <v>135</v>
      </c>
      <c r="I68" t="str">
        <f>VLOOKUP($B68,'Product Details'!$A:$E,2,0)</f>
        <v>Category 1</v>
      </c>
      <c r="J68" t="str">
        <f>VLOOKUP($B68,'Product Details'!$A:$E,3,0)</f>
        <v>Peas - Pigeon, Dry</v>
      </c>
      <c r="K68" s="1">
        <f>VLOOKUP($B68,'Product Details'!$A:$E,4,0)</f>
        <v>69.069999999999993</v>
      </c>
      <c r="L68" s="1">
        <f>VLOOKUP($B68,'Product Details'!$A:$E,5,0)</f>
        <v>88.07</v>
      </c>
      <c r="M68" s="1">
        <f t="shared" si="5"/>
        <v>2417.4499999999998</v>
      </c>
      <c r="N68" s="1">
        <f t="shared" si="6"/>
        <v>3082.45</v>
      </c>
      <c r="O68">
        <f t="shared" si="7"/>
        <v>18</v>
      </c>
      <c r="P68" t="str">
        <f t="shared" si="8"/>
        <v>Jan</v>
      </c>
      <c r="Q68">
        <f t="shared" si="9"/>
        <v>2023</v>
      </c>
    </row>
    <row r="69" spans="1:17" x14ac:dyDescent="0.35">
      <c r="A69" s="2">
        <v>44929</v>
      </c>
      <c r="B69" t="s">
        <v>107</v>
      </c>
      <c r="C69" t="s">
        <v>84</v>
      </c>
      <c r="D69" t="s">
        <v>85</v>
      </c>
      <c r="E69" t="s">
        <v>2</v>
      </c>
      <c r="F69">
        <v>23</v>
      </c>
      <c r="G69" t="s">
        <v>130</v>
      </c>
      <c r="H69" t="s">
        <v>129</v>
      </c>
      <c r="I69" t="str">
        <f>VLOOKUP($B69,'Product Details'!$A:$E,2,0)</f>
        <v>Category 3</v>
      </c>
      <c r="J69" t="str">
        <f>VLOOKUP($B69,'Product Details'!$A:$E,3,0)</f>
        <v>Sherry - Dry</v>
      </c>
      <c r="K69" s="1">
        <f>VLOOKUP($B69,'Product Details'!$A:$E,4,0)</f>
        <v>56.74</v>
      </c>
      <c r="L69" s="1">
        <f>VLOOKUP($B69,'Product Details'!$A:$E,5,0)</f>
        <v>79.739999999999995</v>
      </c>
      <c r="M69" s="1">
        <f t="shared" si="5"/>
        <v>1305.02</v>
      </c>
      <c r="N69" s="1">
        <f t="shared" si="6"/>
        <v>1834.02</v>
      </c>
      <c r="O69">
        <f t="shared" si="7"/>
        <v>3</v>
      </c>
      <c r="P69" t="str">
        <f t="shared" si="8"/>
        <v>Jan</v>
      </c>
      <c r="Q69">
        <f t="shared" si="9"/>
        <v>2023</v>
      </c>
    </row>
    <row r="70" spans="1:17" x14ac:dyDescent="0.35">
      <c r="A70" s="2">
        <v>44880</v>
      </c>
      <c r="B70" t="s">
        <v>103</v>
      </c>
      <c r="C70" t="s">
        <v>4</v>
      </c>
      <c r="D70" t="s">
        <v>5</v>
      </c>
      <c r="E70" t="s">
        <v>6</v>
      </c>
      <c r="F70">
        <v>47</v>
      </c>
      <c r="G70" t="s">
        <v>130</v>
      </c>
      <c r="H70" t="s">
        <v>129</v>
      </c>
      <c r="I70" t="str">
        <f>VLOOKUP($B70,'Product Details'!$A:$E,2,0)</f>
        <v>Category 5</v>
      </c>
      <c r="J70" t="str">
        <f>VLOOKUP($B70,'Product Details'!$A:$E,3,0)</f>
        <v>Tomatoes - Grape</v>
      </c>
      <c r="K70" s="1">
        <f>VLOOKUP($B70,'Product Details'!$A:$E,4,0)</f>
        <v>36.659999999999997</v>
      </c>
      <c r="L70" s="1">
        <f>VLOOKUP($B70,'Product Details'!$A:$E,5,0)</f>
        <v>52.66</v>
      </c>
      <c r="M70" s="1">
        <f t="shared" si="5"/>
        <v>1723.0199999999998</v>
      </c>
      <c r="N70" s="1">
        <f t="shared" si="6"/>
        <v>2475.02</v>
      </c>
      <c r="O70">
        <f t="shared" si="7"/>
        <v>15</v>
      </c>
      <c r="P70" t="str">
        <f t="shared" si="8"/>
        <v>Nov</v>
      </c>
      <c r="Q70">
        <f t="shared" si="9"/>
        <v>2022</v>
      </c>
    </row>
    <row r="71" spans="1:17" x14ac:dyDescent="0.35">
      <c r="A71" s="2">
        <v>44925</v>
      </c>
      <c r="B71" t="s">
        <v>118</v>
      </c>
      <c r="C71" t="s">
        <v>0</v>
      </c>
      <c r="D71" t="s">
        <v>1</v>
      </c>
      <c r="E71" t="s">
        <v>2</v>
      </c>
      <c r="F71">
        <v>23</v>
      </c>
      <c r="G71" t="s">
        <v>129</v>
      </c>
      <c r="H71" t="s">
        <v>135</v>
      </c>
      <c r="I71" t="str">
        <f>VLOOKUP($B71,'Product Details'!$A:$E,2,0)</f>
        <v>Category 2</v>
      </c>
      <c r="J71" t="str">
        <f>VLOOKUP($B71,'Product Details'!$A:$E,3,0)</f>
        <v>Soup - Campbells Mac N Cheese</v>
      </c>
      <c r="K71" s="1">
        <f>VLOOKUP($B71,'Product Details'!$A:$E,4,0)</f>
        <v>6.55</v>
      </c>
      <c r="L71" s="1">
        <f>VLOOKUP($B71,'Product Details'!$A:$E,5,0)</f>
        <v>4.53</v>
      </c>
      <c r="M71" s="1">
        <f t="shared" si="5"/>
        <v>150.65</v>
      </c>
      <c r="N71" s="1">
        <f t="shared" si="6"/>
        <v>104.19000000000001</v>
      </c>
      <c r="O71">
        <f t="shared" si="7"/>
        <v>30</v>
      </c>
      <c r="P71" t="str">
        <f t="shared" si="8"/>
        <v>Dec</v>
      </c>
      <c r="Q71">
        <f t="shared" si="9"/>
        <v>2022</v>
      </c>
    </row>
    <row r="72" spans="1:17" x14ac:dyDescent="0.35">
      <c r="A72" s="2">
        <v>44754</v>
      </c>
      <c r="B72" t="s">
        <v>102</v>
      </c>
      <c r="C72" t="s">
        <v>79</v>
      </c>
      <c r="D72" t="s">
        <v>80</v>
      </c>
      <c r="E72" t="s">
        <v>2</v>
      </c>
      <c r="F72">
        <v>54</v>
      </c>
      <c r="G72" t="s">
        <v>129</v>
      </c>
      <c r="H72" t="s">
        <v>135</v>
      </c>
      <c r="I72" t="str">
        <f>VLOOKUP($B72,'Product Details'!$A:$E,2,0)</f>
        <v>Category 3</v>
      </c>
      <c r="J72" t="str">
        <f>VLOOKUP($B72,'Product Details'!$A:$E,3,0)</f>
        <v>Scallop - St. Jaques</v>
      </c>
      <c r="K72" s="1">
        <f>VLOOKUP($B72,'Product Details'!$A:$E,4,0)</f>
        <v>22.51</v>
      </c>
      <c r="L72" s="1">
        <f>VLOOKUP($B72,'Product Details'!$A:$E,5,0)</f>
        <v>45.51</v>
      </c>
      <c r="M72" s="1">
        <f t="shared" si="5"/>
        <v>1215.5400000000002</v>
      </c>
      <c r="N72" s="1">
        <f t="shared" si="6"/>
        <v>2457.54</v>
      </c>
      <c r="O72">
        <f t="shared" si="7"/>
        <v>12</v>
      </c>
      <c r="P72" t="str">
        <f t="shared" si="8"/>
        <v>Jul</v>
      </c>
      <c r="Q72">
        <f t="shared" si="9"/>
        <v>2022</v>
      </c>
    </row>
    <row r="73" spans="1:17" x14ac:dyDescent="0.35">
      <c r="A73" s="2">
        <v>44979</v>
      </c>
      <c r="B73" t="s">
        <v>111</v>
      </c>
      <c r="C73" t="s">
        <v>42</v>
      </c>
      <c r="D73" t="s">
        <v>43</v>
      </c>
      <c r="E73" t="s">
        <v>2</v>
      </c>
      <c r="F73">
        <v>19</v>
      </c>
      <c r="G73" t="s">
        <v>130</v>
      </c>
      <c r="H73" t="s">
        <v>129</v>
      </c>
      <c r="I73" t="str">
        <f>VLOOKUP($B73,'Product Details'!$A:$E,2,0)</f>
        <v>Category 2</v>
      </c>
      <c r="J73" t="str">
        <f>VLOOKUP($B73,'Product Details'!$A:$E,3,0)</f>
        <v>Pasta - Cappellini, Dry</v>
      </c>
      <c r="K73" s="1">
        <f>VLOOKUP($B73,'Product Details'!$A:$E,4,0)</f>
        <v>33.299999999999997</v>
      </c>
      <c r="L73" s="1">
        <f>VLOOKUP($B73,'Product Details'!$A:$E,5,0)</f>
        <v>46.3</v>
      </c>
      <c r="M73" s="1">
        <f t="shared" si="5"/>
        <v>632.69999999999993</v>
      </c>
      <c r="N73" s="1">
        <f t="shared" si="6"/>
        <v>879.69999999999993</v>
      </c>
      <c r="O73">
        <f t="shared" si="7"/>
        <v>22</v>
      </c>
      <c r="P73" t="str">
        <f t="shared" si="8"/>
        <v>Feb</v>
      </c>
      <c r="Q73">
        <f t="shared" si="9"/>
        <v>2023</v>
      </c>
    </row>
    <row r="74" spans="1:17" x14ac:dyDescent="0.35">
      <c r="A74" s="2">
        <v>44735</v>
      </c>
      <c r="B74" t="s">
        <v>114</v>
      </c>
      <c r="C74" t="s">
        <v>67</v>
      </c>
      <c r="D74" t="s">
        <v>68</v>
      </c>
      <c r="E74" t="s">
        <v>2</v>
      </c>
      <c r="F74">
        <v>15</v>
      </c>
      <c r="G74" t="s">
        <v>131</v>
      </c>
      <c r="H74" t="s">
        <v>135</v>
      </c>
      <c r="I74" t="str">
        <f>VLOOKUP($B74,'Product Details'!$A:$E,2,0)</f>
        <v>Category 5</v>
      </c>
      <c r="J74" t="str">
        <f>VLOOKUP($B74,'Product Details'!$A:$E,3,0)</f>
        <v>Vaccum Bag - 14x20</v>
      </c>
      <c r="K74" s="1">
        <f>VLOOKUP($B74,'Product Details'!$A:$E,4,0)</f>
        <v>91.03</v>
      </c>
      <c r="L74" s="1">
        <f>VLOOKUP($B74,'Product Details'!$A:$E,5,0)</f>
        <v>90.54</v>
      </c>
      <c r="M74" s="1">
        <f t="shared" si="5"/>
        <v>1365.45</v>
      </c>
      <c r="N74" s="1">
        <f t="shared" si="6"/>
        <v>1358.1000000000001</v>
      </c>
      <c r="O74">
        <f t="shared" si="7"/>
        <v>23</v>
      </c>
      <c r="P74" t="str">
        <f t="shared" si="8"/>
        <v>Jun</v>
      </c>
      <c r="Q74">
        <f t="shared" si="9"/>
        <v>2022</v>
      </c>
    </row>
    <row r="75" spans="1:17" x14ac:dyDescent="0.35">
      <c r="A75" s="2">
        <v>44847</v>
      </c>
      <c r="B75" t="s">
        <v>110</v>
      </c>
      <c r="C75" t="s">
        <v>8</v>
      </c>
      <c r="D75" t="s">
        <v>9</v>
      </c>
      <c r="E75" t="s">
        <v>6</v>
      </c>
      <c r="F75">
        <v>8</v>
      </c>
      <c r="G75" t="s">
        <v>130</v>
      </c>
      <c r="H75" t="s">
        <v>129</v>
      </c>
      <c r="I75" t="str">
        <f>VLOOKUP($B75,'Product Details'!$A:$E,2,0)</f>
        <v>Category 6</v>
      </c>
      <c r="J75" t="str">
        <f>VLOOKUP($B75,'Product Details'!$A:$E,3,0)</f>
        <v>Pastry - Baked Cinnamon Stick</v>
      </c>
      <c r="K75" s="1">
        <f>VLOOKUP($B75,'Product Details'!$A:$E,4,0)</f>
        <v>43.7</v>
      </c>
      <c r="L75" s="1">
        <f>VLOOKUP($B75,'Product Details'!$A:$E,5,0)</f>
        <v>42.11</v>
      </c>
      <c r="M75" s="1">
        <f t="shared" si="5"/>
        <v>349.6</v>
      </c>
      <c r="N75" s="1">
        <f t="shared" si="6"/>
        <v>336.88</v>
      </c>
      <c r="O75">
        <f t="shared" si="7"/>
        <v>13</v>
      </c>
      <c r="P75" t="str">
        <f t="shared" si="8"/>
        <v>Oct</v>
      </c>
      <c r="Q75">
        <f t="shared" si="9"/>
        <v>2022</v>
      </c>
    </row>
    <row r="76" spans="1:17" x14ac:dyDescent="0.35">
      <c r="A76" s="2">
        <v>44862</v>
      </c>
      <c r="B76" t="s">
        <v>116</v>
      </c>
      <c r="C76" t="s">
        <v>50</v>
      </c>
      <c r="D76" t="s">
        <v>51</v>
      </c>
      <c r="E76" t="s">
        <v>6</v>
      </c>
      <c r="F76">
        <v>11</v>
      </c>
      <c r="G76" t="s">
        <v>130</v>
      </c>
      <c r="H76" t="s">
        <v>129</v>
      </c>
      <c r="I76" t="str">
        <f>VLOOKUP($B76,'Product Details'!$A:$E,2,0)</f>
        <v>Category 5</v>
      </c>
      <c r="J76" t="str">
        <f>VLOOKUP($B76,'Product Details'!$A:$E,3,0)</f>
        <v>Water - San Pellegrino</v>
      </c>
      <c r="K76" s="1">
        <f>VLOOKUP($B76,'Product Details'!$A:$E,4,0)</f>
        <v>32.25</v>
      </c>
      <c r="L76" s="1">
        <f>VLOOKUP($B76,'Product Details'!$A:$E,5,0)</f>
        <v>41.25</v>
      </c>
      <c r="M76" s="1">
        <f t="shared" si="5"/>
        <v>354.75</v>
      </c>
      <c r="N76" s="1">
        <f t="shared" si="6"/>
        <v>453.75</v>
      </c>
      <c r="O76">
        <f t="shared" si="7"/>
        <v>28</v>
      </c>
      <c r="P76" t="str">
        <f t="shared" si="8"/>
        <v>Oct</v>
      </c>
      <c r="Q76">
        <f t="shared" si="9"/>
        <v>2022</v>
      </c>
    </row>
    <row r="77" spans="1:17" x14ac:dyDescent="0.35">
      <c r="A77" s="2">
        <v>45057</v>
      </c>
      <c r="B77" t="s">
        <v>109</v>
      </c>
      <c r="C77" t="s">
        <v>50</v>
      </c>
      <c r="D77" t="s">
        <v>51</v>
      </c>
      <c r="E77" t="s">
        <v>6</v>
      </c>
      <c r="F77">
        <v>49</v>
      </c>
      <c r="G77" t="s">
        <v>130</v>
      </c>
      <c r="H77" t="s">
        <v>135</v>
      </c>
      <c r="I77" t="str">
        <f>VLOOKUP($B77,'Product Details'!$A:$E,2,0)</f>
        <v>Category 6</v>
      </c>
      <c r="J77" t="str">
        <f>VLOOKUP($B77,'Product Details'!$A:$E,3,0)</f>
        <v>Pork Ham Prager</v>
      </c>
      <c r="K77" s="1">
        <f>VLOOKUP($B77,'Product Details'!$A:$E,4,0)</f>
        <v>12.54</v>
      </c>
      <c r="L77" s="1">
        <f>VLOOKUP($B77,'Product Details'!$A:$E,5,0)</f>
        <v>30.54</v>
      </c>
      <c r="M77" s="1">
        <f t="shared" si="5"/>
        <v>614.45999999999992</v>
      </c>
      <c r="N77" s="1">
        <f t="shared" si="6"/>
        <v>1496.46</v>
      </c>
      <c r="O77">
        <f t="shared" si="7"/>
        <v>11</v>
      </c>
      <c r="P77" t="str">
        <f t="shared" si="8"/>
        <v>May</v>
      </c>
      <c r="Q77">
        <f t="shared" si="9"/>
        <v>2023</v>
      </c>
    </row>
    <row r="78" spans="1:17" x14ac:dyDescent="0.35">
      <c r="A78" s="2">
        <v>45026</v>
      </c>
      <c r="B78" t="s">
        <v>105</v>
      </c>
      <c r="C78" t="s">
        <v>25</v>
      </c>
      <c r="D78" t="s">
        <v>26</v>
      </c>
      <c r="E78" t="s">
        <v>2</v>
      </c>
      <c r="F78">
        <v>40</v>
      </c>
      <c r="G78" t="s">
        <v>130</v>
      </c>
      <c r="H78" t="s">
        <v>129</v>
      </c>
      <c r="I78" t="str">
        <f>VLOOKUP($B78,'Product Details'!$A:$E,2,0)</f>
        <v>Category 2</v>
      </c>
      <c r="J78" t="str">
        <f>VLOOKUP($B78,'Product Details'!$A:$E,3,0)</f>
        <v>Soup Campbells</v>
      </c>
      <c r="K78" s="1">
        <f>VLOOKUP($B78,'Product Details'!$A:$E,4,0)</f>
        <v>7.54</v>
      </c>
      <c r="L78" s="1">
        <f>VLOOKUP($B78,'Product Details'!$A:$E,5,0)</f>
        <v>13.54</v>
      </c>
      <c r="M78" s="1">
        <f t="shared" si="5"/>
        <v>301.60000000000002</v>
      </c>
      <c r="N78" s="1">
        <f t="shared" si="6"/>
        <v>541.59999999999991</v>
      </c>
      <c r="O78">
        <f t="shared" si="7"/>
        <v>10</v>
      </c>
      <c r="P78" t="str">
        <f t="shared" si="8"/>
        <v>Apr</v>
      </c>
      <c r="Q78">
        <f t="shared" si="9"/>
        <v>2023</v>
      </c>
    </row>
    <row r="79" spans="1:17" x14ac:dyDescent="0.35">
      <c r="A79" s="2">
        <v>44983</v>
      </c>
      <c r="B79" t="s">
        <v>118</v>
      </c>
      <c r="C79" t="s">
        <v>50</v>
      </c>
      <c r="D79" t="s">
        <v>51</v>
      </c>
      <c r="E79" t="s">
        <v>6</v>
      </c>
      <c r="F79">
        <v>43</v>
      </c>
      <c r="G79" t="s">
        <v>130</v>
      </c>
      <c r="H79" t="s">
        <v>135</v>
      </c>
      <c r="I79" t="str">
        <f>VLOOKUP($B79,'Product Details'!$A:$E,2,0)</f>
        <v>Category 2</v>
      </c>
      <c r="J79" t="str">
        <f>VLOOKUP($B79,'Product Details'!$A:$E,3,0)</f>
        <v>Soup - Campbells Mac N Cheese</v>
      </c>
      <c r="K79" s="1">
        <f>VLOOKUP($B79,'Product Details'!$A:$E,4,0)</f>
        <v>6.55</v>
      </c>
      <c r="L79" s="1">
        <f>VLOOKUP($B79,'Product Details'!$A:$E,5,0)</f>
        <v>4.53</v>
      </c>
      <c r="M79" s="1">
        <f t="shared" si="5"/>
        <v>281.64999999999998</v>
      </c>
      <c r="N79" s="1">
        <f t="shared" si="6"/>
        <v>194.79000000000002</v>
      </c>
      <c r="O79">
        <f t="shared" si="7"/>
        <v>26</v>
      </c>
      <c r="P79" t="str">
        <f t="shared" si="8"/>
        <v>Feb</v>
      </c>
      <c r="Q79">
        <f t="shared" si="9"/>
        <v>2023</v>
      </c>
    </row>
    <row r="80" spans="1:17" x14ac:dyDescent="0.35">
      <c r="A80" s="2">
        <v>44971</v>
      </c>
      <c r="B80" t="s">
        <v>105</v>
      </c>
      <c r="C80" t="s">
        <v>69</v>
      </c>
      <c r="D80" t="s">
        <v>70</v>
      </c>
      <c r="E80" t="s">
        <v>6</v>
      </c>
      <c r="F80">
        <v>59</v>
      </c>
      <c r="G80" t="s">
        <v>130</v>
      </c>
      <c r="H80" t="s">
        <v>129</v>
      </c>
      <c r="I80" t="str">
        <f>VLOOKUP($B80,'Product Details'!$A:$E,2,0)</f>
        <v>Category 2</v>
      </c>
      <c r="J80" t="str">
        <f>VLOOKUP($B80,'Product Details'!$A:$E,3,0)</f>
        <v>Soup Campbells</v>
      </c>
      <c r="K80" s="1">
        <f>VLOOKUP($B80,'Product Details'!$A:$E,4,0)</f>
        <v>7.54</v>
      </c>
      <c r="L80" s="1">
        <f>VLOOKUP($B80,'Product Details'!$A:$E,5,0)</f>
        <v>13.54</v>
      </c>
      <c r="M80" s="1">
        <f t="shared" si="5"/>
        <v>444.86</v>
      </c>
      <c r="N80" s="1">
        <f t="shared" si="6"/>
        <v>798.8599999999999</v>
      </c>
      <c r="O80">
        <f t="shared" si="7"/>
        <v>14</v>
      </c>
      <c r="P80" t="str">
        <f t="shared" si="8"/>
        <v>Feb</v>
      </c>
      <c r="Q80">
        <f t="shared" si="9"/>
        <v>2023</v>
      </c>
    </row>
    <row r="81" spans="1:17" x14ac:dyDescent="0.35">
      <c r="A81" s="2">
        <v>44950</v>
      </c>
      <c r="B81" t="s">
        <v>104</v>
      </c>
      <c r="C81" t="s">
        <v>75</v>
      </c>
      <c r="D81" t="s">
        <v>76</v>
      </c>
      <c r="E81" t="s">
        <v>6</v>
      </c>
      <c r="F81">
        <v>13</v>
      </c>
      <c r="G81" t="s">
        <v>131</v>
      </c>
      <c r="H81" t="s">
        <v>129</v>
      </c>
      <c r="I81" t="str">
        <f>VLOOKUP($B81,'Product Details'!$A:$E,2,0)</f>
        <v>Category 1</v>
      </c>
      <c r="J81" t="str">
        <f>VLOOKUP($B81,'Product Details'!$A:$E,3,0)</f>
        <v>White Baguette</v>
      </c>
      <c r="K81" s="1">
        <f>VLOOKUP($B81,'Product Details'!$A:$E,4,0)</f>
        <v>51.63</v>
      </c>
      <c r="L81" s="1">
        <f>VLOOKUP($B81,'Product Details'!$A:$E,5,0)</f>
        <v>61.63</v>
      </c>
      <c r="M81" s="1">
        <f t="shared" si="5"/>
        <v>671.19</v>
      </c>
      <c r="N81" s="1">
        <f t="shared" si="6"/>
        <v>801.19</v>
      </c>
      <c r="O81">
        <f t="shared" si="7"/>
        <v>24</v>
      </c>
      <c r="P81" t="str">
        <f t="shared" si="8"/>
        <v>Jan</v>
      </c>
      <c r="Q81">
        <f t="shared" si="9"/>
        <v>2023</v>
      </c>
    </row>
    <row r="82" spans="1:17" x14ac:dyDescent="0.35">
      <c r="A82" s="2">
        <v>44832</v>
      </c>
      <c r="B82" t="s">
        <v>113</v>
      </c>
      <c r="C82" t="s">
        <v>56</v>
      </c>
      <c r="D82" t="s">
        <v>57</v>
      </c>
      <c r="E82" t="s">
        <v>2</v>
      </c>
      <c r="F82">
        <v>43</v>
      </c>
      <c r="G82" t="s">
        <v>132</v>
      </c>
      <c r="H82" t="s">
        <v>135</v>
      </c>
      <c r="I82" t="str">
        <f>VLOOKUP($B82,'Product Details'!$A:$E,2,0)</f>
        <v>Category 6</v>
      </c>
      <c r="J82" t="str">
        <f>VLOOKUP($B82,'Product Details'!$A:$E,3,0)</f>
        <v>Pepper - Cayenne</v>
      </c>
      <c r="K82" s="1">
        <f>VLOOKUP($B82,'Product Details'!$A:$E,4,0)</f>
        <v>77.83</v>
      </c>
      <c r="L82" s="1">
        <f>VLOOKUP($B82,'Product Details'!$A:$E,5,0)</f>
        <v>99.83</v>
      </c>
      <c r="M82" s="1">
        <f t="shared" si="5"/>
        <v>3346.69</v>
      </c>
      <c r="N82" s="1">
        <f t="shared" si="6"/>
        <v>4292.6899999999996</v>
      </c>
      <c r="O82">
        <f t="shared" si="7"/>
        <v>28</v>
      </c>
      <c r="P82" t="str">
        <f t="shared" si="8"/>
        <v>Sep</v>
      </c>
      <c r="Q82">
        <f t="shared" si="9"/>
        <v>2022</v>
      </c>
    </row>
    <row r="83" spans="1:17" x14ac:dyDescent="0.35">
      <c r="A83" s="2">
        <v>44991</v>
      </c>
      <c r="B83" t="s">
        <v>98</v>
      </c>
      <c r="C83" t="s">
        <v>18</v>
      </c>
      <c r="D83" t="s">
        <v>19</v>
      </c>
      <c r="E83" t="s">
        <v>2</v>
      </c>
      <c r="F83">
        <v>46</v>
      </c>
      <c r="G83" t="s">
        <v>131</v>
      </c>
      <c r="H83" t="s">
        <v>129</v>
      </c>
      <c r="I83" t="str">
        <f>VLOOKUP($B83,'Product Details'!$A:$E,2,0)</f>
        <v>Category 3</v>
      </c>
      <c r="J83" t="str">
        <f>VLOOKUP($B83,'Product Details'!$A:$E,3,0)</f>
        <v>Beef - Striploin</v>
      </c>
      <c r="K83" s="1">
        <f>VLOOKUP($B83,'Product Details'!$A:$E,4,0)</f>
        <v>13.89</v>
      </c>
      <c r="L83" s="1">
        <f>VLOOKUP($B83,'Product Details'!$A:$E,5,0)</f>
        <v>33.89</v>
      </c>
      <c r="M83" s="1">
        <f t="shared" si="5"/>
        <v>638.94000000000005</v>
      </c>
      <c r="N83" s="1">
        <f t="shared" si="6"/>
        <v>1558.94</v>
      </c>
      <c r="O83">
        <f t="shared" si="7"/>
        <v>6</v>
      </c>
      <c r="P83" t="str">
        <f t="shared" si="8"/>
        <v>Mar</v>
      </c>
      <c r="Q83">
        <f t="shared" si="9"/>
        <v>2023</v>
      </c>
    </row>
    <row r="84" spans="1:17" x14ac:dyDescent="0.35">
      <c r="A84" s="2">
        <v>44798</v>
      </c>
      <c r="B84" t="s">
        <v>100</v>
      </c>
      <c r="C84" t="s">
        <v>23</v>
      </c>
      <c r="D84" t="s">
        <v>24</v>
      </c>
      <c r="E84" t="s">
        <v>2</v>
      </c>
      <c r="F84">
        <v>27</v>
      </c>
      <c r="G84" t="s">
        <v>131</v>
      </c>
      <c r="H84" t="s">
        <v>135</v>
      </c>
      <c r="I84" t="str">
        <f>VLOOKUP($B84,'Product Details'!$A:$E,2,0)</f>
        <v>Category 2</v>
      </c>
      <c r="J84" t="str">
        <f>VLOOKUP($B84,'Product Details'!$A:$E,3,0)</f>
        <v>Veal - Liver</v>
      </c>
      <c r="K84" s="1">
        <f>VLOOKUP($B84,'Product Details'!$A:$E,4,0)</f>
        <v>89.94</v>
      </c>
      <c r="L84" s="1">
        <f>VLOOKUP($B84,'Product Details'!$A:$E,5,0)</f>
        <v>89.94</v>
      </c>
      <c r="M84" s="1">
        <f t="shared" si="5"/>
        <v>2428.38</v>
      </c>
      <c r="N84" s="1">
        <f t="shared" si="6"/>
        <v>2428.38</v>
      </c>
      <c r="O84">
        <f t="shared" si="7"/>
        <v>25</v>
      </c>
      <c r="P84" t="str">
        <f t="shared" si="8"/>
        <v>Aug</v>
      </c>
      <c r="Q84">
        <f t="shared" si="9"/>
        <v>2022</v>
      </c>
    </row>
    <row r="85" spans="1:17" x14ac:dyDescent="0.35">
      <c r="A85" s="2">
        <v>44932</v>
      </c>
      <c r="B85" t="s">
        <v>117</v>
      </c>
      <c r="C85" t="s">
        <v>59</v>
      </c>
      <c r="D85" t="s">
        <v>60</v>
      </c>
      <c r="E85" t="s">
        <v>6</v>
      </c>
      <c r="F85">
        <v>33</v>
      </c>
      <c r="G85" t="s">
        <v>131</v>
      </c>
      <c r="H85" t="s">
        <v>129</v>
      </c>
      <c r="I85" t="str">
        <f>VLOOKUP($B85,'Product Details'!$A:$E,2,0)</f>
        <v>Category 1</v>
      </c>
      <c r="J85" t="str">
        <f>VLOOKUP($B85,'Product Details'!$A:$E,3,0)</f>
        <v>Sauce - Bernaise, Mix</v>
      </c>
      <c r="K85" s="1">
        <f>VLOOKUP($B85,'Product Details'!$A:$E,4,0)</f>
        <v>88.79</v>
      </c>
      <c r="L85" s="1">
        <f>VLOOKUP($B85,'Product Details'!$A:$E,5,0)</f>
        <v>96.79</v>
      </c>
      <c r="M85" s="1">
        <f t="shared" si="5"/>
        <v>2930.07</v>
      </c>
      <c r="N85" s="1">
        <f t="shared" si="6"/>
        <v>3194.07</v>
      </c>
      <c r="O85">
        <f t="shared" si="7"/>
        <v>6</v>
      </c>
      <c r="P85" t="str">
        <f t="shared" si="8"/>
        <v>Jan</v>
      </c>
      <c r="Q85">
        <f t="shared" si="9"/>
        <v>2023</v>
      </c>
    </row>
    <row r="86" spans="1:17" x14ac:dyDescent="0.35">
      <c r="A86" s="2">
        <v>44782</v>
      </c>
      <c r="B86" t="s">
        <v>115</v>
      </c>
      <c r="C86" t="s">
        <v>44</v>
      </c>
      <c r="D86" t="s">
        <v>45</v>
      </c>
      <c r="E86" t="s">
        <v>2</v>
      </c>
      <c r="F86">
        <v>42</v>
      </c>
      <c r="G86" t="s">
        <v>130</v>
      </c>
      <c r="H86" t="s">
        <v>135</v>
      </c>
      <c r="I86" t="str">
        <f>VLOOKUP($B86,'Product Details'!$A:$E,2,0)</f>
        <v>Category 3</v>
      </c>
      <c r="J86" t="str">
        <f>VLOOKUP($B86,'Product Details'!$A:$E,3,0)</f>
        <v>Tarragon - Fresh</v>
      </c>
      <c r="K86" s="1">
        <f>VLOOKUP($B86,'Product Details'!$A:$E,4,0)</f>
        <v>88.73</v>
      </c>
      <c r="L86" s="1">
        <f>VLOOKUP($B86,'Product Details'!$A:$E,5,0)</f>
        <v>87.75</v>
      </c>
      <c r="M86" s="1">
        <f t="shared" si="5"/>
        <v>3726.6600000000003</v>
      </c>
      <c r="N86" s="1">
        <f t="shared" si="6"/>
        <v>3685.5</v>
      </c>
      <c r="O86">
        <f t="shared" si="7"/>
        <v>9</v>
      </c>
      <c r="P86" t="str">
        <f t="shared" si="8"/>
        <v>Aug</v>
      </c>
      <c r="Q86">
        <f t="shared" si="9"/>
        <v>2022</v>
      </c>
    </row>
    <row r="87" spans="1:17" x14ac:dyDescent="0.35">
      <c r="A87" s="2">
        <v>44748</v>
      </c>
      <c r="B87" t="s">
        <v>102</v>
      </c>
      <c r="C87" t="s">
        <v>73</v>
      </c>
      <c r="D87" t="s">
        <v>74</v>
      </c>
      <c r="E87" t="s">
        <v>6</v>
      </c>
      <c r="F87">
        <v>18</v>
      </c>
      <c r="G87" t="s">
        <v>131</v>
      </c>
      <c r="H87" t="s">
        <v>135</v>
      </c>
      <c r="I87" t="str">
        <f>VLOOKUP($B87,'Product Details'!$A:$E,2,0)</f>
        <v>Category 3</v>
      </c>
      <c r="J87" t="str">
        <f>VLOOKUP($B87,'Product Details'!$A:$E,3,0)</f>
        <v>Scallop - St. Jaques</v>
      </c>
      <c r="K87" s="1">
        <f>VLOOKUP($B87,'Product Details'!$A:$E,4,0)</f>
        <v>22.51</v>
      </c>
      <c r="L87" s="1">
        <f>VLOOKUP($B87,'Product Details'!$A:$E,5,0)</f>
        <v>45.51</v>
      </c>
      <c r="M87" s="1">
        <f t="shared" si="5"/>
        <v>405.18</v>
      </c>
      <c r="N87" s="1">
        <f t="shared" si="6"/>
        <v>819.18</v>
      </c>
      <c r="O87">
        <f t="shared" si="7"/>
        <v>6</v>
      </c>
      <c r="P87" t="str">
        <f t="shared" si="8"/>
        <v>Jul</v>
      </c>
      <c r="Q87">
        <f t="shared" si="9"/>
        <v>2022</v>
      </c>
    </row>
    <row r="88" spans="1:17" x14ac:dyDescent="0.35">
      <c r="A88" s="2">
        <v>45032</v>
      </c>
      <c r="B88" t="s">
        <v>119</v>
      </c>
      <c r="C88" t="s">
        <v>59</v>
      </c>
      <c r="D88" t="s">
        <v>60</v>
      </c>
      <c r="E88" t="s">
        <v>6</v>
      </c>
      <c r="F88">
        <v>34</v>
      </c>
      <c r="G88" t="s">
        <v>131</v>
      </c>
      <c r="H88" t="s">
        <v>135</v>
      </c>
      <c r="I88" t="str">
        <f>VLOOKUP($B88,'Product Details'!$A:$E,2,0)</f>
        <v>Category 2</v>
      </c>
      <c r="J88" t="str">
        <f>VLOOKUP($B88,'Product Details'!$A:$E,3,0)</f>
        <v>Rabbit - Legs</v>
      </c>
      <c r="K88" s="1">
        <f>VLOOKUP($B88,'Product Details'!$A:$E,4,0)</f>
        <v>16.260000000000002</v>
      </c>
      <c r="L88" s="1">
        <f>VLOOKUP($B88,'Product Details'!$A:$E,5,0)</f>
        <v>23.26</v>
      </c>
      <c r="M88" s="1">
        <f t="shared" si="5"/>
        <v>552.84</v>
      </c>
      <c r="N88" s="1">
        <f t="shared" si="6"/>
        <v>790.84</v>
      </c>
      <c r="O88">
        <f t="shared" si="7"/>
        <v>16</v>
      </c>
      <c r="P88" t="str">
        <f t="shared" si="8"/>
        <v>Apr</v>
      </c>
      <c r="Q88">
        <f t="shared" si="9"/>
        <v>2023</v>
      </c>
    </row>
    <row r="89" spans="1:17" x14ac:dyDescent="0.35">
      <c r="A89" s="2">
        <v>44826</v>
      </c>
      <c r="B89" t="s">
        <v>107</v>
      </c>
      <c r="C89" t="s">
        <v>25</v>
      </c>
      <c r="D89" t="s">
        <v>26</v>
      </c>
      <c r="E89" t="s">
        <v>2</v>
      </c>
      <c r="F89">
        <v>58</v>
      </c>
      <c r="G89" t="s">
        <v>130</v>
      </c>
      <c r="H89" t="s">
        <v>135</v>
      </c>
      <c r="I89" t="str">
        <f>VLOOKUP($B89,'Product Details'!$A:$E,2,0)</f>
        <v>Category 3</v>
      </c>
      <c r="J89" t="str">
        <f>VLOOKUP($B89,'Product Details'!$A:$E,3,0)</f>
        <v>Sherry - Dry</v>
      </c>
      <c r="K89" s="1">
        <f>VLOOKUP($B89,'Product Details'!$A:$E,4,0)</f>
        <v>56.74</v>
      </c>
      <c r="L89" s="1">
        <f>VLOOKUP($B89,'Product Details'!$A:$E,5,0)</f>
        <v>79.739999999999995</v>
      </c>
      <c r="M89" s="1">
        <f t="shared" si="5"/>
        <v>3290.92</v>
      </c>
      <c r="N89" s="1">
        <f t="shared" si="6"/>
        <v>4624.92</v>
      </c>
      <c r="O89">
        <f t="shared" si="7"/>
        <v>22</v>
      </c>
      <c r="P89" t="str">
        <f t="shared" si="8"/>
        <v>Sep</v>
      </c>
      <c r="Q89">
        <f t="shared" si="9"/>
        <v>2022</v>
      </c>
    </row>
    <row r="90" spans="1:17" x14ac:dyDescent="0.35">
      <c r="A90" s="2">
        <v>44737</v>
      </c>
      <c r="B90" t="s">
        <v>119</v>
      </c>
      <c r="C90" t="s">
        <v>65</v>
      </c>
      <c r="D90" t="s">
        <v>66</v>
      </c>
      <c r="E90" t="s">
        <v>6</v>
      </c>
      <c r="F90">
        <v>9</v>
      </c>
      <c r="G90" t="s">
        <v>131</v>
      </c>
      <c r="H90" t="s">
        <v>129</v>
      </c>
      <c r="I90" t="str">
        <f>VLOOKUP($B90,'Product Details'!$A:$E,2,0)</f>
        <v>Category 2</v>
      </c>
      <c r="J90" t="str">
        <f>VLOOKUP($B90,'Product Details'!$A:$E,3,0)</f>
        <v>Rabbit - Legs</v>
      </c>
      <c r="K90" s="1">
        <f>VLOOKUP($B90,'Product Details'!$A:$E,4,0)</f>
        <v>16.260000000000002</v>
      </c>
      <c r="L90" s="1">
        <f>VLOOKUP($B90,'Product Details'!$A:$E,5,0)</f>
        <v>23.26</v>
      </c>
      <c r="M90" s="1">
        <f t="shared" si="5"/>
        <v>146.34</v>
      </c>
      <c r="N90" s="1">
        <f t="shared" si="6"/>
        <v>209.34</v>
      </c>
      <c r="O90">
        <f t="shared" si="7"/>
        <v>25</v>
      </c>
      <c r="P90" t="str">
        <f t="shared" si="8"/>
        <v>Jun</v>
      </c>
      <c r="Q90">
        <f t="shared" si="9"/>
        <v>2022</v>
      </c>
    </row>
    <row r="91" spans="1:17" x14ac:dyDescent="0.35">
      <c r="A91" s="2">
        <v>45058</v>
      </c>
      <c r="B91" t="s">
        <v>112</v>
      </c>
      <c r="C91" t="s">
        <v>63</v>
      </c>
      <c r="D91" t="s">
        <v>64</v>
      </c>
      <c r="E91" t="s">
        <v>6</v>
      </c>
      <c r="F91">
        <v>17</v>
      </c>
      <c r="G91" t="s">
        <v>129</v>
      </c>
      <c r="H91" t="s">
        <v>129</v>
      </c>
      <c r="I91" t="str">
        <f>VLOOKUP($B91,'Product Details'!$A:$E,2,0)</f>
        <v>Category 4</v>
      </c>
      <c r="J91" t="str">
        <f>VLOOKUP($B91,'Product Details'!$A:$E,3,0)</f>
        <v>Pizza Pizza Dough</v>
      </c>
      <c r="K91" s="1">
        <f>VLOOKUP($B91,'Product Details'!$A:$E,4,0)</f>
        <v>30.48</v>
      </c>
      <c r="L91" s="1">
        <f>VLOOKUP($B91,'Product Details'!$A:$E,5,0)</f>
        <v>36.479999999999997</v>
      </c>
      <c r="M91" s="1">
        <f t="shared" si="5"/>
        <v>518.16</v>
      </c>
      <c r="N91" s="1">
        <f t="shared" si="6"/>
        <v>620.16</v>
      </c>
      <c r="O91">
        <f t="shared" si="7"/>
        <v>12</v>
      </c>
      <c r="P91" t="str">
        <f t="shared" si="8"/>
        <v>May</v>
      </c>
      <c r="Q91">
        <f t="shared" si="9"/>
        <v>2023</v>
      </c>
    </row>
    <row r="92" spans="1:17" x14ac:dyDescent="0.35">
      <c r="A92" s="2">
        <v>44969</v>
      </c>
      <c r="B92" t="s">
        <v>100</v>
      </c>
      <c r="C92" t="s">
        <v>61</v>
      </c>
      <c r="D92" t="s">
        <v>62</v>
      </c>
      <c r="E92" t="s">
        <v>2</v>
      </c>
      <c r="F92">
        <v>58</v>
      </c>
      <c r="G92" t="s">
        <v>129</v>
      </c>
      <c r="H92" t="s">
        <v>135</v>
      </c>
      <c r="I92" t="str">
        <f>VLOOKUP($B92,'Product Details'!$A:$E,2,0)</f>
        <v>Category 2</v>
      </c>
      <c r="J92" t="str">
        <f>VLOOKUP($B92,'Product Details'!$A:$E,3,0)</f>
        <v>Veal - Liver</v>
      </c>
      <c r="K92" s="1">
        <f>VLOOKUP($B92,'Product Details'!$A:$E,4,0)</f>
        <v>89.94</v>
      </c>
      <c r="L92" s="1">
        <f>VLOOKUP($B92,'Product Details'!$A:$E,5,0)</f>
        <v>89.94</v>
      </c>
      <c r="M92" s="1">
        <f t="shared" si="5"/>
        <v>5216.5199999999995</v>
      </c>
      <c r="N92" s="1">
        <f t="shared" si="6"/>
        <v>5216.5199999999995</v>
      </c>
      <c r="O92">
        <f t="shared" si="7"/>
        <v>12</v>
      </c>
      <c r="P92" t="str">
        <f t="shared" si="8"/>
        <v>Feb</v>
      </c>
      <c r="Q92">
        <f t="shared" si="9"/>
        <v>2023</v>
      </c>
    </row>
    <row r="93" spans="1:17" x14ac:dyDescent="0.35">
      <c r="A93" s="2">
        <v>44732</v>
      </c>
      <c r="B93" t="s">
        <v>115</v>
      </c>
      <c r="C93" t="s">
        <v>84</v>
      </c>
      <c r="D93" t="s">
        <v>85</v>
      </c>
      <c r="E93" t="s">
        <v>2</v>
      </c>
      <c r="F93">
        <v>35</v>
      </c>
      <c r="G93" t="s">
        <v>130</v>
      </c>
      <c r="H93" t="s">
        <v>129</v>
      </c>
      <c r="I93" t="str">
        <f>VLOOKUP($B93,'Product Details'!$A:$E,2,0)</f>
        <v>Category 3</v>
      </c>
      <c r="J93" t="str">
        <f>VLOOKUP($B93,'Product Details'!$A:$E,3,0)</f>
        <v>Tarragon - Fresh</v>
      </c>
      <c r="K93" s="1">
        <f>VLOOKUP($B93,'Product Details'!$A:$E,4,0)</f>
        <v>88.73</v>
      </c>
      <c r="L93" s="1">
        <f>VLOOKUP($B93,'Product Details'!$A:$E,5,0)</f>
        <v>87.75</v>
      </c>
      <c r="M93" s="1">
        <f t="shared" si="5"/>
        <v>3105.55</v>
      </c>
      <c r="N93" s="1">
        <f t="shared" si="6"/>
        <v>3071.25</v>
      </c>
      <c r="O93">
        <f t="shared" si="7"/>
        <v>20</v>
      </c>
      <c r="P93" t="str">
        <f t="shared" si="8"/>
        <v>Jun</v>
      </c>
      <c r="Q93">
        <f t="shared" si="9"/>
        <v>2022</v>
      </c>
    </row>
    <row r="94" spans="1:17" x14ac:dyDescent="0.35">
      <c r="A94" s="2">
        <v>44871</v>
      </c>
      <c r="B94" t="s">
        <v>114</v>
      </c>
      <c r="C94" t="s">
        <v>84</v>
      </c>
      <c r="D94" t="s">
        <v>85</v>
      </c>
      <c r="E94" t="s">
        <v>2</v>
      </c>
      <c r="F94">
        <v>21</v>
      </c>
      <c r="G94" t="s">
        <v>130</v>
      </c>
      <c r="H94" t="s">
        <v>135</v>
      </c>
      <c r="I94" t="str">
        <f>VLOOKUP($B94,'Product Details'!$A:$E,2,0)</f>
        <v>Category 5</v>
      </c>
      <c r="J94" t="str">
        <f>VLOOKUP($B94,'Product Details'!$A:$E,3,0)</f>
        <v>Vaccum Bag - 14x20</v>
      </c>
      <c r="K94" s="1">
        <f>VLOOKUP($B94,'Product Details'!$A:$E,4,0)</f>
        <v>91.03</v>
      </c>
      <c r="L94" s="1">
        <f>VLOOKUP($B94,'Product Details'!$A:$E,5,0)</f>
        <v>90.54</v>
      </c>
      <c r="M94" s="1">
        <f t="shared" si="5"/>
        <v>1911.63</v>
      </c>
      <c r="N94" s="1">
        <f t="shared" si="6"/>
        <v>1901.3400000000001</v>
      </c>
      <c r="O94">
        <f t="shared" si="7"/>
        <v>6</v>
      </c>
      <c r="P94" t="str">
        <f t="shared" si="8"/>
        <v>Nov</v>
      </c>
      <c r="Q94">
        <f t="shared" si="9"/>
        <v>2022</v>
      </c>
    </row>
    <row r="95" spans="1:17" x14ac:dyDescent="0.35">
      <c r="A95" s="2">
        <v>44815</v>
      </c>
      <c r="B95" t="s">
        <v>118</v>
      </c>
      <c r="C95" t="s">
        <v>77</v>
      </c>
      <c r="D95" t="s">
        <v>78</v>
      </c>
      <c r="E95" t="s">
        <v>6</v>
      </c>
      <c r="F95">
        <v>17</v>
      </c>
      <c r="G95" t="s">
        <v>131</v>
      </c>
      <c r="H95" t="s">
        <v>135</v>
      </c>
      <c r="I95" t="str">
        <f>VLOOKUP($B95,'Product Details'!$A:$E,2,0)</f>
        <v>Category 2</v>
      </c>
      <c r="J95" t="str">
        <f>VLOOKUP($B95,'Product Details'!$A:$E,3,0)</f>
        <v>Soup - Campbells Mac N Cheese</v>
      </c>
      <c r="K95" s="1">
        <f>VLOOKUP($B95,'Product Details'!$A:$E,4,0)</f>
        <v>6.55</v>
      </c>
      <c r="L95" s="1">
        <f>VLOOKUP($B95,'Product Details'!$A:$E,5,0)</f>
        <v>4.53</v>
      </c>
      <c r="M95" s="1">
        <f t="shared" si="5"/>
        <v>111.35</v>
      </c>
      <c r="N95" s="1">
        <f t="shared" si="6"/>
        <v>77.010000000000005</v>
      </c>
      <c r="O95">
        <f t="shared" si="7"/>
        <v>11</v>
      </c>
      <c r="P95" t="str">
        <f t="shared" si="8"/>
        <v>Sep</v>
      </c>
      <c r="Q95">
        <f t="shared" si="9"/>
        <v>2022</v>
      </c>
    </row>
    <row r="96" spans="1:17" x14ac:dyDescent="0.35">
      <c r="A96" s="2">
        <v>44996</v>
      </c>
      <c r="B96" t="s">
        <v>105</v>
      </c>
      <c r="C96" t="s">
        <v>0</v>
      </c>
      <c r="D96" t="s">
        <v>1</v>
      </c>
      <c r="E96" t="s">
        <v>2</v>
      </c>
      <c r="F96">
        <v>41</v>
      </c>
      <c r="G96" t="s">
        <v>129</v>
      </c>
      <c r="H96" t="s">
        <v>135</v>
      </c>
      <c r="I96" t="str">
        <f>VLOOKUP($B96,'Product Details'!$A:$E,2,0)</f>
        <v>Category 2</v>
      </c>
      <c r="J96" t="str">
        <f>VLOOKUP($B96,'Product Details'!$A:$E,3,0)</f>
        <v>Soup Campbells</v>
      </c>
      <c r="K96" s="1">
        <f>VLOOKUP($B96,'Product Details'!$A:$E,4,0)</f>
        <v>7.54</v>
      </c>
      <c r="L96" s="1">
        <f>VLOOKUP($B96,'Product Details'!$A:$E,5,0)</f>
        <v>13.54</v>
      </c>
      <c r="M96" s="1">
        <f t="shared" si="5"/>
        <v>309.14</v>
      </c>
      <c r="N96" s="1">
        <f t="shared" si="6"/>
        <v>555.14</v>
      </c>
      <c r="O96">
        <f t="shared" si="7"/>
        <v>11</v>
      </c>
      <c r="P96" t="str">
        <f t="shared" si="8"/>
        <v>Mar</v>
      </c>
      <c r="Q96">
        <f t="shared" si="9"/>
        <v>2023</v>
      </c>
    </row>
    <row r="97" spans="1:17" x14ac:dyDescent="0.35">
      <c r="A97" s="2">
        <v>45052</v>
      </c>
      <c r="B97" t="s">
        <v>108</v>
      </c>
      <c r="C97" t="s">
        <v>0</v>
      </c>
      <c r="D97" t="s">
        <v>1</v>
      </c>
      <c r="E97" t="s">
        <v>2</v>
      </c>
      <c r="F97">
        <v>10</v>
      </c>
      <c r="G97" t="s">
        <v>129</v>
      </c>
      <c r="H97" t="s">
        <v>129</v>
      </c>
      <c r="I97" t="str">
        <f>VLOOKUP($B97,'Product Details'!$A:$E,2,0)</f>
        <v>Category 5</v>
      </c>
      <c r="J97" t="str">
        <f>VLOOKUP($B97,'Product Details'!$A:$E,3,0)</f>
        <v>7up Diet, 355 Ml</v>
      </c>
      <c r="K97" s="1">
        <f>VLOOKUP($B97,'Product Details'!$A:$E,4,0)</f>
        <v>70.31</v>
      </c>
      <c r="L97" s="1">
        <f>VLOOKUP($B97,'Product Details'!$A:$E,5,0)</f>
        <v>85.31</v>
      </c>
      <c r="M97" s="1">
        <f t="shared" si="5"/>
        <v>703.1</v>
      </c>
      <c r="N97" s="1">
        <f t="shared" si="6"/>
        <v>853.1</v>
      </c>
      <c r="O97">
        <f t="shared" si="7"/>
        <v>6</v>
      </c>
      <c r="P97" t="str">
        <f t="shared" si="8"/>
        <v>May</v>
      </c>
      <c r="Q97">
        <f t="shared" si="9"/>
        <v>2023</v>
      </c>
    </row>
    <row r="98" spans="1:17" x14ac:dyDescent="0.35">
      <c r="A98" s="2">
        <v>44760</v>
      </c>
      <c r="B98" t="s">
        <v>98</v>
      </c>
      <c r="C98" t="s">
        <v>50</v>
      </c>
      <c r="D98" t="s">
        <v>51</v>
      </c>
      <c r="E98" t="s">
        <v>6</v>
      </c>
      <c r="F98">
        <v>35</v>
      </c>
      <c r="G98" t="s">
        <v>130</v>
      </c>
      <c r="H98" t="s">
        <v>135</v>
      </c>
      <c r="I98" t="str">
        <f>VLOOKUP($B98,'Product Details'!$A:$E,2,0)</f>
        <v>Category 3</v>
      </c>
      <c r="J98" t="str">
        <f>VLOOKUP($B98,'Product Details'!$A:$E,3,0)</f>
        <v>Beef - Striploin</v>
      </c>
      <c r="K98" s="1">
        <f>VLOOKUP($B98,'Product Details'!$A:$E,4,0)</f>
        <v>13.89</v>
      </c>
      <c r="L98" s="1">
        <f>VLOOKUP($B98,'Product Details'!$A:$E,5,0)</f>
        <v>33.89</v>
      </c>
      <c r="M98" s="1">
        <f t="shared" si="5"/>
        <v>486.15000000000003</v>
      </c>
      <c r="N98" s="1">
        <f t="shared" si="6"/>
        <v>1186.1500000000001</v>
      </c>
      <c r="O98">
        <f t="shared" si="7"/>
        <v>18</v>
      </c>
      <c r="P98" t="str">
        <f t="shared" si="8"/>
        <v>Jul</v>
      </c>
      <c r="Q98">
        <f t="shared" si="9"/>
        <v>2022</v>
      </c>
    </row>
    <row r="99" spans="1:17" x14ac:dyDescent="0.35">
      <c r="A99" s="2">
        <v>44820</v>
      </c>
      <c r="B99" t="s">
        <v>117</v>
      </c>
      <c r="C99" t="s">
        <v>77</v>
      </c>
      <c r="D99" t="s">
        <v>78</v>
      </c>
      <c r="E99" t="s">
        <v>6</v>
      </c>
      <c r="F99">
        <v>41</v>
      </c>
      <c r="G99" t="s">
        <v>131</v>
      </c>
      <c r="H99" t="s">
        <v>129</v>
      </c>
      <c r="I99" t="str">
        <f>VLOOKUP($B99,'Product Details'!$A:$E,2,0)</f>
        <v>Category 1</v>
      </c>
      <c r="J99" t="str">
        <f>VLOOKUP($B99,'Product Details'!$A:$E,3,0)</f>
        <v>Sauce - Bernaise, Mix</v>
      </c>
      <c r="K99" s="1">
        <f>VLOOKUP($B99,'Product Details'!$A:$E,4,0)</f>
        <v>88.79</v>
      </c>
      <c r="L99" s="1">
        <f>VLOOKUP($B99,'Product Details'!$A:$E,5,0)</f>
        <v>96.79</v>
      </c>
      <c r="M99" s="1">
        <f t="shared" si="5"/>
        <v>3640.3900000000003</v>
      </c>
      <c r="N99" s="1">
        <f t="shared" si="6"/>
        <v>3968.3900000000003</v>
      </c>
      <c r="O99">
        <f t="shared" si="7"/>
        <v>16</v>
      </c>
      <c r="P99" t="str">
        <f t="shared" si="8"/>
        <v>Sep</v>
      </c>
      <c r="Q99">
        <f t="shared" si="9"/>
        <v>2022</v>
      </c>
    </row>
    <row r="100" spans="1:17" x14ac:dyDescent="0.35">
      <c r="A100" s="2">
        <v>44937</v>
      </c>
      <c r="B100" t="s">
        <v>102</v>
      </c>
      <c r="C100" t="s">
        <v>11</v>
      </c>
      <c r="D100" t="s">
        <v>12</v>
      </c>
      <c r="E100" t="s">
        <v>2</v>
      </c>
      <c r="F100">
        <v>8</v>
      </c>
      <c r="G100" t="s">
        <v>129</v>
      </c>
      <c r="H100" t="s">
        <v>129</v>
      </c>
      <c r="I100" t="str">
        <f>VLOOKUP($B100,'Product Details'!$A:$E,2,0)</f>
        <v>Category 3</v>
      </c>
      <c r="J100" t="str">
        <f>VLOOKUP($B100,'Product Details'!$A:$E,3,0)</f>
        <v>Scallop - St. Jaques</v>
      </c>
      <c r="K100" s="1">
        <f>VLOOKUP($B100,'Product Details'!$A:$E,4,0)</f>
        <v>22.51</v>
      </c>
      <c r="L100" s="1">
        <f>VLOOKUP($B100,'Product Details'!$A:$E,5,0)</f>
        <v>45.51</v>
      </c>
      <c r="M100" s="1">
        <f t="shared" si="5"/>
        <v>180.08</v>
      </c>
      <c r="N100" s="1">
        <f t="shared" si="6"/>
        <v>364.08</v>
      </c>
      <c r="O100">
        <f t="shared" si="7"/>
        <v>11</v>
      </c>
      <c r="P100" t="str">
        <f t="shared" si="8"/>
        <v>Jan</v>
      </c>
      <c r="Q100">
        <f t="shared" si="9"/>
        <v>2023</v>
      </c>
    </row>
    <row r="101" spans="1:17" x14ac:dyDescent="0.35">
      <c r="A101" s="2">
        <v>45007</v>
      </c>
      <c r="B101" t="s">
        <v>117</v>
      </c>
      <c r="C101" t="s">
        <v>47</v>
      </c>
      <c r="D101" t="s">
        <v>48</v>
      </c>
      <c r="E101" t="s">
        <v>6</v>
      </c>
      <c r="F101">
        <v>48</v>
      </c>
      <c r="G101" t="s">
        <v>129</v>
      </c>
      <c r="H101" t="s">
        <v>135</v>
      </c>
      <c r="I101" t="str">
        <f>VLOOKUP($B101,'Product Details'!$A:$E,2,0)</f>
        <v>Category 1</v>
      </c>
      <c r="J101" t="str">
        <f>VLOOKUP($B101,'Product Details'!$A:$E,3,0)</f>
        <v>Sauce - Bernaise, Mix</v>
      </c>
      <c r="K101" s="1">
        <f>VLOOKUP($B101,'Product Details'!$A:$E,4,0)</f>
        <v>88.79</v>
      </c>
      <c r="L101" s="1">
        <f>VLOOKUP($B101,'Product Details'!$A:$E,5,0)</f>
        <v>96.79</v>
      </c>
      <c r="M101" s="1">
        <f t="shared" si="5"/>
        <v>4261.92</v>
      </c>
      <c r="N101" s="1">
        <f t="shared" si="6"/>
        <v>4645.92</v>
      </c>
      <c r="O101">
        <f t="shared" si="7"/>
        <v>22</v>
      </c>
      <c r="P101" t="str">
        <f t="shared" si="8"/>
        <v>Mar</v>
      </c>
      <c r="Q101">
        <f t="shared" si="9"/>
        <v>2023</v>
      </c>
    </row>
    <row r="102" spans="1:17" x14ac:dyDescent="0.35">
      <c r="A102" s="2">
        <v>45033</v>
      </c>
      <c r="B102" t="s">
        <v>119</v>
      </c>
      <c r="C102" t="s">
        <v>69</v>
      </c>
      <c r="D102" t="s">
        <v>70</v>
      </c>
      <c r="E102" t="s">
        <v>6</v>
      </c>
      <c r="F102">
        <v>43</v>
      </c>
      <c r="G102" t="s">
        <v>130</v>
      </c>
      <c r="H102" t="s">
        <v>135</v>
      </c>
      <c r="I102" t="str">
        <f>VLOOKUP($B102,'Product Details'!$A:$E,2,0)</f>
        <v>Category 2</v>
      </c>
      <c r="J102" t="str">
        <f>VLOOKUP($B102,'Product Details'!$A:$E,3,0)</f>
        <v>Rabbit - Legs</v>
      </c>
      <c r="K102" s="1">
        <f>VLOOKUP($B102,'Product Details'!$A:$E,4,0)</f>
        <v>16.260000000000002</v>
      </c>
      <c r="L102" s="1">
        <f>VLOOKUP($B102,'Product Details'!$A:$E,5,0)</f>
        <v>23.26</v>
      </c>
      <c r="M102" s="1">
        <f t="shared" si="5"/>
        <v>699.18000000000006</v>
      </c>
      <c r="N102" s="1">
        <f t="shared" si="6"/>
        <v>1000.1800000000001</v>
      </c>
      <c r="O102">
        <f t="shared" si="7"/>
        <v>17</v>
      </c>
      <c r="P102" t="str">
        <f t="shared" si="8"/>
        <v>Apr</v>
      </c>
      <c r="Q102">
        <f t="shared" si="9"/>
        <v>2023</v>
      </c>
    </row>
    <row r="103" spans="1:17" x14ac:dyDescent="0.35">
      <c r="A103" s="2">
        <v>44765</v>
      </c>
      <c r="B103" t="s">
        <v>118</v>
      </c>
      <c r="C103" t="s">
        <v>69</v>
      </c>
      <c r="D103" t="s">
        <v>70</v>
      </c>
      <c r="E103" t="s">
        <v>6</v>
      </c>
      <c r="F103">
        <v>40</v>
      </c>
      <c r="G103" t="s">
        <v>130</v>
      </c>
      <c r="H103" t="s">
        <v>135</v>
      </c>
      <c r="I103" t="str">
        <f>VLOOKUP($B103,'Product Details'!$A:$E,2,0)</f>
        <v>Category 2</v>
      </c>
      <c r="J103" t="str">
        <f>VLOOKUP($B103,'Product Details'!$A:$E,3,0)</f>
        <v>Soup - Campbells Mac N Cheese</v>
      </c>
      <c r="K103" s="1">
        <f>VLOOKUP($B103,'Product Details'!$A:$E,4,0)</f>
        <v>6.55</v>
      </c>
      <c r="L103" s="1">
        <f>VLOOKUP($B103,'Product Details'!$A:$E,5,0)</f>
        <v>4.53</v>
      </c>
      <c r="M103" s="1">
        <f t="shared" si="5"/>
        <v>262</v>
      </c>
      <c r="N103" s="1">
        <f t="shared" si="6"/>
        <v>181.20000000000002</v>
      </c>
      <c r="O103">
        <f t="shared" si="7"/>
        <v>23</v>
      </c>
      <c r="P103" t="str">
        <f t="shared" si="8"/>
        <v>Jul</v>
      </c>
      <c r="Q103">
        <f t="shared" si="9"/>
        <v>2022</v>
      </c>
    </row>
    <row r="104" spans="1:17" x14ac:dyDescent="0.35">
      <c r="A104" s="2">
        <v>44978</v>
      </c>
      <c r="B104" t="s">
        <v>109</v>
      </c>
      <c r="C104" t="s">
        <v>73</v>
      </c>
      <c r="D104" t="s">
        <v>74</v>
      </c>
      <c r="E104" t="s">
        <v>6</v>
      </c>
      <c r="F104">
        <v>54</v>
      </c>
      <c r="G104" t="s">
        <v>131</v>
      </c>
      <c r="H104" t="s">
        <v>135</v>
      </c>
      <c r="I104" t="str">
        <f>VLOOKUP($B104,'Product Details'!$A:$E,2,0)</f>
        <v>Category 6</v>
      </c>
      <c r="J104" t="str">
        <f>VLOOKUP($B104,'Product Details'!$A:$E,3,0)</f>
        <v>Pork Ham Prager</v>
      </c>
      <c r="K104" s="1">
        <f>VLOOKUP($B104,'Product Details'!$A:$E,4,0)</f>
        <v>12.54</v>
      </c>
      <c r="L104" s="1">
        <f>VLOOKUP($B104,'Product Details'!$A:$E,5,0)</f>
        <v>30.54</v>
      </c>
      <c r="M104" s="1">
        <f t="shared" si="5"/>
        <v>677.16</v>
      </c>
      <c r="N104" s="1">
        <f t="shared" si="6"/>
        <v>1649.1599999999999</v>
      </c>
      <c r="O104">
        <f t="shared" si="7"/>
        <v>21</v>
      </c>
      <c r="P104" t="str">
        <f t="shared" si="8"/>
        <v>Feb</v>
      </c>
      <c r="Q104">
        <f t="shared" si="9"/>
        <v>2023</v>
      </c>
    </row>
    <row r="105" spans="1:17" x14ac:dyDescent="0.35">
      <c r="A105" s="2">
        <v>44842</v>
      </c>
      <c r="B105" t="s">
        <v>119</v>
      </c>
      <c r="C105" t="s">
        <v>8</v>
      </c>
      <c r="D105" t="s">
        <v>9</v>
      </c>
      <c r="E105" t="s">
        <v>6</v>
      </c>
      <c r="F105">
        <v>13</v>
      </c>
      <c r="G105" t="s">
        <v>130</v>
      </c>
      <c r="H105" t="s">
        <v>129</v>
      </c>
      <c r="I105" t="str">
        <f>VLOOKUP($B105,'Product Details'!$A:$E,2,0)</f>
        <v>Category 2</v>
      </c>
      <c r="J105" t="str">
        <f>VLOOKUP($B105,'Product Details'!$A:$E,3,0)</f>
        <v>Rabbit - Legs</v>
      </c>
      <c r="K105" s="1">
        <f>VLOOKUP($B105,'Product Details'!$A:$E,4,0)</f>
        <v>16.260000000000002</v>
      </c>
      <c r="L105" s="1">
        <f>VLOOKUP($B105,'Product Details'!$A:$E,5,0)</f>
        <v>23.26</v>
      </c>
      <c r="M105" s="1">
        <f t="shared" si="5"/>
        <v>211.38000000000002</v>
      </c>
      <c r="N105" s="1">
        <f t="shared" si="6"/>
        <v>302.38</v>
      </c>
      <c r="O105">
        <f t="shared" si="7"/>
        <v>8</v>
      </c>
      <c r="P105" t="str">
        <f t="shared" si="8"/>
        <v>Oct</v>
      </c>
      <c r="Q105">
        <f t="shared" si="9"/>
        <v>2022</v>
      </c>
    </row>
    <row r="106" spans="1:17" x14ac:dyDescent="0.35">
      <c r="A106" s="2">
        <v>44756</v>
      </c>
      <c r="B106" t="s">
        <v>100</v>
      </c>
      <c r="C106" t="s">
        <v>0</v>
      </c>
      <c r="D106" t="s">
        <v>1</v>
      </c>
      <c r="E106" t="s">
        <v>2</v>
      </c>
      <c r="F106">
        <v>27</v>
      </c>
      <c r="G106" t="s">
        <v>129</v>
      </c>
      <c r="H106" t="s">
        <v>135</v>
      </c>
      <c r="I106" t="str">
        <f>VLOOKUP($B106,'Product Details'!$A:$E,2,0)</f>
        <v>Category 2</v>
      </c>
      <c r="J106" t="str">
        <f>VLOOKUP($B106,'Product Details'!$A:$E,3,0)</f>
        <v>Veal - Liver</v>
      </c>
      <c r="K106" s="1">
        <f>VLOOKUP($B106,'Product Details'!$A:$E,4,0)</f>
        <v>89.94</v>
      </c>
      <c r="L106" s="1">
        <f>VLOOKUP($B106,'Product Details'!$A:$E,5,0)</f>
        <v>89.94</v>
      </c>
      <c r="M106" s="1">
        <f t="shared" si="5"/>
        <v>2428.38</v>
      </c>
      <c r="N106" s="1">
        <f t="shared" si="6"/>
        <v>2428.38</v>
      </c>
      <c r="O106">
        <f t="shared" si="7"/>
        <v>14</v>
      </c>
      <c r="P106" t="str">
        <f t="shared" si="8"/>
        <v>Jul</v>
      </c>
      <c r="Q106">
        <f t="shared" si="9"/>
        <v>2022</v>
      </c>
    </row>
    <row r="107" spans="1:17" x14ac:dyDescent="0.35">
      <c r="A107" s="2">
        <v>44978</v>
      </c>
      <c r="B107" t="s">
        <v>101</v>
      </c>
      <c r="C107" t="s">
        <v>75</v>
      </c>
      <c r="D107" t="s">
        <v>76</v>
      </c>
      <c r="E107" t="s">
        <v>6</v>
      </c>
      <c r="F107">
        <v>15</v>
      </c>
      <c r="G107" t="s">
        <v>131</v>
      </c>
      <c r="H107" t="s">
        <v>129</v>
      </c>
      <c r="I107" t="str">
        <f>VLOOKUP($B107,'Product Details'!$A:$E,2,0)</f>
        <v>Category 1</v>
      </c>
      <c r="J107" t="str">
        <f>VLOOKUP($B107,'Product Details'!$A:$E,3,0)</f>
        <v>Peas - Pigeon, Dry</v>
      </c>
      <c r="K107" s="1">
        <f>VLOOKUP($B107,'Product Details'!$A:$E,4,0)</f>
        <v>69.069999999999993</v>
      </c>
      <c r="L107" s="1">
        <f>VLOOKUP($B107,'Product Details'!$A:$E,5,0)</f>
        <v>88.07</v>
      </c>
      <c r="M107" s="1">
        <f t="shared" si="5"/>
        <v>1036.05</v>
      </c>
      <c r="N107" s="1">
        <f t="shared" si="6"/>
        <v>1321.05</v>
      </c>
      <c r="O107">
        <f t="shared" si="7"/>
        <v>21</v>
      </c>
      <c r="P107" t="str">
        <f t="shared" si="8"/>
        <v>Feb</v>
      </c>
      <c r="Q107">
        <f t="shared" si="9"/>
        <v>2023</v>
      </c>
    </row>
    <row r="108" spans="1:17" x14ac:dyDescent="0.35">
      <c r="A108" s="2">
        <v>44955</v>
      </c>
      <c r="B108" t="s">
        <v>107</v>
      </c>
      <c r="C108" t="s">
        <v>53</v>
      </c>
      <c r="D108" t="s">
        <v>54</v>
      </c>
      <c r="E108" t="s">
        <v>2</v>
      </c>
      <c r="F108">
        <v>31</v>
      </c>
      <c r="G108" t="s">
        <v>129</v>
      </c>
      <c r="H108" t="s">
        <v>129</v>
      </c>
      <c r="I108" t="str">
        <f>VLOOKUP($B108,'Product Details'!$A:$E,2,0)</f>
        <v>Category 3</v>
      </c>
      <c r="J108" t="str">
        <f>VLOOKUP($B108,'Product Details'!$A:$E,3,0)</f>
        <v>Sherry - Dry</v>
      </c>
      <c r="K108" s="1">
        <f>VLOOKUP($B108,'Product Details'!$A:$E,4,0)</f>
        <v>56.74</v>
      </c>
      <c r="L108" s="1">
        <f>VLOOKUP($B108,'Product Details'!$A:$E,5,0)</f>
        <v>79.739999999999995</v>
      </c>
      <c r="M108" s="1">
        <f t="shared" si="5"/>
        <v>1758.94</v>
      </c>
      <c r="N108" s="1">
        <f t="shared" si="6"/>
        <v>2471.94</v>
      </c>
      <c r="O108">
        <f t="shared" si="7"/>
        <v>29</v>
      </c>
      <c r="P108" t="str">
        <f t="shared" si="8"/>
        <v>Jan</v>
      </c>
      <c r="Q108">
        <f t="shared" si="9"/>
        <v>2023</v>
      </c>
    </row>
    <row r="109" spans="1:17" x14ac:dyDescent="0.35">
      <c r="A109" s="2">
        <v>44817</v>
      </c>
      <c r="B109" t="s">
        <v>100</v>
      </c>
      <c r="C109" t="s">
        <v>67</v>
      </c>
      <c r="D109" t="s">
        <v>68</v>
      </c>
      <c r="E109" t="s">
        <v>2</v>
      </c>
      <c r="F109">
        <v>30</v>
      </c>
      <c r="G109" t="s">
        <v>131</v>
      </c>
      <c r="H109" t="s">
        <v>129</v>
      </c>
      <c r="I109" t="str">
        <f>VLOOKUP($B109,'Product Details'!$A:$E,2,0)</f>
        <v>Category 2</v>
      </c>
      <c r="J109" t="str">
        <f>VLOOKUP($B109,'Product Details'!$A:$E,3,0)</f>
        <v>Veal - Liver</v>
      </c>
      <c r="K109" s="1">
        <f>VLOOKUP($B109,'Product Details'!$A:$E,4,0)</f>
        <v>89.94</v>
      </c>
      <c r="L109" s="1">
        <f>VLOOKUP($B109,'Product Details'!$A:$E,5,0)</f>
        <v>89.94</v>
      </c>
      <c r="M109" s="1">
        <f t="shared" si="5"/>
        <v>2698.2</v>
      </c>
      <c r="N109" s="1">
        <f t="shared" si="6"/>
        <v>2698.2</v>
      </c>
      <c r="O109">
        <f t="shared" si="7"/>
        <v>13</v>
      </c>
      <c r="P109" t="str">
        <f t="shared" si="8"/>
        <v>Sep</v>
      </c>
      <c r="Q109">
        <f t="shared" si="9"/>
        <v>2022</v>
      </c>
    </row>
    <row r="110" spans="1:17" x14ac:dyDescent="0.35">
      <c r="A110" s="2">
        <v>44951</v>
      </c>
      <c r="B110" t="s">
        <v>118</v>
      </c>
      <c r="C110" t="s">
        <v>87</v>
      </c>
      <c r="D110" t="s">
        <v>88</v>
      </c>
      <c r="E110" t="s">
        <v>6</v>
      </c>
      <c r="F110">
        <v>36</v>
      </c>
      <c r="G110" t="s">
        <v>132</v>
      </c>
      <c r="H110" t="s">
        <v>135</v>
      </c>
      <c r="I110" t="str">
        <f>VLOOKUP($B110,'Product Details'!$A:$E,2,0)</f>
        <v>Category 2</v>
      </c>
      <c r="J110" t="str">
        <f>VLOOKUP($B110,'Product Details'!$A:$E,3,0)</f>
        <v>Soup - Campbells Mac N Cheese</v>
      </c>
      <c r="K110" s="1">
        <f>VLOOKUP($B110,'Product Details'!$A:$E,4,0)</f>
        <v>6.55</v>
      </c>
      <c r="L110" s="1">
        <f>VLOOKUP($B110,'Product Details'!$A:$E,5,0)</f>
        <v>4.53</v>
      </c>
      <c r="M110" s="1">
        <f t="shared" si="5"/>
        <v>235.79999999999998</v>
      </c>
      <c r="N110" s="1">
        <f t="shared" si="6"/>
        <v>163.08000000000001</v>
      </c>
      <c r="O110">
        <f t="shared" si="7"/>
        <v>25</v>
      </c>
      <c r="P110" t="str">
        <f t="shared" si="8"/>
        <v>Jan</v>
      </c>
      <c r="Q110">
        <f t="shared" si="9"/>
        <v>2023</v>
      </c>
    </row>
    <row r="111" spans="1:17" x14ac:dyDescent="0.35">
      <c r="A111" s="2">
        <v>44972</v>
      </c>
      <c r="B111" t="s">
        <v>118</v>
      </c>
      <c r="C111" t="s">
        <v>44</v>
      </c>
      <c r="D111" t="s">
        <v>45</v>
      </c>
      <c r="E111" t="s">
        <v>2</v>
      </c>
      <c r="F111">
        <v>45</v>
      </c>
      <c r="G111" t="s">
        <v>130</v>
      </c>
      <c r="H111" t="s">
        <v>135</v>
      </c>
      <c r="I111" t="str">
        <f>VLOOKUP($B111,'Product Details'!$A:$E,2,0)</f>
        <v>Category 2</v>
      </c>
      <c r="J111" t="str">
        <f>VLOOKUP($B111,'Product Details'!$A:$E,3,0)</f>
        <v>Soup - Campbells Mac N Cheese</v>
      </c>
      <c r="K111" s="1">
        <f>VLOOKUP($B111,'Product Details'!$A:$E,4,0)</f>
        <v>6.55</v>
      </c>
      <c r="L111" s="1">
        <f>VLOOKUP($B111,'Product Details'!$A:$E,5,0)</f>
        <v>4.53</v>
      </c>
      <c r="M111" s="1">
        <f t="shared" si="5"/>
        <v>294.75</v>
      </c>
      <c r="N111" s="1">
        <f t="shared" si="6"/>
        <v>203.85000000000002</v>
      </c>
      <c r="O111">
        <f t="shared" si="7"/>
        <v>15</v>
      </c>
      <c r="P111" t="str">
        <f t="shared" si="8"/>
        <v>Feb</v>
      </c>
      <c r="Q111">
        <f t="shared" si="9"/>
        <v>2023</v>
      </c>
    </row>
    <row r="112" spans="1:17" x14ac:dyDescent="0.35">
      <c r="A112" s="2">
        <v>44805</v>
      </c>
      <c r="B112" t="s">
        <v>105</v>
      </c>
      <c r="C112" t="s">
        <v>50</v>
      </c>
      <c r="D112" t="s">
        <v>51</v>
      </c>
      <c r="E112" t="s">
        <v>6</v>
      </c>
      <c r="F112">
        <v>50</v>
      </c>
      <c r="G112" t="s">
        <v>130</v>
      </c>
      <c r="H112" t="s">
        <v>129</v>
      </c>
      <c r="I112" t="str">
        <f>VLOOKUP($B112,'Product Details'!$A:$E,2,0)</f>
        <v>Category 2</v>
      </c>
      <c r="J112" t="str">
        <f>VLOOKUP($B112,'Product Details'!$A:$E,3,0)</f>
        <v>Soup Campbells</v>
      </c>
      <c r="K112" s="1">
        <f>VLOOKUP($B112,'Product Details'!$A:$E,4,0)</f>
        <v>7.54</v>
      </c>
      <c r="L112" s="1">
        <f>VLOOKUP($B112,'Product Details'!$A:$E,5,0)</f>
        <v>13.54</v>
      </c>
      <c r="M112" s="1">
        <f t="shared" si="5"/>
        <v>377</v>
      </c>
      <c r="N112" s="1">
        <f t="shared" si="6"/>
        <v>677</v>
      </c>
      <c r="O112">
        <f t="shared" si="7"/>
        <v>1</v>
      </c>
      <c r="P112" t="str">
        <f t="shared" si="8"/>
        <v>Sep</v>
      </c>
      <c r="Q112">
        <f t="shared" si="9"/>
        <v>2022</v>
      </c>
    </row>
    <row r="113" spans="1:17" x14ac:dyDescent="0.35">
      <c r="A113" s="2">
        <v>44788</v>
      </c>
      <c r="B113" t="s">
        <v>109</v>
      </c>
      <c r="C113" t="s">
        <v>42</v>
      </c>
      <c r="D113" t="s">
        <v>43</v>
      </c>
      <c r="E113" t="s">
        <v>2</v>
      </c>
      <c r="F113">
        <v>51</v>
      </c>
      <c r="G113" t="s">
        <v>130</v>
      </c>
      <c r="H113" t="s">
        <v>135</v>
      </c>
      <c r="I113" t="str">
        <f>VLOOKUP($B113,'Product Details'!$A:$E,2,0)</f>
        <v>Category 6</v>
      </c>
      <c r="J113" t="str">
        <f>VLOOKUP($B113,'Product Details'!$A:$E,3,0)</f>
        <v>Pork Ham Prager</v>
      </c>
      <c r="K113" s="1">
        <f>VLOOKUP($B113,'Product Details'!$A:$E,4,0)</f>
        <v>12.54</v>
      </c>
      <c r="L113" s="1">
        <f>VLOOKUP($B113,'Product Details'!$A:$E,5,0)</f>
        <v>30.54</v>
      </c>
      <c r="M113" s="1">
        <f t="shared" si="5"/>
        <v>639.54</v>
      </c>
      <c r="N113" s="1">
        <f t="shared" si="6"/>
        <v>1557.54</v>
      </c>
      <c r="O113">
        <f t="shared" si="7"/>
        <v>15</v>
      </c>
      <c r="P113" t="str">
        <f t="shared" si="8"/>
        <v>Aug</v>
      </c>
      <c r="Q113">
        <f t="shared" si="9"/>
        <v>2022</v>
      </c>
    </row>
    <row r="114" spans="1:17" x14ac:dyDescent="0.35">
      <c r="A114" s="2">
        <v>45030</v>
      </c>
      <c r="B114" t="s">
        <v>104</v>
      </c>
      <c r="C114" t="s">
        <v>56</v>
      </c>
      <c r="D114" t="s">
        <v>57</v>
      </c>
      <c r="E114" t="s">
        <v>2</v>
      </c>
      <c r="F114">
        <v>41</v>
      </c>
      <c r="G114" t="s">
        <v>132</v>
      </c>
      <c r="H114" t="s">
        <v>135</v>
      </c>
      <c r="I114" t="str">
        <f>VLOOKUP($B114,'Product Details'!$A:$E,2,0)</f>
        <v>Category 1</v>
      </c>
      <c r="J114" t="str">
        <f>VLOOKUP($B114,'Product Details'!$A:$E,3,0)</f>
        <v>White Baguette</v>
      </c>
      <c r="K114" s="1">
        <f>VLOOKUP($B114,'Product Details'!$A:$E,4,0)</f>
        <v>51.63</v>
      </c>
      <c r="L114" s="1">
        <f>VLOOKUP($B114,'Product Details'!$A:$E,5,0)</f>
        <v>61.63</v>
      </c>
      <c r="M114" s="1">
        <f t="shared" si="5"/>
        <v>2116.83</v>
      </c>
      <c r="N114" s="1">
        <f t="shared" si="6"/>
        <v>2526.83</v>
      </c>
      <c r="O114">
        <f t="shared" si="7"/>
        <v>14</v>
      </c>
      <c r="P114" t="str">
        <f t="shared" si="8"/>
        <v>Apr</v>
      </c>
      <c r="Q114">
        <f t="shared" si="9"/>
        <v>2023</v>
      </c>
    </row>
    <row r="115" spans="1:17" x14ac:dyDescent="0.35">
      <c r="A115" s="2">
        <v>44880</v>
      </c>
      <c r="B115" t="s">
        <v>112</v>
      </c>
      <c r="C115" t="s">
        <v>33</v>
      </c>
      <c r="D115" t="s">
        <v>34</v>
      </c>
      <c r="E115" t="s">
        <v>2</v>
      </c>
      <c r="F115">
        <v>49</v>
      </c>
      <c r="G115" t="s">
        <v>129</v>
      </c>
      <c r="H115" t="s">
        <v>135</v>
      </c>
      <c r="I115" t="str">
        <f>VLOOKUP($B115,'Product Details'!$A:$E,2,0)</f>
        <v>Category 4</v>
      </c>
      <c r="J115" t="str">
        <f>VLOOKUP($B115,'Product Details'!$A:$E,3,0)</f>
        <v>Pizza Pizza Dough</v>
      </c>
      <c r="K115" s="1">
        <f>VLOOKUP($B115,'Product Details'!$A:$E,4,0)</f>
        <v>30.48</v>
      </c>
      <c r="L115" s="1">
        <f>VLOOKUP($B115,'Product Details'!$A:$E,5,0)</f>
        <v>36.479999999999997</v>
      </c>
      <c r="M115" s="1">
        <f t="shared" si="5"/>
        <v>1493.52</v>
      </c>
      <c r="N115" s="1">
        <f t="shared" si="6"/>
        <v>1787.5199999999998</v>
      </c>
      <c r="O115">
        <f t="shared" si="7"/>
        <v>15</v>
      </c>
      <c r="P115" t="str">
        <f t="shared" si="8"/>
        <v>Nov</v>
      </c>
      <c r="Q115">
        <f t="shared" si="9"/>
        <v>2022</v>
      </c>
    </row>
    <row r="116" spans="1:17" x14ac:dyDescent="0.35">
      <c r="A116" s="2">
        <v>44781</v>
      </c>
      <c r="B116" t="s">
        <v>99</v>
      </c>
      <c r="C116" t="s">
        <v>39</v>
      </c>
      <c r="D116" t="s">
        <v>40</v>
      </c>
      <c r="E116" t="s">
        <v>6</v>
      </c>
      <c r="F116">
        <v>51</v>
      </c>
      <c r="G116" t="s">
        <v>132</v>
      </c>
      <c r="H116" t="s">
        <v>135</v>
      </c>
      <c r="I116" t="str">
        <f>VLOOKUP($B116,'Product Details'!$A:$E,2,0)</f>
        <v>Category 3</v>
      </c>
      <c r="J116" t="str">
        <f>VLOOKUP($B116,'Product Details'!$A:$E,3,0)</f>
        <v>Wine - Tribal Sauvignon</v>
      </c>
      <c r="K116" s="1">
        <f>VLOOKUP($B116,'Product Details'!$A:$E,4,0)</f>
        <v>21.66</v>
      </c>
      <c r="L116" s="1">
        <f>VLOOKUP($B116,'Product Details'!$A:$E,5,0)</f>
        <v>31.66</v>
      </c>
      <c r="M116" s="1">
        <f t="shared" si="5"/>
        <v>1104.6600000000001</v>
      </c>
      <c r="N116" s="1">
        <f t="shared" si="6"/>
        <v>1614.66</v>
      </c>
      <c r="O116">
        <f t="shared" si="7"/>
        <v>8</v>
      </c>
      <c r="P116" t="str">
        <f t="shared" si="8"/>
        <v>Aug</v>
      </c>
      <c r="Q116">
        <f t="shared" si="9"/>
        <v>2022</v>
      </c>
    </row>
    <row r="117" spans="1:17" x14ac:dyDescent="0.35">
      <c r="A117" s="2">
        <v>44883</v>
      </c>
      <c r="B117" t="s">
        <v>105</v>
      </c>
      <c r="C117" t="s">
        <v>89</v>
      </c>
      <c r="D117" t="s">
        <v>90</v>
      </c>
      <c r="E117" t="s">
        <v>2</v>
      </c>
      <c r="F117">
        <v>51</v>
      </c>
      <c r="G117" t="s">
        <v>132</v>
      </c>
      <c r="H117" t="s">
        <v>129</v>
      </c>
      <c r="I117" t="str">
        <f>VLOOKUP($B117,'Product Details'!$A:$E,2,0)</f>
        <v>Category 2</v>
      </c>
      <c r="J117" t="str">
        <f>VLOOKUP($B117,'Product Details'!$A:$E,3,0)</f>
        <v>Soup Campbells</v>
      </c>
      <c r="K117" s="1">
        <f>VLOOKUP($B117,'Product Details'!$A:$E,4,0)</f>
        <v>7.54</v>
      </c>
      <c r="L117" s="1">
        <f>VLOOKUP($B117,'Product Details'!$A:$E,5,0)</f>
        <v>13.54</v>
      </c>
      <c r="M117" s="1">
        <f t="shared" si="5"/>
        <v>384.54</v>
      </c>
      <c r="N117" s="1">
        <f t="shared" si="6"/>
        <v>690.54</v>
      </c>
      <c r="O117">
        <f t="shared" si="7"/>
        <v>18</v>
      </c>
      <c r="P117" t="str">
        <f t="shared" si="8"/>
        <v>Nov</v>
      </c>
      <c r="Q117">
        <f t="shared" si="9"/>
        <v>2022</v>
      </c>
    </row>
    <row r="118" spans="1:17" x14ac:dyDescent="0.35">
      <c r="A118" s="2">
        <v>44768</v>
      </c>
      <c r="B118" t="s">
        <v>102</v>
      </c>
      <c r="C118" t="s">
        <v>53</v>
      </c>
      <c r="D118" t="s">
        <v>54</v>
      </c>
      <c r="E118" t="s">
        <v>2</v>
      </c>
      <c r="F118">
        <v>12</v>
      </c>
      <c r="G118" t="s">
        <v>129</v>
      </c>
      <c r="H118" t="s">
        <v>129</v>
      </c>
      <c r="I118" t="str">
        <f>VLOOKUP($B118,'Product Details'!$A:$E,2,0)</f>
        <v>Category 3</v>
      </c>
      <c r="J118" t="str">
        <f>VLOOKUP($B118,'Product Details'!$A:$E,3,0)</f>
        <v>Scallop - St. Jaques</v>
      </c>
      <c r="K118" s="1">
        <f>VLOOKUP($B118,'Product Details'!$A:$E,4,0)</f>
        <v>22.51</v>
      </c>
      <c r="L118" s="1">
        <f>VLOOKUP($B118,'Product Details'!$A:$E,5,0)</f>
        <v>45.51</v>
      </c>
      <c r="M118" s="1">
        <f t="shared" si="5"/>
        <v>270.12</v>
      </c>
      <c r="N118" s="1">
        <f t="shared" si="6"/>
        <v>546.12</v>
      </c>
      <c r="O118">
        <f t="shared" si="7"/>
        <v>26</v>
      </c>
      <c r="P118" t="str">
        <f t="shared" si="8"/>
        <v>Jul</v>
      </c>
      <c r="Q118">
        <f t="shared" si="9"/>
        <v>2022</v>
      </c>
    </row>
    <row r="119" spans="1:17" x14ac:dyDescent="0.35">
      <c r="A119" s="2">
        <v>44948</v>
      </c>
      <c r="B119" t="s">
        <v>107</v>
      </c>
      <c r="C119" t="s">
        <v>63</v>
      </c>
      <c r="D119" t="s">
        <v>64</v>
      </c>
      <c r="E119" t="s">
        <v>6</v>
      </c>
      <c r="F119">
        <v>17</v>
      </c>
      <c r="G119" t="s">
        <v>129</v>
      </c>
      <c r="H119" t="s">
        <v>129</v>
      </c>
      <c r="I119" t="str">
        <f>VLOOKUP($B119,'Product Details'!$A:$E,2,0)</f>
        <v>Category 3</v>
      </c>
      <c r="J119" t="str">
        <f>VLOOKUP($B119,'Product Details'!$A:$E,3,0)</f>
        <v>Sherry - Dry</v>
      </c>
      <c r="K119" s="1">
        <f>VLOOKUP($B119,'Product Details'!$A:$E,4,0)</f>
        <v>56.74</v>
      </c>
      <c r="L119" s="1">
        <f>VLOOKUP($B119,'Product Details'!$A:$E,5,0)</f>
        <v>79.739999999999995</v>
      </c>
      <c r="M119" s="1">
        <f t="shared" si="5"/>
        <v>964.58</v>
      </c>
      <c r="N119" s="1">
        <f t="shared" si="6"/>
        <v>1355.58</v>
      </c>
      <c r="O119">
        <f t="shared" si="7"/>
        <v>22</v>
      </c>
      <c r="P119" t="str">
        <f t="shared" si="8"/>
        <v>Jan</v>
      </c>
      <c r="Q119">
        <f t="shared" si="9"/>
        <v>2023</v>
      </c>
    </row>
    <row r="120" spans="1:17" x14ac:dyDescent="0.35">
      <c r="A120" s="2">
        <v>44878</v>
      </c>
      <c r="B120" t="s">
        <v>111</v>
      </c>
      <c r="C120" t="s">
        <v>67</v>
      </c>
      <c r="D120" t="s">
        <v>68</v>
      </c>
      <c r="E120" t="s">
        <v>2</v>
      </c>
      <c r="F120">
        <v>31</v>
      </c>
      <c r="G120" t="s">
        <v>131</v>
      </c>
      <c r="H120" t="s">
        <v>135</v>
      </c>
      <c r="I120" t="str">
        <f>VLOOKUP($B120,'Product Details'!$A:$E,2,0)</f>
        <v>Category 2</v>
      </c>
      <c r="J120" t="str">
        <f>VLOOKUP($B120,'Product Details'!$A:$E,3,0)</f>
        <v>Pasta - Cappellini, Dry</v>
      </c>
      <c r="K120" s="1">
        <f>VLOOKUP($B120,'Product Details'!$A:$E,4,0)</f>
        <v>33.299999999999997</v>
      </c>
      <c r="L120" s="1">
        <f>VLOOKUP($B120,'Product Details'!$A:$E,5,0)</f>
        <v>46.3</v>
      </c>
      <c r="M120" s="1">
        <f t="shared" si="5"/>
        <v>1032.3</v>
      </c>
      <c r="N120" s="1">
        <f t="shared" si="6"/>
        <v>1435.3</v>
      </c>
      <c r="O120">
        <f t="shared" si="7"/>
        <v>13</v>
      </c>
      <c r="P120" t="str">
        <f t="shared" si="8"/>
        <v>Nov</v>
      </c>
      <c r="Q120">
        <f t="shared" si="9"/>
        <v>2022</v>
      </c>
    </row>
    <row r="121" spans="1:17" x14ac:dyDescent="0.35">
      <c r="A121" s="2">
        <v>44803</v>
      </c>
      <c r="B121" t="s">
        <v>116</v>
      </c>
      <c r="C121" t="s">
        <v>65</v>
      </c>
      <c r="D121" t="s">
        <v>66</v>
      </c>
      <c r="E121" t="s">
        <v>6</v>
      </c>
      <c r="F121">
        <v>11</v>
      </c>
      <c r="G121" t="s">
        <v>131</v>
      </c>
      <c r="H121" t="s">
        <v>135</v>
      </c>
      <c r="I121" t="str">
        <f>VLOOKUP($B121,'Product Details'!$A:$E,2,0)</f>
        <v>Category 5</v>
      </c>
      <c r="J121" t="str">
        <f>VLOOKUP($B121,'Product Details'!$A:$E,3,0)</f>
        <v>Water - San Pellegrino</v>
      </c>
      <c r="K121" s="1">
        <f>VLOOKUP($B121,'Product Details'!$A:$E,4,0)</f>
        <v>32.25</v>
      </c>
      <c r="L121" s="1">
        <f>VLOOKUP($B121,'Product Details'!$A:$E,5,0)</f>
        <v>41.25</v>
      </c>
      <c r="M121" s="1">
        <f t="shared" si="5"/>
        <v>354.75</v>
      </c>
      <c r="N121" s="1">
        <f t="shared" si="6"/>
        <v>453.75</v>
      </c>
      <c r="O121">
        <f t="shared" si="7"/>
        <v>30</v>
      </c>
      <c r="P121" t="str">
        <f t="shared" si="8"/>
        <v>Aug</v>
      </c>
      <c r="Q121">
        <f t="shared" si="9"/>
        <v>2022</v>
      </c>
    </row>
    <row r="122" spans="1:17" x14ac:dyDescent="0.35">
      <c r="A122" s="2">
        <v>44732</v>
      </c>
      <c r="B122" t="s">
        <v>107</v>
      </c>
      <c r="C122" t="s">
        <v>28</v>
      </c>
      <c r="D122" t="s">
        <v>29</v>
      </c>
      <c r="E122" t="s">
        <v>2</v>
      </c>
      <c r="F122">
        <v>48</v>
      </c>
      <c r="G122" t="s">
        <v>132</v>
      </c>
      <c r="H122" t="s">
        <v>135</v>
      </c>
      <c r="I122" t="str">
        <f>VLOOKUP($B122,'Product Details'!$A:$E,2,0)</f>
        <v>Category 3</v>
      </c>
      <c r="J122" t="str">
        <f>VLOOKUP($B122,'Product Details'!$A:$E,3,0)</f>
        <v>Sherry - Dry</v>
      </c>
      <c r="K122" s="1">
        <f>VLOOKUP($B122,'Product Details'!$A:$E,4,0)</f>
        <v>56.74</v>
      </c>
      <c r="L122" s="1">
        <f>VLOOKUP($B122,'Product Details'!$A:$E,5,0)</f>
        <v>79.739999999999995</v>
      </c>
      <c r="M122" s="1">
        <f t="shared" si="5"/>
        <v>2723.52</v>
      </c>
      <c r="N122" s="1">
        <f t="shared" si="6"/>
        <v>3827.5199999999995</v>
      </c>
      <c r="O122">
        <f t="shared" si="7"/>
        <v>20</v>
      </c>
      <c r="P122" t="str">
        <f t="shared" si="8"/>
        <v>Jun</v>
      </c>
      <c r="Q122">
        <f t="shared" si="9"/>
        <v>2022</v>
      </c>
    </row>
    <row r="123" spans="1:17" x14ac:dyDescent="0.35">
      <c r="A123" s="2">
        <v>44914</v>
      </c>
      <c r="B123" t="s">
        <v>99</v>
      </c>
      <c r="C123" t="s">
        <v>79</v>
      </c>
      <c r="D123" t="s">
        <v>80</v>
      </c>
      <c r="E123" t="s">
        <v>2</v>
      </c>
      <c r="F123">
        <v>18</v>
      </c>
      <c r="G123" t="s">
        <v>129</v>
      </c>
      <c r="H123" t="s">
        <v>135</v>
      </c>
      <c r="I123" t="str">
        <f>VLOOKUP($B123,'Product Details'!$A:$E,2,0)</f>
        <v>Category 3</v>
      </c>
      <c r="J123" t="str">
        <f>VLOOKUP($B123,'Product Details'!$A:$E,3,0)</f>
        <v>Wine - Tribal Sauvignon</v>
      </c>
      <c r="K123" s="1">
        <f>VLOOKUP($B123,'Product Details'!$A:$E,4,0)</f>
        <v>21.66</v>
      </c>
      <c r="L123" s="1">
        <f>VLOOKUP($B123,'Product Details'!$A:$E,5,0)</f>
        <v>31.66</v>
      </c>
      <c r="M123" s="1">
        <f t="shared" si="5"/>
        <v>389.88</v>
      </c>
      <c r="N123" s="1">
        <f t="shared" si="6"/>
        <v>569.88</v>
      </c>
      <c r="O123">
        <f t="shared" si="7"/>
        <v>19</v>
      </c>
      <c r="P123" t="str">
        <f t="shared" si="8"/>
        <v>Dec</v>
      </c>
      <c r="Q123">
        <f t="shared" si="9"/>
        <v>2022</v>
      </c>
    </row>
    <row r="124" spans="1:17" x14ac:dyDescent="0.35">
      <c r="A124" s="2">
        <v>44863</v>
      </c>
      <c r="B124" t="s">
        <v>101</v>
      </c>
      <c r="C124" t="s">
        <v>0</v>
      </c>
      <c r="D124" t="s">
        <v>1</v>
      </c>
      <c r="E124" t="s">
        <v>2</v>
      </c>
      <c r="F124">
        <v>36</v>
      </c>
      <c r="G124" t="s">
        <v>129</v>
      </c>
      <c r="H124" t="s">
        <v>135</v>
      </c>
      <c r="I124" t="str">
        <f>VLOOKUP($B124,'Product Details'!$A:$E,2,0)</f>
        <v>Category 1</v>
      </c>
      <c r="J124" t="str">
        <f>VLOOKUP($B124,'Product Details'!$A:$E,3,0)</f>
        <v>Peas - Pigeon, Dry</v>
      </c>
      <c r="K124" s="1">
        <f>VLOOKUP($B124,'Product Details'!$A:$E,4,0)</f>
        <v>69.069999999999993</v>
      </c>
      <c r="L124" s="1">
        <f>VLOOKUP($B124,'Product Details'!$A:$E,5,0)</f>
        <v>88.07</v>
      </c>
      <c r="M124" s="1">
        <f t="shared" si="5"/>
        <v>2486.5199999999995</v>
      </c>
      <c r="N124" s="1">
        <f t="shared" si="6"/>
        <v>3170.5199999999995</v>
      </c>
      <c r="O124">
        <f t="shared" si="7"/>
        <v>29</v>
      </c>
      <c r="P124" t="str">
        <f t="shared" si="8"/>
        <v>Oct</v>
      </c>
      <c r="Q124">
        <f t="shared" si="9"/>
        <v>2022</v>
      </c>
    </row>
    <row r="125" spans="1:17" x14ac:dyDescent="0.35">
      <c r="A125" s="2">
        <v>44934</v>
      </c>
      <c r="B125" t="s">
        <v>110</v>
      </c>
      <c r="C125" t="s">
        <v>84</v>
      </c>
      <c r="D125" t="s">
        <v>85</v>
      </c>
      <c r="E125" t="s">
        <v>2</v>
      </c>
      <c r="F125">
        <v>38</v>
      </c>
      <c r="G125" t="s">
        <v>130</v>
      </c>
      <c r="H125" t="s">
        <v>135</v>
      </c>
      <c r="I125" t="str">
        <f>VLOOKUP($B125,'Product Details'!$A:$E,2,0)</f>
        <v>Category 6</v>
      </c>
      <c r="J125" t="str">
        <f>VLOOKUP($B125,'Product Details'!$A:$E,3,0)</f>
        <v>Pastry - Baked Cinnamon Stick</v>
      </c>
      <c r="K125" s="1">
        <f>VLOOKUP($B125,'Product Details'!$A:$E,4,0)</f>
        <v>43.7</v>
      </c>
      <c r="L125" s="1">
        <f>VLOOKUP($B125,'Product Details'!$A:$E,5,0)</f>
        <v>42.11</v>
      </c>
      <c r="M125" s="1">
        <f t="shared" si="5"/>
        <v>1660.6000000000001</v>
      </c>
      <c r="N125" s="1">
        <f t="shared" si="6"/>
        <v>1600.18</v>
      </c>
      <c r="O125">
        <f t="shared" si="7"/>
        <v>8</v>
      </c>
      <c r="P125" t="str">
        <f t="shared" si="8"/>
        <v>Jan</v>
      </c>
      <c r="Q125">
        <f t="shared" si="9"/>
        <v>2023</v>
      </c>
    </row>
    <row r="126" spans="1:17" x14ac:dyDescent="0.35">
      <c r="A126" s="2">
        <v>44947</v>
      </c>
      <c r="B126" t="s">
        <v>101</v>
      </c>
      <c r="C126" t="s">
        <v>23</v>
      </c>
      <c r="D126" t="s">
        <v>24</v>
      </c>
      <c r="E126" t="s">
        <v>2</v>
      </c>
      <c r="F126">
        <v>39</v>
      </c>
      <c r="G126" t="s">
        <v>131</v>
      </c>
      <c r="H126" t="s">
        <v>129</v>
      </c>
      <c r="I126" t="str">
        <f>VLOOKUP($B126,'Product Details'!$A:$E,2,0)</f>
        <v>Category 1</v>
      </c>
      <c r="J126" t="str">
        <f>VLOOKUP($B126,'Product Details'!$A:$E,3,0)</f>
        <v>Peas - Pigeon, Dry</v>
      </c>
      <c r="K126" s="1">
        <f>VLOOKUP($B126,'Product Details'!$A:$E,4,0)</f>
        <v>69.069999999999993</v>
      </c>
      <c r="L126" s="1">
        <f>VLOOKUP($B126,'Product Details'!$A:$E,5,0)</f>
        <v>88.07</v>
      </c>
      <c r="M126" s="1">
        <f t="shared" si="5"/>
        <v>2693.7299999999996</v>
      </c>
      <c r="N126" s="1">
        <f t="shared" si="6"/>
        <v>3434.7299999999996</v>
      </c>
      <c r="O126">
        <f t="shared" si="7"/>
        <v>21</v>
      </c>
      <c r="P126" t="str">
        <f t="shared" si="8"/>
        <v>Jan</v>
      </c>
      <c r="Q126">
        <f t="shared" si="9"/>
        <v>2023</v>
      </c>
    </row>
    <row r="127" spans="1:17" x14ac:dyDescent="0.35">
      <c r="A127" s="2">
        <v>44938</v>
      </c>
      <c r="B127" t="s">
        <v>110</v>
      </c>
      <c r="C127" t="s">
        <v>39</v>
      </c>
      <c r="D127" t="s">
        <v>40</v>
      </c>
      <c r="E127" t="s">
        <v>6</v>
      </c>
      <c r="F127">
        <v>43</v>
      </c>
      <c r="G127" t="s">
        <v>132</v>
      </c>
      <c r="H127" t="s">
        <v>129</v>
      </c>
      <c r="I127" t="str">
        <f>VLOOKUP($B127,'Product Details'!$A:$E,2,0)</f>
        <v>Category 6</v>
      </c>
      <c r="J127" t="str">
        <f>VLOOKUP($B127,'Product Details'!$A:$E,3,0)</f>
        <v>Pastry - Baked Cinnamon Stick</v>
      </c>
      <c r="K127" s="1">
        <f>VLOOKUP($B127,'Product Details'!$A:$E,4,0)</f>
        <v>43.7</v>
      </c>
      <c r="L127" s="1">
        <f>VLOOKUP($B127,'Product Details'!$A:$E,5,0)</f>
        <v>42.11</v>
      </c>
      <c r="M127" s="1">
        <f t="shared" si="5"/>
        <v>1879.1000000000001</v>
      </c>
      <c r="N127" s="1">
        <f t="shared" si="6"/>
        <v>1810.73</v>
      </c>
      <c r="O127">
        <f t="shared" si="7"/>
        <v>12</v>
      </c>
      <c r="P127" t="str">
        <f t="shared" si="8"/>
        <v>Jan</v>
      </c>
      <c r="Q127">
        <f t="shared" si="9"/>
        <v>2023</v>
      </c>
    </row>
    <row r="128" spans="1:17" x14ac:dyDescent="0.35">
      <c r="A128" s="2">
        <v>44969</v>
      </c>
      <c r="B128" t="s">
        <v>118</v>
      </c>
      <c r="C128" t="s">
        <v>39</v>
      </c>
      <c r="D128" t="s">
        <v>40</v>
      </c>
      <c r="E128" t="s">
        <v>6</v>
      </c>
      <c r="F128">
        <v>18</v>
      </c>
      <c r="G128" t="s">
        <v>132</v>
      </c>
      <c r="H128" t="s">
        <v>129</v>
      </c>
      <c r="I128" t="str">
        <f>VLOOKUP($B128,'Product Details'!$A:$E,2,0)</f>
        <v>Category 2</v>
      </c>
      <c r="J128" t="str">
        <f>VLOOKUP($B128,'Product Details'!$A:$E,3,0)</f>
        <v>Soup - Campbells Mac N Cheese</v>
      </c>
      <c r="K128" s="1">
        <f>VLOOKUP($B128,'Product Details'!$A:$E,4,0)</f>
        <v>6.55</v>
      </c>
      <c r="L128" s="1">
        <f>VLOOKUP($B128,'Product Details'!$A:$E,5,0)</f>
        <v>4.53</v>
      </c>
      <c r="M128" s="1">
        <f t="shared" si="5"/>
        <v>117.89999999999999</v>
      </c>
      <c r="N128" s="1">
        <f t="shared" si="6"/>
        <v>81.540000000000006</v>
      </c>
      <c r="O128">
        <f t="shared" si="7"/>
        <v>12</v>
      </c>
      <c r="P128" t="str">
        <f t="shared" si="8"/>
        <v>Feb</v>
      </c>
      <c r="Q128">
        <f t="shared" si="9"/>
        <v>2023</v>
      </c>
    </row>
    <row r="129" spans="1:17" x14ac:dyDescent="0.35">
      <c r="A129" s="2">
        <v>45002</v>
      </c>
      <c r="B129" t="s">
        <v>109</v>
      </c>
      <c r="C129" t="s">
        <v>8</v>
      </c>
      <c r="D129" t="s">
        <v>9</v>
      </c>
      <c r="E129" t="s">
        <v>6</v>
      </c>
      <c r="F129">
        <v>11</v>
      </c>
      <c r="G129" t="s">
        <v>130</v>
      </c>
      <c r="H129" t="s">
        <v>135</v>
      </c>
      <c r="I129" t="str">
        <f>VLOOKUP($B129,'Product Details'!$A:$E,2,0)</f>
        <v>Category 6</v>
      </c>
      <c r="J129" t="str">
        <f>VLOOKUP($B129,'Product Details'!$A:$E,3,0)</f>
        <v>Pork Ham Prager</v>
      </c>
      <c r="K129" s="1">
        <f>VLOOKUP($B129,'Product Details'!$A:$E,4,0)</f>
        <v>12.54</v>
      </c>
      <c r="L129" s="1">
        <f>VLOOKUP($B129,'Product Details'!$A:$E,5,0)</f>
        <v>30.54</v>
      </c>
      <c r="M129" s="1">
        <f t="shared" si="5"/>
        <v>137.94</v>
      </c>
      <c r="N129" s="1">
        <f t="shared" si="6"/>
        <v>335.94</v>
      </c>
      <c r="O129">
        <f t="shared" si="7"/>
        <v>17</v>
      </c>
      <c r="P129" t="str">
        <f t="shared" si="8"/>
        <v>Mar</v>
      </c>
      <c r="Q129">
        <f t="shared" si="9"/>
        <v>2023</v>
      </c>
    </row>
    <row r="130" spans="1:17" x14ac:dyDescent="0.35">
      <c r="A130" s="2">
        <v>44822</v>
      </c>
      <c r="B130" t="s">
        <v>116</v>
      </c>
      <c r="C130" t="s">
        <v>15</v>
      </c>
      <c r="D130" t="s">
        <v>16</v>
      </c>
      <c r="E130" t="s">
        <v>2</v>
      </c>
      <c r="F130">
        <v>54</v>
      </c>
      <c r="G130" t="s">
        <v>129</v>
      </c>
      <c r="H130" t="s">
        <v>135</v>
      </c>
      <c r="I130" t="str">
        <f>VLOOKUP($B130,'Product Details'!$A:$E,2,0)</f>
        <v>Category 5</v>
      </c>
      <c r="J130" t="str">
        <f>VLOOKUP($B130,'Product Details'!$A:$E,3,0)</f>
        <v>Water - San Pellegrino</v>
      </c>
      <c r="K130" s="1">
        <f>VLOOKUP($B130,'Product Details'!$A:$E,4,0)</f>
        <v>32.25</v>
      </c>
      <c r="L130" s="1">
        <f>VLOOKUP($B130,'Product Details'!$A:$E,5,0)</f>
        <v>41.25</v>
      </c>
      <c r="M130" s="1">
        <f t="shared" si="5"/>
        <v>1741.5</v>
      </c>
      <c r="N130" s="1">
        <f t="shared" si="6"/>
        <v>2227.5</v>
      </c>
      <c r="O130">
        <f t="shared" si="7"/>
        <v>18</v>
      </c>
      <c r="P130" t="str">
        <f t="shared" si="8"/>
        <v>Sep</v>
      </c>
      <c r="Q130">
        <f t="shared" si="9"/>
        <v>2022</v>
      </c>
    </row>
    <row r="131" spans="1:17" x14ac:dyDescent="0.35">
      <c r="A131" s="2">
        <v>44890</v>
      </c>
      <c r="B131" t="s">
        <v>118</v>
      </c>
      <c r="C131" t="s">
        <v>89</v>
      </c>
      <c r="D131" t="s">
        <v>90</v>
      </c>
      <c r="E131" t="s">
        <v>2</v>
      </c>
      <c r="F131">
        <v>8</v>
      </c>
      <c r="G131" t="s">
        <v>132</v>
      </c>
      <c r="H131" t="s">
        <v>135</v>
      </c>
      <c r="I131" t="str">
        <f>VLOOKUP($B131,'Product Details'!$A:$E,2,0)</f>
        <v>Category 2</v>
      </c>
      <c r="J131" t="str">
        <f>VLOOKUP($B131,'Product Details'!$A:$E,3,0)</f>
        <v>Soup - Campbells Mac N Cheese</v>
      </c>
      <c r="K131" s="1">
        <f>VLOOKUP($B131,'Product Details'!$A:$E,4,0)</f>
        <v>6.55</v>
      </c>
      <c r="L131" s="1">
        <f>VLOOKUP($B131,'Product Details'!$A:$E,5,0)</f>
        <v>4.53</v>
      </c>
      <c r="M131" s="1">
        <f t="shared" ref="M131:M194" si="10">F131*K131</f>
        <v>52.4</v>
      </c>
      <c r="N131" s="1">
        <f t="shared" ref="N131:N194" si="11">L131*F131</f>
        <v>36.24</v>
      </c>
      <c r="O131">
        <f t="shared" ref="O131:O194" si="12">DAY(A131)</f>
        <v>25</v>
      </c>
      <c r="P131" t="str">
        <f t="shared" ref="P131:P194" si="13">TEXT(A131,"mmm")</f>
        <v>Nov</v>
      </c>
      <c r="Q131">
        <f t="shared" ref="Q131:Q194" si="14">YEAR(A131)</f>
        <v>2022</v>
      </c>
    </row>
    <row r="132" spans="1:17" x14ac:dyDescent="0.35">
      <c r="A132" s="2">
        <v>44982</v>
      </c>
      <c r="B132" t="s">
        <v>100</v>
      </c>
      <c r="C132" t="s">
        <v>25</v>
      </c>
      <c r="D132" t="s">
        <v>26</v>
      </c>
      <c r="E132" t="s">
        <v>2</v>
      </c>
      <c r="F132">
        <v>52</v>
      </c>
      <c r="G132" t="s">
        <v>130</v>
      </c>
      <c r="H132" t="s">
        <v>129</v>
      </c>
      <c r="I132" t="str">
        <f>VLOOKUP($B132,'Product Details'!$A:$E,2,0)</f>
        <v>Category 2</v>
      </c>
      <c r="J132" t="str">
        <f>VLOOKUP($B132,'Product Details'!$A:$E,3,0)</f>
        <v>Veal - Liver</v>
      </c>
      <c r="K132" s="1">
        <f>VLOOKUP($B132,'Product Details'!$A:$E,4,0)</f>
        <v>89.94</v>
      </c>
      <c r="L132" s="1">
        <f>VLOOKUP($B132,'Product Details'!$A:$E,5,0)</f>
        <v>89.94</v>
      </c>
      <c r="M132" s="1">
        <f t="shared" si="10"/>
        <v>4676.88</v>
      </c>
      <c r="N132" s="1">
        <f t="shared" si="11"/>
        <v>4676.88</v>
      </c>
      <c r="O132">
        <f t="shared" si="12"/>
        <v>25</v>
      </c>
      <c r="P132" t="str">
        <f t="shared" si="13"/>
        <v>Feb</v>
      </c>
      <c r="Q132">
        <f t="shared" si="14"/>
        <v>2023</v>
      </c>
    </row>
    <row r="133" spans="1:17" x14ac:dyDescent="0.35">
      <c r="A133" s="2">
        <v>44962</v>
      </c>
      <c r="B133" t="s">
        <v>107</v>
      </c>
      <c r="C133" t="s">
        <v>67</v>
      </c>
      <c r="D133" t="s">
        <v>68</v>
      </c>
      <c r="E133" t="s">
        <v>2</v>
      </c>
      <c r="F133">
        <v>46</v>
      </c>
      <c r="G133" t="s">
        <v>131</v>
      </c>
      <c r="H133" t="s">
        <v>135</v>
      </c>
      <c r="I133" t="str">
        <f>VLOOKUP($B133,'Product Details'!$A:$E,2,0)</f>
        <v>Category 3</v>
      </c>
      <c r="J133" t="str">
        <f>VLOOKUP($B133,'Product Details'!$A:$E,3,0)</f>
        <v>Sherry - Dry</v>
      </c>
      <c r="K133" s="1">
        <f>VLOOKUP($B133,'Product Details'!$A:$E,4,0)</f>
        <v>56.74</v>
      </c>
      <c r="L133" s="1">
        <f>VLOOKUP($B133,'Product Details'!$A:$E,5,0)</f>
        <v>79.739999999999995</v>
      </c>
      <c r="M133" s="1">
        <f t="shared" si="10"/>
        <v>2610.04</v>
      </c>
      <c r="N133" s="1">
        <f t="shared" si="11"/>
        <v>3668.04</v>
      </c>
      <c r="O133">
        <f t="shared" si="12"/>
        <v>5</v>
      </c>
      <c r="P133" t="str">
        <f t="shared" si="13"/>
        <v>Feb</v>
      </c>
      <c r="Q133">
        <f t="shared" si="14"/>
        <v>2023</v>
      </c>
    </row>
    <row r="134" spans="1:17" x14ac:dyDescent="0.35">
      <c r="A134" s="2">
        <v>45044</v>
      </c>
      <c r="B134" t="s">
        <v>106</v>
      </c>
      <c r="C134" t="s">
        <v>53</v>
      </c>
      <c r="D134" t="s">
        <v>54</v>
      </c>
      <c r="E134" t="s">
        <v>2</v>
      </c>
      <c r="F134">
        <v>16</v>
      </c>
      <c r="G134" t="s">
        <v>129</v>
      </c>
      <c r="H134" t="s">
        <v>135</v>
      </c>
      <c r="I134" t="str">
        <f>VLOOKUP($B134,'Product Details'!$A:$E,2,0)</f>
        <v>Category 1</v>
      </c>
      <c r="J134" t="str">
        <f>VLOOKUP($B134,'Product Details'!$A:$E,3,0)</f>
        <v>Lime Cordial - Roses</v>
      </c>
      <c r="K134" s="1">
        <f>VLOOKUP($B134,'Product Details'!$A:$E,4,0)</f>
        <v>51.42</v>
      </c>
      <c r="L134" s="1">
        <f>VLOOKUP($B134,'Product Details'!$A:$E,5,0)</f>
        <v>72.42</v>
      </c>
      <c r="M134" s="1">
        <f t="shared" si="10"/>
        <v>822.72</v>
      </c>
      <c r="N134" s="1">
        <f t="shared" si="11"/>
        <v>1158.72</v>
      </c>
      <c r="O134">
        <f t="shared" si="12"/>
        <v>28</v>
      </c>
      <c r="P134" t="str">
        <f t="shared" si="13"/>
        <v>Apr</v>
      </c>
      <c r="Q134">
        <f t="shared" si="14"/>
        <v>2023</v>
      </c>
    </row>
    <row r="135" spans="1:17" x14ac:dyDescent="0.35">
      <c r="A135" s="2">
        <v>44779</v>
      </c>
      <c r="B135" t="s">
        <v>111</v>
      </c>
      <c r="C135" t="s">
        <v>28</v>
      </c>
      <c r="D135" t="s">
        <v>29</v>
      </c>
      <c r="E135" t="s">
        <v>2</v>
      </c>
      <c r="F135">
        <v>28</v>
      </c>
      <c r="G135" t="s">
        <v>132</v>
      </c>
      <c r="H135" t="s">
        <v>129</v>
      </c>
      <c r="I135" t="str">
        <f>VLOOKUP($B135,'Product Details'!$A:$E,2,0)</f>
        <v>Category 2</v>
      </c>
      <c r="J135" t="str">
        <f>VLOOKUP($B135,'Product Details'!$A:$E,3,0)</f>
        <v>Pasta - Cappellini, Dry</v>
      </c>
      <c r="K135" s="1">
        <f>VLOOKUP($B135,'Product Details'!$A:$E,4,0)</f>
        <v>33.299999999999997</v>
      </c>
      <c r="L135" s="1">
        <f>VLOOKUP($B135,'Product Details'!$A:$E,5,0)</f>
        <v>46.3</v>
      </c>
      <c r="M135" s="1">
        <f t="shared" si="10"/>
        <v>932.39999999999986</v>
      </c>
      <c r="N135" s="1">
        <f t="shared" si="11"/>
        <v>1296.3999999999999</v>
      </c>
      <c r="O135">
        <f t="shared" si="12"/>
        <v>6</v>
      </c>
      <c r="P135" t="str">
        <f t="shared" si="13"/>
        <v>Aug</v>
      </c>
      <c r="Q135">
        <f t="shared" si="14"/>
        <v>2022</v>
      </c>
    </row>
    <row r="136" spans="1:17" x14ac:dyDescent="0.35">
      <c r="A136" s="2">
        <v>44967</v>
      </c>
      <c r="B136" t="s">
        <v>105</v>
      </c>
      <c r="C136" t="s">
        <v>28</v>
      </c>
      <c r="D136" t="s">
        <v>29</v>
      </c>
      <c r="E136" t="s">
        <v>2</v>
      </c>
      <c r="F136">
        <v>32</v>
      </c>
      <c r="G136" t="s">
        <v>132</v>
      </c>
      <c r="H136" t="s">
        <v>135</v>
      </c>
      <c r="I136" t="str">
        <f>VLOOKUP($B136,'Product Details'!$A:$E,2,0)</f>
        <v>Category 2</v>
      </c>
      <c r="J136" t="str">
        <f>VLOOKUP($B136,'Product Details'!$A:$E,3,0)</f>
        <v>Soup Campbells</v>
      </c>
      <c r="K136" s="1">
        <f>VLOOKUP($B136,'Product Details'!$A:$E,4,0)</f>
        <v>7.54</v>
      </c>
      <c r="L136" s="1">
        <f>VLOOKUP($B136,'Product Details'!$A:$E,5,0)</f>
        <v>13.54</v>
      </c>
      <c r="M136" s="1">
        <f t="shared" si="10"/>
        <v>241.28</v>
      </c>
      <c r="N136" s="1">
        <f t="shared" si="11"/>
        <v>433.28</v>
      </c>
      <c r="O136">
        <f t="shared" si="12"/>
        <v>10</v>
      </c>
      <c r="P136" t="str">
        <f t="shared" si="13"/>
        <v>Feb</v>
      </c>
      <c r="Q136">
        <f t="shared" si="14"/>
        <v>2023</v>
      </c>
    </row>
    <row r="137" spans="1:17" x14ac:dyDescent="0.35">
      <c r="A137" s="2">
        <v>45032</v>
      </c>
      <c r="B137" t="s">
        <v>103</v>
      </c>
      <c r="C137" t="s">
        <v>0</v>
      </c>
      <c r="D137" t="s">
        <v>1</v>
      </c>
      <c r="E137" t="s">
        <v>2</v>
      </c>
      <c r="F137">
        <v>15</v>
      </c>
      <c r="G137" t="s">
        <v>129</v>
      </c>
      <c r="H137" t="s">
        <v>135</v>
      </c>
      <c r="I137" t="str">
        <f>VLOOKUP($B137,'Product Details'!$A:$E,2,0)</f>
        <v>Category 5</v>
      </c>
      <c r="J137" t="str">
        <f>VLOOKUP($B137,'Product Details'!$A:$E,3,0)</f>
        <v>Tomatoes - Grape</v>
      </c>
      <c r="K137" s="1">
        <f>VLOOKUP($B137,'Product Details'!$A:$E,4,0)</f>
        <v>36.659999999999997</v>
      </c>
      <c r="L137" s="1">
        <f>VLOOKUP($B137,'Product Details'!$A:$E,5,0)</f>
        <v>52.66</v>
      </c>
      <c r="M137" s="1">
        <f t="shared" si="10"/>
        <v>549.9</v>
      </c>
      <c r="N137" s="1">
        <f t="shared" si="11"/>
        <v>789.9</v>
      </c>
      <c r="O137">
        <f t="shared" si="12"/>
        <v>16</v>
      </c>
      <c r="P137" t="str">
        <f t="shared" si="13"/>
        <v>Apr</v>
      </c>
      <c r="Q137">
        <f t="shared" si="14"/>
        <v>2023</v>
      </c>
    </row>
    <row r="138" spans="1:17" x14ac:dyDescent="0.35">
      <c r="A138" s="2">
        <v>44993</v>
      </c>
      <c r="B138" t="s">
        <v>113</v>
      </c>
      <c r="C138" t="s">
        <v>75</v>
      </c>
      <c r="D138" t="s">
        <v>76</v>
      </c>
      <c r="E138" t="s">
        <v>6</v>
      </c>
      <c r="F138">
        <v>35</v>
      </c>
      <c r="G138" t="s">
        <v>131</v>
      </c>
      <c r="H138" t="s">
        <v>135</v>
      </c>
      <c r="I138" t="str">
        <f>VLOOKUP($B138,'Product Details'!$A:$E,2,0)</f>
        <v>Category 6</v>
      </c>
      <c r="J138" t="str">
        <f>VLOOKUP($B138,'Product Details'!$A:$E,3,0)</f>
        <v>Pepper - Cayenne</v>
      </c>
      <c r="K138" s="1">
        <f>VLOOKUP($B138,'Product Details'!$A:$E,4,0)</f>
        <v>77.83</v>
      </c>
      <c r="L138" s="1">
        <f>VLOOKUP($B138,'Product Details'!$A:$E,5,0)</f>
        <v>99.83</v>
      </c>
      <c r="M138" s="1">
        <f t="shared" si="10"/>
        <v>2724.0499999999997</v>
      </c>
      <c r="N138" s="1">
        <f t="shared" si="11"/>
        <v>3494.0499999999997</v>
      </c>
      <c r="O138">
        <f t="shared" si="12"/>
        <v>8</v>
      </c>
      <c r="P138" t="str">
        <f t="shared" si="13"/>
        <v>Mar</v>
      </c>
      <c r="Q138">
        <f t="shared" si="14"/>
        <v>2023</v>
      </c>
    </row>
    <row r="139" spans="1:17" x14ac:dyDescent="0.35">
      <c r="A139" s="2">
        <v>44837</v>
      </c>
      <c r="B139" t="s">
        <v>105</v>
      </c>
      <c r="C139" t="s">
        <v>63</v>
      </c>
      <c r="D139" t="s">
        <v>64</v>
      </c>
      <c r="E139" t="s">
        <v>6</v>
      </c>
      <c r="F139">
        <v>42</v>
      </c>
      <c r="G139" t="s">
        <v>129</v>
      </c>
      <c r="H139" t="s">
        <v>129</v>
      </c>
      <c r="I139" t="str">
        <f>VLOOKUP($B139,'Product Details'!$A:$E,2,0)</f>
        <v>Category 2</v>
      </c>
      <c r="J139" t="str">
        <f>VLOOKUP($B139,'Product Details'!$A:$E,3,0)</f>
        <v>Soup Campbells</v>
      </c>
      <c r="K139" s="1">
        <f>VLOOKUP($B139,'Product Details'!$A:$E,4,0)</f>
        <v>7.54</v>
      </c>
      <c r="L139" s="1">
        <f>VLOOKUP($B139,'Product Details'!$A:$E,5,0)</f>
        <v>13.54</v>
      </c>
      <c r="M139" s="1">
        <f t="shared" si="10"/>
        <v>316.68</v>
      </c>
      <c r="N139" s="1">
        <f t="shared" si="11"/>
        <v>568.67999999999995</v>
      </c>
      <c r="O139">
        <f t="shared" si="12"/>
        <v>3</v>
      </c>
      <c r="P139" t="str">
        <f t="shared" si="13"/>
        <v>Oct</v>
      </c>
      <c r="Q139">
        <f t="shared" si="14"/>
        <v>2022</v>
      </c>
    </row>
    <row r="140" spans="1:17" x14ac:dyDescent="0.35">
      <c r="A140" s="2">
        <v>44980</v>
      </c>
      <c r="B140" t="s">
        <v>107</v>
      </c>
      <c r="C140" t="s">
        <v>42</v>
      </c>
      <c r="D140" t="s">
        <v>43</v>
      </c>
      <c r="E140" t="s">
        <v>2</v>
      </c>
      <c r="F140">
        <v>35</v>
      </c>
      <c r="G140" t="s">
        <v>130</v>
      </c>
      <c r="H140" t="s">
        <v>135</v>
      </c>
      <c r="I140" t="str">
        <f>VLOOKUP($B140,'Product Details'!$A:$E,2,0)</f>
        <v>Category 3</v>
      </c>
      <c r="J140" t="str">
        <f>VLOOKUP($B140,'Product Details'!$A:$E,3,0)</f>
        <v>Sherry - Dry</v>
      </c>
      <c r="K140" s="1">
        <f>VLOOKUP($B140,'Product Details'!$A:$E,4,0)</f>
        <v>56.74</v>
      </c>
      <c r="L140" s="1">
        <f>VLOOKUP($B140,'Product Details'!$A:$E,5,0)</f>
        <v>79.739999999999995</v>
      </c>
      <c r="M140" s="1">
        <f t="shared" si="10"/>
        <v>1985.9</v>
      </c>
      <c r="N140" s="1">
        <f t="shared" si="11"/>
        <v>2790.8999999999996</v>
      </c>
      <c r="O140">
        <f t="shared" si="12"/>
        <v>23</v>
      </c>
      <c r="P140" t="str">
        <f t="shared" si="13"/>
        <v>Feb</v>
      </c>
      <c r="Q140">
        <f t="shared" si="14"/>
        <v>2023</v>
      </c>
    </row>
    <row r="141" spans="1:17" x14ac:dyDescent="0.35">
      <c r="A141" s="2">
        <v>44944</v>
      </c>
      <c r="B141" t="s">
        <v>109</v>
      </c>
      <c r="C141" t="s">
        <v>53</v>
      </c>
      <c r="D141" t="s">
        <v>54</v>
      </c>
      <c r="E141" t="s">
        <v>2</v>
      </c>
      <c r="F141">
        <v>44</v>
      </c>
      <c r="G141" t="s">
        <v>129</v>
      </c>
      <c r="H141" t="s">
        <v>129</v>
      </c>
      <c r="I141" t="str">
        <f>VLOOKUP($B141,'Product Details'!$A:$E,2,0)</f>
        <v>Category 6</v>
      </c>
      <c r="J141" t="str">
        <f>VLOOKUP($B141,'Product Details'!$A:$E,3,0)</f>
        <v>Pork Ham Prager</v>
      </c>
      <c r="K141" s="1">
        <f>VLOOKUP($B141,'Product Details'!$A:$E,4,0)</f>
        <v>12.54</v>
      </c>
      <c r="L141" s="1">
        <f>VLOOKUP($B141,'Product Details'!$A:$E,5,0)</f>
        <v>30.54</v>
      </c>
      <c r="M141" s="1">
        <f t="shared" si="10"/>
        <v>551.76</v>
      </c>
      <c r="N141" s="1">
        <f t="shared" si="11"/>
        <v>1343.76</v>
      </c>
      <c r="O141">
        <f t="shared" si="12"/>
        <v>18</v>
      </c>
      <c r="P141" t="str">
        <f t="shared" si="13"/>
        <v>Jan</v>
      </c>
      <c r="Q141">
        <f t="shared" si="14"/>
        <v>2023</v>
      </c>
    </row>
    <row r="142" spans="1:17" x14ac:dyDescent="0.35">
      <c r="A142" s="2">
        <v>44755</v>
      </c>
      <c r="B142" t="s">
        <v>97</v>
      </c>
      <c r="C142" t="s">
        <v>69</v>
      </c>
      <c r="D142" t="s">
        <v>70</v>
      </c>
      <c r="E142" t="s">
        <v>6</v>
      </c>
      <c r="F142">
        <v>53</v>
      </c>
      <c r="G142" t="s">
        <v>130</v>
      </c>
      <c r="H142" t="s">
        <v>129</v>
      </c>
      <c r="I142" t="str">
        <f>VLOOKUP($B142,'Product Details'!$A:$E,2,0)</f>
        <v>Category 1</v>
      </c>
      <c r="J142" t="str">
        <f>VLOOKUP($B142,'Product Details'!$A:$E,3,0)</f>
        <v>Syrup - Monin - Blue Curacao</v>
      </c>
      <c r="K142" s="1">
        <f>VLOOKUP($B142,'Product Details'!$A:$E,4,0)</f>
        <v>76.34</v>
      </c>
      <c r="L142" s="1">
        <f>VLOOKUP($B142,'Product Details'!$A:$E,5,0)</f>
        <v>81.34</v>
      </c>
      <c r="M142" s="1">
        <f t="shared" si="10"/>
        <v>4046.02</v>
      </c>
      <c r="N142" s="1">
        <f t="shared" si="11"/>
        <v>4311.0200000000004</v>
      </c>
      <c r="O142">
        <f t="shared" si="12"/>
        <v>13</v>
      </c>
      <c r="P142" t="str">
        <f t="shared" si="13"/>
        <v>Jul</v>
      </c>
      <c r="Q142">
        <f t="shared" si="14"/>
        <v>2022</v>
      </c>
    </row>
    <row r="143" spans="1:17" x14ac:dyDescent="0.35">
      <c r="A143" s="2">
        <v>44938</v>
      </c>
      <c r="B143" t="s">
        <v>108</v>
      </c>
      <c r="C143" t="s">
        <v>42</v>
      </c>
      <c r="D143" t="s">
        <v>43</v>
      </c>
      <c r="E143" t="s">
        <v>2</v>
      </c>
      <c r="F143">
        <v>18</v>
      </c>
      <c r="G143" t="s">
        <v>130</v>
      </c>
      <c r="H143" t="s">
        <v>135</v>
      </c>
      <c r="I143" t="str">
        <f>VLOOKUP($B143,'Product Details'!$A:$E,2,0)</f>
        <v>Category 5</v>
      </c>
      <c r="J143" t="str">
        <f>VLOOKUP($B143,'Product Details'!$A:$E,3,0)</f>
        <v>7up Diet, 355 Ml</v>
      </c>
      <c r="K143" s="1">
        <f>VLOOKUP($B143,'Product Details'!$A:$E,4,0)</f>
        <v>70.31</v>
      </c>
      <c r="L143" s="1">
        <f>VLOOKUP($B143,'Product Details'!$A:$E,5,0)</f>
        <v>85.31</v>
      </c>
      <c r="M143" s="1">
        <f t="shared" si="10"/>
        <v>1265.58</v>
      </c>
      <c r="N143" s="1">
        <f t="shared" si="11"/>
        <v>1535.58</v>
      </c>
      <c r="O143">
        <f t="shared" si="12"/>
        <v>12</v>
      </c>
      <c r="P143" t="str">
        <f t="shared" si="13"/>
        <v>Jan</v>
      </c>
      <c r="Q143">
        <f t="shared" si="14"/>
        <v>2023</v>
      </c>
    </row>
    <row r="144" spans="1:17" x14ac:dyDescent="0.35">
      <c r="A144" s="2">
        <v>44747</v>
      </c>
      <c r="B144" t="s">
        <v>108</v>
      </c>
      <c r="C144" t="s">
        <v>42</v>
      </c>
      <c r="D144" t="s">
        <v>43</v>
      </c>
      <c r="E144" t="s">
        <v>2</v>
      </c>
      <c r="F144">
        <v>28</v>
      </c>
      <c r="G144" t="s">
        <v>130</v>
      </c>
      <c r="H144" t="s">
        <v>135</v>
      </c>
      <c r="I144" t="str">
        <f>VLOOKUP($B144,'Product Details'!$A:$E,2,0)</f>
        <v>Category 5</v>
      </c>
      <c r="J144" t="str">
        <f>VLOOKUP($B144,'Product Details'!$A:$E,3,0)</f>
        <v>7up Diet, 355 Ml</v>
      </c>
      <c r="K144" s="1">
        <f>VLOOKUP($B144,'Product Details'!$A:$E,4,0)</f>
        <v>70.31</v>
      </c>
      <c r="L144" s="1">
        <f>VLOOKUP($B144,'Product Details'!$A:$E,5,0)</f>
        <v>85.31</v>
      </c>
      <c r="M144" s="1">
        <f t="shared" si="10"/>
        <v>1968.68</v>
      </c>
      <c r="N144" s="1">
        <f t="shared" si="11"/>
        <v>2388.6800000000003</v>
      </c>
      <c r="O144">
        <f t="shared" si="12"/>
        <v>5</v>
      </c>
      <c r="P144" t="str">
        <f t="shared" si="13"/>
        <v>Jul</v>
      </c>
      <c r="Q144">
        <f t="shared" si="14"/>
        <v>2022</v>
      </c>
    </row>
    <row r="145" spans="1:17" x14ac:dyDescent="0.35">
      <c r="A145" s="2">
        <v>44848</v>
      </c>
      <c r="B145" t="s">
        <v>108</v>
      </c>
      <c r="C145" t="s">
        <v>89</v>
      </c>
      <c r="D145" t="s">
        <v>90</v>
      </c>
      <c r="E145" t="s">
        <v>2</v>
      </c>
      <c r="F145">
        <v>29</v>
      </c>
      <c r="G145" t="s">
        <v>132</v>
      </c>
      <c r="H145" t="s">
        <v>135</v>
      </c>
      <c r="I145" t="str">
        <f>VLOOKUP($B145,'Product Details'!$A:$E,2,0)</f>
        <v>Category 5</v>
      </c>
      <c r="J145" t="str">
        <f>VLOOKUP($B145,'Product Details'!$A:$E,3,0)</f>
        <v>7up Diet, 355 Ml</v>
      </c>
      <c r="K145" s="1">
        <f>VLOOKUP($B145,'Product Details'!$A:$E,4,0)</f>
        <v>70.31</v>
      </c>
      <c r="L145" s="1">
        <f>VLOOKUP($B145,'Product Details'!$A:$E,5,0)</f>
        <v>85.31</v>
      </c>
      <c r="M145" s="1">
        <f t="shared" si="10"/>
        <v>2038.99</v>
      </c>
      <c r="N145" s="1">
        <f t="shared" si="11"/>
        <v>2473.9900000000002</v>
      </c>
      <c r="O145">
        <f t="shared" si="12"/>
        <v>14</v>
      </c>
      <c r="P145" t="str">
        <f t="shared" si="13"/>
        <v>Oct</v>
      </c>
      <c r="Q145">
        <f t="shared" si="14"/>
        <v>2022</v>
      </c>
    </row>
    <row r="146" spans="1:17" x14ac:dyDescent="0.35">
      <c r="A146" s="2">
        <v>45036</v>
      </c>
      <c r="B146" t="s">
        <v>111</v>
      </c>
      <c r="C146" t="s">
        <v>4</v>
      </c>
      <c r="D146" t="s">
        <v>5</v>
      </c>
      <c r="E146" t="s">
        <v>6</v>
      </c>
      <c r="F146">
        <v>29</v>
      </c>
      <c r="G146" t="s">
        <v>130</v>
      </c>
      <c r="H146" t="s">
        <v>135</v>
      </c>
      <c r="I146" t="str">
        <f>VLOOKUP($B146,'Product Details'!$A:$E,2,0)</f>
        <v>Category 2</v>
      </c>
      <c r="J146" t="str">
        <f>VLOOKUP($B146,'Product Details'!$A:$E,3,0)</f>
        <v>Pasta - Cappellini, Dry</v>
      </c>
      <c r="K146" s="1">
        <f>VLOOKUP($B146,'Product Details'!$A:$E,4,0)</f>
        <v>33.299999999999997</v>
      </c>
      <c r="L146" s="1">
        <f>VLOOKUP($B146,'Product Details'!$A:$E,5,0)</f>
        <v>46.3</v>
      </c>
      <c r="M146" s="1">
        <f t="shared" si="10"/>
        <v>965.69999999999993</v>
      </c>
      <c r="N146" s="1">
        <f t="shared" si="11"/>
        <v>1342.6999999999998</v>
      </c>
      <c r="O146">
        <f t="shared" si="12"/>
        <v>20</v>
      </c>
      <c r="P146" t="str">
        <f t="shared" si="13"/>
        <v>Apr</v>
      </c>
      <c r="Q146">
        <f t="shared" si="14"/>
        <v>2023</v>
      </c>
    </row>
    <row r="147" spans="1:17" x14ac:dyDescent="0.35">
      <c r="A147" s="2">
        <v>45024</v>
      </c>
      <c r="B147" t="s">
        <v>98</v>
      </c>
      <c r="C147" t="s">
        <v>23</v>
      </c>
      <c r="D147" t="s">
        <v>24</v>
      </c>
      <c r="E147" t="s">
        <v>2</v>
      </c>
      <c r="F147">
        <v>45</v>
      </c>
      <c r="G147" t="s">
        <v>131</v>
      </c>
      <c r="H147" t="s">
        <v>135</v>
      </c>
      <c r="I147" t="str">
        <f>VLOOKUP($B147,'Product Details'!$A:$E,2,0)</f>
        <v>Category 3</v>
      </c>
      <c r="J147" t="str">
        <f>VLOOKUP($B147,'Product Details'!$A:$E,3,0)</f>
        <v>Beef - Striploin</v>
      </c>
      <c r="K147" s="1">
        <f>VLOOKUP($B147,'Product Details'!$A:$E,4,0)</f>
        <v>13.89</v>
      </c>
      <c r="L147" s="1">
        <f>VLOOKUP($B147,'Product Details'!$A:$E,5,0)</f>
        <v>33.89</v>
      </c>
      <c r="M147" s="1">
        <f t="shared" si="10"/>
        <v>625.05000000000007</v>
      </c>
      <c r="N147" s="1">
        <f t="shared" si="11"/>
        <v>1525.05</v>
      </c>
      <c r="O147">
        <f t="shared" si="12"/>
        <v>8</v>
      </c>
      <c r="P147" t="str">
        <f t="shared" si="13"/>
        <v>Apr</v>
      </c>
      <c r="Q147">
        <f t="shared" si="14"/>
        <v>2023</v>
      </c>
    </row>
    <row r="148" spans="1:17" x14ac:dyDescent="0.35">
      <c r="A148" s="2">
        <v>44947</v>
      </c>
      <c r="B148" t="s">
        <v>106</v>
      </c>
      <c r="C148" t="s">
        <v>59</v>
      </c>
      <c r="D148" t="s">
        <v>60</v>
      </c>
      <c r="E148" t="s">
        <v>6</v>
      </c>
      <c r="F148">
        <v>15</v>
      </c>
      <c r="G148" t="s">
        <v>131</v>
      </c>
      <c r="H148" t="s">
        <v>135</v>
      </c>
      <c r="I148" t="str">
        <f>VLOOKUP($B148,'Product Details'!$A:$E,2,0)</f>
        <v>Category 1</v>
      </c>
      <c r="J148" t="str">
        <f>VLOOKUP($B148,'Product Details'!$A:$E,3,0)</f>
        <v>Lime Cordial - Roses</v>
      </c>
      <c r="K148" s="1">
        <f>VLOOKUP($B148,'Product Details'!$A:$E,4,0)</f>
        <v>51.42</v>
      </c>
      <c r="L148" s="1">
        <f>VLOOKUP($B148,'Product Details'!$A:$E,5,0)</f>
        <v>72.42</v>
      </c>
      <c r="M148" s="1">
        <f t="shared" si="10"/>
        <v>771.30000000000007</v>
      </c>
      <c r="N148" s="1">
        <f t="shared" si="11"/>
        <v>1086.3</v>
      </c>
      <c r="O148">
        <f t="shared" si="12"/>
        <v>21</v>
      </c>
      <c r="P148" t="str">
        <f t="shared" si="13"/>
        <v>Jan</v>
      </c>
      <c r="Q148">
        <f t="shared" si="14"/>
        <v>2023</v>
      </c>
    </row>
    <row r="149" spans="1:17" x14ac:dyDescent="0.35">
      <c r="A149" s="2">
        <v>44934</v>
      </c>
      <c r="B149" t="s">
        <v>98</v>
      </c>
      <c r="C149" t="s">
        <v>59</v>
      </c>
      <c r="D149" t="s">
        <v>60</v>
      </c>
      <c r="E149" t="s">
        <v>6</v>
      </c>
      <c r="F149">
        <v>39</v>
      </c>
      <c r="G149" t="s">
        <v>131</v>
      </c>
      <c r="H149" t="s">
        <v>129</v>
      </c>
      <c r="I149" t="str">
        <f>VLOOKUP($B149,'Product Details'!$A:$E,2,0)</f>
        <v>Category 3</v>
      </c>
      <c r="J149" t="str">
        <f>VLOOKUP($B149,'Product Details'!$A:$E,3,0)</f>
        <v>Beef - Striploin</v>
      </c>
      <c r="K149" s="1">
        <f>VLOOKUP($B149,'Product Details'!$A:$E,4,0)</f>
        <v>13.89</v>
      </c>
      <c r="L149" s="1">
        <f>VLOOKUP($B149,'Product Details'!$A:$E,5,0)</f>
        <v>33.89</v>
      </c>
      <c r="M149" s="1">
        <f t="shared" si="10"/>
        <v>541.71</v>
      </c>
      <c r="N149" s="1">
        <f t="shared" si="11"/>
        <v>1321.71</v>
      </c>
      <c r="O149">
        <f t="shared" si="12"/>
        <v>8</v>
      </c>
      <c r="P149" t="str">
        <f t="shared" si="13"/>
        <v>Jan</v>
      </c>
      <c r="Q149">
        <f t="shared" si="14"/>
        <v>2023</v>
      </c>
    </row>
    <row r="150" spans="1:17" x14ac:dyDescent="0.35">
      <c r="A150" s="2">
        <v>44719</v>
      </c>
      <c r="B150" t="s">
        <v>112</v>
      </c>
      <c r="C150" t="s">
        <v>79</v>
      </c>
      <c r="D150" t="s">
        <v>80</v>
      </c>
      <c r="E150" t="s">
        <v>2</v>
      </c>
      <c r="F150">
        <v>17</v>
      </c>
      <c r="G150" t="s">
        <v>129</v>
      </c>
      <c r="H150" t="s">
        <v>135</v>
      </c>
      <c r="I150" t="str">
        <f>VLOOKUP($B150,'Product Details'!$A:$E,2,0)</f>
        <v>Category 4</v>
      </c>
      <c r="J150" t="str">
        <f>VLOOKUP($B150,'Product Details'!$A:$E,3,0)</f>
        <v>Pizza Pizza Dough</v>
      </c>
      <c r="K150" s="1">
        <f>VLOOKUP($B150,'Product Details'!$A:$E,4,0)</f>
        <v>30.48</v>
      </c>
      <c r="L150" s="1">
        <f>VLOOKUP($B150,'Product Details'!$A:$E,5,0)</f>
        <v>36.479999999999997</v>
      </c>
      <c r="M150" s="1">
        <f t="shared" si="10"/>
        <v>518.16</v>
      </c>
      <c r="N150" s="1">
        <f t="shared" si="11"/>
        <v>620.16</v>
      </c>
      <c r="O150">
        <f t="shared" si="12"/>
        <v>7</v>
      </c>
      <c r="P150" t="str">
        <f t="shared" si="13"/>
        <v>Jun</v>
      </c>
      <c r="Q150">
        <f t="shared" si="14"/>
        <v>2022</v>
      </c>
    </row>
    <row r="151" spans="1:17" x14ac:dyDescent="0.35">
      <c r="A151" s="2">
        <v>44846</v>
      </c>
      <c r="B151" t="s">
        <v>115</v>
      </c>
      <c r="C151" t="s">
        <v>15</v>
      </c>
      <c r="D151" t="s">
        <v>16</v>
      </c>
      <c r="E151" t="s">
        <v>2</v>
      </c>
      <c r="F151">
        <v>45</v>
      </c>
      <c r="G151" t="s">
        <v>129</v>
      </c>
      <c r="H151" t="s">
        <v>135</v>
      </c>
      <c r="I151" t="str">
        <f>VLOOKUP($B151,'Product Details'!$A:$E,2,0)</f>
        <v>Category 3</v>
      </c>
      <c r="J151" t="str">
        <f>VLOOKUP($B151,'Product Details'!$A:$E,3,0)</f>
        <v>Tarragon - Fresh</v>
      </c>
      <c r="K151" s="1">
        <f>VLOOKUP($B151,'Product Details'!$A:$E,4,0)</f>
        <v>88.73</v>
      </c>
      <c r="L151" s="1">
        <f>VLOOKUP($B151,'Product Details'!$A:$E,5,0)</f>
        <v>87.75</v>
      </c>
      <c r="M151" s="1">
        <f t="shared" si="10"/>
        <v>3992.8500000000004</v>
      </c>
      <c r="N151" s="1">
        <f t="shared" si="11"/>
        <v>3948.75</v>
      </c>
      <c r="O151">
        <f t="shared" si="12"/>
        <v>12</v>
      </c>
      <c r="P151" t="str">
        <f t="shared" si="13"/>
        <v>Oct</v>
      </c>
      <c r="Q151">
        <f t="shared" si="14"/>
        <v>2022</v>
      </c>
    </row>
    <row r="152" spans="1:17" x14ac:dyDescent="0.35">
      <c r="A152" s="2">
        <v>44985</v>
      </c>
      <c r="B152" t="s">
        <v>110</v>
      </c>
      <c r="C152" t="s">
        <v>44</v>
      </c>
      <c r="D152" t="s">
        <v>45</v>
      </c>
      <c r="E152" t="s">
        <v>2</v>
      </c>
      <c r="F152">
        <v>30</v>
      </c>
      <c r="G152" t="s">
        <v>130</v>
      </c>
      <c r="H152" t="s">
        <v>129</v>
      </c>
      <c r="I152" t="str">
        <f>VLOOKUP($B152,'Product Details'!$A:$E,2,0)</f>
        <v>Category 6</v>
      </c>
      <c r="J152" t="str">
        <f>VLOOKUP($B152,'Product Details'!$A:$E,3,0)</f>
        <v>Pastry - Baked Cinnamon Stick</v>
      </c>
      <c r="K152" s="1">
        <f>VLOOKUP($B152,'Product Details'!$A:$E,4,0)</f>
        <v>43.7</v>
      </c>
      <c r="L152" s="1">
        <f>VLOOKUP($B152,'Product Details'!$A:$E,5,0)</f>
        <v>42.11</v>
      </c>
      <c r="M152" s="1">
        <f t="shared" si="10"/>
        <v>1311</v>
      </c>
      <c r="N152" s="1">
        <f t="shared" si="11"/>
        <v>1263.3</v>
      </c>
      <c r="O152">
        <f t="shared" si="12"/>
        <v>28</v>
      </c>
      <c r="P152" t="str">
        <f t="shared" si="13"/>
        <v>Feb</v>
      </c>
      <c r="Q152">
        <f t="shared" si="14"/>
        <v>2023</v>
      </c>
    </row>
    <row r="153" spans="1:17" x14ac:dyDescent="0.35">
      <c r="A153" s="2">
        <v>45007</v>
      </c>
      <c r="B153" t="s">
        <v>103</v>
      </c>
      <c r="C153" t="s">
        <v>33</v>
      </c>
      <c r="D153" t="s">
        <v>34</v>
      </c>
      <c r="E153" t="s">
        <v>2</v>
      </c>
      <c r="F153">
        <v>47</v>
      </c>
      <c r="G153" t="s">
        <v>129</v>
      </c>
      <c r="H153" t="s">
        <v>129</v>
      </c>
      <c r="I153" t="str">
        <f>VLOOKUP($B153,'Product Details'!$A:$E,2,0)</f>
        <v>Category 5</v>
      </c>
      <c r="J153" t="str">
        <f>VLOOKUP($B153,'Product Details'!$A:$E,3,0)</f>
        <v>Tomatoes - Grape</v>
      </c>
      <c r="K153" s="1">
        <f>VLOOKUP($B153,'Product Details'!$A:$E,4,0)</f>
        <v>36.659999999999997</v>
      </c>
      <c r="L153" s="1">
        <f>VLOOKUP($B153,'Product Details'!$A:$E,5,0)</f>
        <v>52.66</v>
      </c>
      <c r="M153" s="1">
        <f t="shared" si="10"/>
        <v>1723.0199999999998</v>
      </c>
      <c r="N153" s="1">
        <f t="shared" si="11"/>
        <v>2475.02</v>
      </c>
      <c r="O153">
        <f t="shared" si="12"/>
        <v>22</v>
      </c>
      <c r="P153" t="str">
        <f t="shared" si="13"/>
        <v>Mar</v>
      </c>
      <c r="Q153">
        <f t="shared" si="14"/>
        <v>2023</v>
      </c>
    </row>
    <row r="154" spans="1:17" x14ac:dyDescent="0.35">
      <c r="A154" s="2">
        <v>44810</v>
      </c>
      <c r="B154" t="s">
        <v>110</v>
      </c>
      <c r="C154" t="s">
        <v>18</v>
      </c>
      <c r="D154" t="s">
        <v>19</v>
      </c>
      <c r="E154" t="s">
        <v>2</v>
      </c>
      <c r="F154">
        <v>45</v>
      </c>
      <c r="G154" t="s">
        <v>131</v>
      </c>
      <c r="H154" t="s">
        <v>135</v>
      </c>
      <c r="I154" t="str">
        <f>VLOOKUP($B154,'Product Details'!$A:$E,2,0)</f>
        <v>Category 6</v>
      </c>
      <c r="J154" t="str">
        <f>VLOOKUP($B154,'Product Details'!$A:$E,3,0)</f>
        <v>Pastry - Baked Cinnamon Stick</v>
      </c>
      <c r="K154" s="1">
        <f>VLOOKUP($B154,'Product Details'!$A:$E,4,0)</f>
        <v>43.7</v>
      </c>
      <c r="L154" s="1">
        <f>VLOOKUP($B154,'Product Details'!$A:$E,5,0)</f>
        <v>42.11</v>
      </c>
      <c r="M154" s="1">
        <f t="shared" si="10"/>
        <v>1966.5000000000002</v>
      </c>
      <c r="N154" s="1">
        <f t="shared" si="11"/>
        <v>1894.95</v>
      </c>
      <c r="O154">
        <f t="shared" si="12"/>
        <v>6</v>
      </c>
      <c r="P154" t="str">
        <f t="shared" si="13"/>
        <v>Sep</v>
      </c>
      <c r="Q154">
        <f t="shared" si="14"/>
        <v>2022</v>
      </c>
    </row>
    <row r="155" spans="1:17" x14ac:dyDescent="0.35">
      <c r="A155" s="2">
        <v>44830</v>
      </c>
      <c r="B155" t="s">
        <v>111</v>
      </c>
      <c r="C155" t="s">
        <v>79</v>
      </c>
      <c r="D155" t="s">
        <v>80</v>
      </c>
      <c r="E155" t="s">
        <v>2</v>
      </c>
      <c r="F155">
        <v>23</v>
      </c>
      <c r="G155" t="s">
        <v>129</v>
      </c>
      <c r="H155" t="s">
        <v>135</v>
      </c>
      <c r="I155" t="str">
        <f>VLOOKUP($B155,'Product Details'!$A:$E,2,0)</f>
        <v>Category 2</v>
      </c>
      <c r="J155" t="str">
        <f>VLOOKUP($B155,'Product Details'!$A:$E,3,0)</f>
        <v>Pasta - Cappellini, Dry</v>
      </c>
      <c r="K155" s="1">
        <f>VLOOKUP($B155,'Product Details'!$A:$E,4,0)</f>
        <v>33.299999999999997</v>
      </c>
      <c r="L155" s="1">
        <f>VLOOKUP($B155,'Product Details'!$A:$E,5,0)</f>
        <v>46.3</v>
      </c>
      <c r="M155" s="1">
        <f t="shared" si="10"/>
        <v>765.9</v>
      </c>
      <c r="N155" s="1">
        <f t="shared" si="11"/>
        <v>1064.8999999999999</v>
      </c>
      <c r="O155">
        <f t="shared" si="12"/>
        <v>26</v>
      </c>
      <c r="P155" t="str">
        <f t="shared" si="13"/>
        <v>Sep</v>
      </c>
      <c r="Q155">
        <f t="shared" si="14"/>
        <v>2022</v>
      </c>
    </row>
    <row r="156" spans="1:17" x14ac:dyDescent="0.35">
      <c r="A156" s="2">
        <v>44776</v>
      </c>
      <c r="B156" t="s">
        <v>116</v>
      </c>
      <c r="C156" t="s">
        <v>53</v>
      </c>
      <c r="D156" t="s">
        <v>54</v>
      </c>
      <c r="E156" t="s">
        <v>2</v>
      </c>
      <c r="F156">
        <v>26</v>
      </c>
      <c r="G156" t="s">
        <v>129</v>
      </c>
      <c r="H156" t="s">
        <v>129</v>
      </c>
      <c r="I156" t="str">
        <f>VLOOKUP($B156,'Product Details'!$A:$E,2,0)</f>
        <v>Category 5</v>
      </c>
      <c r="J156" t="str">
        <f>VLOOKUP($B156,'Product Details'!$A:$E,3,0)</f>
        <v>Water - San Pellegrino</v>
      </c>
      <c r="K156" s="1">
        <f>VLOOKUP($B156,'Product Details'!$A:$E,4,0)</f>
        <v>32.25</v>
      </c>
      <c r="L156" s="1">
        <f>VLOOKUP($B156,'Product Details'!$A:$E,5,0)</f>
        <v>41.25</v>
      </c>
      <c r="M156" s="1">
        <f t="shared" si="10"/>
        <v>838.5</v>
      </c>
      <c r="N156" s="1">
        <f t="shared" si="11"/>
        <v>1072.5</v>
      </c>
      <c r="O156">
        <f t="shared" si="12"/>
        <v>3</v>
      </c>
      <c r="P156" t="str">
        <f t="shared" si="13"/>
        <v>Aug</v>
      </c>
      <c r="Q156">
        <f t="shared" si="14"/>
        <v>2022</v>
      </c>
    </row>
    <row r="157" spans="1:17" x14ac:dyDescent="0.35">
      <c r="A157" s="2">
        <v>44910</v>
      </c>
      <c r="B157" t="s">
        <v>98</v>
      </c>
      <c r="C157" t="s">
        <v>18</v>
      </c>
      <c r="D157" t="s">
        <v>19</v>
      </c>
      <c r="E157" t="s">
        <v>2</v>
      </c>
      <c r="F157">
        <v>16</v>
      </c>
      <c r="G157" t="s">
        <v>131</v>
      </c>
      <c r="H157" t="s">
        <v>129</v>
      </c>
      <c r="I157" t="str">
        <f>VLOOKUP($B157,'Product Details'!$A:$E,2,0)</f>
        <v>Category 3</v>
      </c>
      <c r="J157" t="str">
        <f>VLOOKUP($B157,'Product Details'!$A:$E,3,0)</f>
        <v>Beef - Striploin</v>
      </c>
      <c r="K157" s="1">
        <f>VLOOKUP($B157,'Product Details'!$A:$E,4,0)</f>
        <v>13.89</v>
      </c>
      <c r="L157" s="1">
        <f>VLOOKUP($B157,'Product Details'!$A:$E,5,0)</f>
        <v>33.89</v>
      </c>
      <c r="M157" s="1">
        <f t="shared" si="10"/>
        <v>222.24</v>
      </c>
      <c r="N157" s="1">
        <f t="shared" si="11"/>
        <v>542.24</v>
      </c>
      <c r="O157">
        <f t="shared" si="12"/>
        <v>15</v>
      </c>
      <c r="P157" t="str">
        <f t="shared" si="13"/>
        <v>Dec</v>
      </c>
      <c r="Q157">
        <f t="shared" si="14"/>
        <v>2022</v>
      </c>
    </row>
    <row r="158" spans="1:17" x14ac:dyDescent="0.35">
      <c r="A158" s="2">
        <v>44702</v>
      </c>
      <c r="B158" t="s">
        <v>97</v>
      </c>
      <c r="C158" t="s">
        <v>50</v>
      </c>
      <c r="D158" t="s">
        <v>51</v>
      </c>
      <c r="E158" t="s">
        <v>6</v>
      </c>
      <c r="F158">
        <v>49</v>
      </c>
      <c r="G158" t="s">
        <v>130</v>
      </c>
      <c r="H158" t="s">
        <v>129</v>
      </c>
      <c r="I158" t="str">
        <f>VLOOKUP($B158,'Product Details'!$A:$E,2,0)</f>
        <v>Category 1</v>
      </c>
      <c r="J158" t="str">
        <f>VLOOKUP($B158,'Product Details'!$A:$E,3,0)</f>
        <v>Syrup - Monin - Blue Curacao</v>
      </c>
      <c r="K158" s="1">
        <f>VLOOKUP($B158,'Product Details'!$A:$E,4,0)</f>
        <v>76.34</v>
      </c>
      <c r="L158" s="1">
        <f>VLOOKUP($B158,'Product Details'!$A:$E,5,0)</f>
        <v>81.34</v>
      </c>
      <c r="M158" s="1">
        <f t="shared" si="10"/>
        <v>3740.6600000000003</v>
      </c>
      <c r="N158" s="1">
        <f t="shared" si="11"/>
        <v>3985.6600000000003</v>
      </c>
      <c r="O158">
        <f t="shared" si="12"/>
        <v>21</v>
      </c>
      <c r="P158" t="str">
        <f t="shared" si="13"/>
        <v>May</v>
      </c>
      <c r="Q158">
        <f t="shared" si="14"/>
        <v>2022</v>
      </c>
    </row>
    <row r="159" spans="1:17" x14ac:dyDescent="0.35">
      <c r="A159" s="2">
        <v>44785</v>
      </c>
      <c r="B159" t="s">
        <v>106</v>
      </c>
      <c r="C159" t="s">
        <v>50</v>
      </c>
      <c r="D159" t="s">
        <v>51</v>
      </c>
      <c r="E159" t="s">
        <v>6</v>
      </c>
      <c r="F159">
        <v>13</v>
      </c>
      <c r="G159" t="s">
        <v>130</v>
      </c>
      <c r="H159" t="s">
        <v>135</v>
      </c>
      <c r="I159" t="str">
        <f>VLOOKUP($B159,'Product Details'!$A:$E,2,0)</f>
        <v>Category 1</v>
      </c>
      <c r="J159" t="str">
        <f>VLOOKUP($B159,'Product Details'!$A:$E,3,0)</f>
        <v>Lime Cordial - Roses</v>
      </c>
      <c r="K159" s="1">
        <f>VLOOKUP($B159,'Product Details'!$A:$E,4,0)</f>
        <v>51.42</v>
      </c>
      <c r="L159" s="1">
        <f>VLOOKUP($B159,'Product Details'!$A:$E,5,0)</f>
        <v>72.42</v>
      </c>
      <c r="M159" s="1">
        <f t="shared" si="10"/>
        <v>668.46</v>
      </c>
      <c r="N159" s="1">
        <f t="shared" si="11"/>
        <v>941.46</v>
      </c>
      <c r="O159">
        <f t="shared" si="12"/>
        <v>12</v>
      </c>
      <c r="P159" t="str">
        <f t="shared" si="13"/>
        <v>Aug</v>
      </c>
      <c r="Q159">
        <f t="shared" si="14"/>
        <v>2022</v>
      </c>
    </row>
    <row r="160" spans="1:17" x14ac:dyDescent="0.35">
      <c r="A160" s="2">
        <v>44919</v>
      </c>
      <c r="B160" t="s">
        <v>98</v>
      </c>
      <c r="C160" t="s">
        <v>65</v>
      </c>
      <c r="D160" t="s">
        <v>66</v>
      </c>
      <c r="E160" t="s">
        <v>6</v>
      </c>
      <c r="F160">
        <v>39</v>
      </c>
      <c r="G160" t="s">
        <v>131</v>
      </c>
      <c r="H160" t="s">
        <v>135</v>
      </c>
      <c r="I160" t="str">
        <f>VLOOKUP($B160,'Product Details'!$A:$E,2,0)</f>
        <v>Category 3</v>
      </c>
      <c r="J160" t="str">
        <f>VLOOKUP($B160,'Product Details'!$A:$E,3,0)</f>
        <v>Beef - Striploin</v>
      </c>
      <c r="K160" s="1">
        <f>VLOOKUP($B160,'Product Details'!$A:$E,4,0)</f>
        <v>13.89</v>
      </c>
      <c r="L160" s="1">
        <f>VLOOKUP($B160,'Product Details'!$A:$E,5,0)</f>
        <v>33.89</v>
      </c>
      <c r="M160" s="1">
        <f t="shared" si="10"/>
        <v>541.71</v>
      </c>
      <c r="N160" s="1">
        <f t="shared" si="11"/>
        <v>1321.71</v>
      </c>
      <c r="O160">
        <f t="shared" si="12"/>
        <v>24</v>
      </c>
      <c r="P160" t="str">
        <f t="shared" si="13"/>
        <v>Dec</v>
      </c>
      <c r="Q160">
        <f t="shared" si="14"/>
        <v>2022</v>
      </c>
    </row>
    <row r="161" spans="1:17" x14ac:dyDescent="0.35">
      <c r="A161" s="2">
        <v>44894</v>
      </c>
      <c r="B161" t="s">
        <v>97</v>
      </c>
      <c r="C161" t="s">
        <v>25</v>
      </c>
      <c r="D161" t="s">
        <v>26</v>
      </c>
      <c r="E161" t="s">
        <v>2</v>
      </c>
      <c r="F161">
        <v>36</v>
      </c>
      <c r="G161" t="s">
        <v>130</v>
      </c>
      <c r="H161" t="s">
        <v>129</v>
      </c>
      <c r="I161" t="str">
        <f>VLOOKUP($B161,'Product Details'!$A:$E,2,0)</f>
        <v>Category 1</v>
      </c>
      <c r="J161" t="str">
        <f>VLOOKUP($B161,'Product Details'!$A:$E,3,0)</f>
        <v>Syrup - Monin - Blue Curacao</v>
      </c>
      <c r="K161" s="1">
        <f>VLOOKUP($B161,'Product Details'!$A:$E,4,0)</f>
        <v>76.34</v>
      </c>
      <c r="L161" s="1">
        <f>VLOOKUP($B161,'Product Details'!$A:$E,5,0)</f>
        <v>81.34</v>
      </c>
      <c r="M161" s="1">
        <f t="shared" si="10"/>
        <v>2748.2400000000002</v>
      </c>
      <c r="N161" s="1">
        <f t="shared" si="11"/>
        <v>2928.2400000000002</v>
      </c>
      <c r="O161">
        <f t="shared" si="12"/>
        <v>29</v>
      </c>
      <c r="P161" t="str">
        <f t="shared" si="13"/>
        <v>Nov</v>
      </c>
      <c r="Q161">
        <f t="shared" si="14"/>
        <v>2022</v>
      </c>
    </row>
    <row r="162" spans="1:17" x14ac:dyDescent="0.35">
      <c r="A162" s="2">
        <v>44954</v>
      </c>
      <c r="B162" t="s">
        <v>111</v>
      </c>
      <c r="C162" t="s">
        <v>73</v>
      </c>
      <c r="D162" t="s">
        <v>74</v>
      </c>
      <c r="E162" t="s">
        <v>6</v>
      </c>
      <c r="F162">
        <v>26</v>
      </c>
      <c r="G162" t="s">
        <v>131</v>
      </c>
      <c r="H162" t="s">
        <v>135</v>
      </c>
      <c r="I162" t="str">
        <f>VLOOKUP($B162,'Product Details'!$A:$E,2,0)</f>
        <v>Category 2</v>
      </c>
      <c r="J162" t="str">
        <f>VLOOKUP($B162,'Product Details'!$A:$E,3,0)</f>
        <v>Pasta - Cappellini, Dry</v>
      </c>
      <c r="K162" s="1">
        <f>VLOOKUP($B162,'Product Details'!$A:$E,4,0)</f>
        <v>33.299999999999997</v>
      </c>
      <c r="L162" s="1">
        <f>VLOOKUP($B162,'Product Details'!$A:$E,5,0)</f>
        <v>46.3</v>
      </c>
      <c r="M162" s="1">
        <f t="shared" si="10"/>
        <v>865.8</v>
      </c>
      <c r="N162" s="1">
        <f t="shared" si="11"/>
        <v>1203.8</v>
      </c>
      <c r="O162">
        <f t="shared" si="12"/>
        <v>28</v>
      </c>
      <c r="P162" t="str">
        <f t="shared" si="13"/>
        <v>Jan</v>
      </c>
      <c r="Q162">
        <f t="shared" si="14"/>
        <v>2023</v>
      </c>
    </row>
    <row r="163" spans="1:17" x14ac:dyDescent="0.35">
      <c r="A163" s="2">
        <v>44923</v>
      </c>
      <c r="B163" t="s">
        <v>100</v>
      </c>
      <c r="C163" t="s">
        <v>77</v>
      </c>
      <c r="D163" t="s">
        <v>78</v>
      </c>
      <c r="E163" t="s">
        <v>6</v>
      </c>
      <c r="F163">
        <v>37</v>
      </c>
      <c r="G163" t="s">
        <v>131</v>
      </c>
      <c r="H163" t="s">
        <v>129</v>
      </c>
      <c r="I163" t="str">
        <f>VLOOKUP($B163,'Product Details'!$A:$E,2,0)</f>
        <v>Category 2</v>
      </c>
      <c r="J163" t="str">
        <f>VLOOKUP($B163,'Product Details'!$A:$E,3,0)</f>
        <v>Veal - Liver</v>
      </c>
      <c r="K163" s="1">
        <f>VLOOKUP($B163,'Product Details'!$A:$E,4,0)</f>
        <v>89.94</v>
      </c>
      <c r="L163" s="1">
        <f>VLOOKUP($B163,'Product Details'!$A:$E,5,0)</f>
        <v>89.94</v>
      </c>
      <c r="M163" s="1">
        <f t="shared" si="10"/>
        <v>3327.7799999999997</v>
      </c>
      <c r="N163" s="1">
        <f t="shared" si="11"/>
        <v>3327.7799999999997</v>
      </c>
      <c r="O163">
        <f t="shared" si="12"/>
        <v>28</v>
      </c>
      <c r="P163" t="str">
        <f t="shared" si="13"/>
        <v>Dec</v>
      </c>
      <c r="Q163">
        <f t="shared" si="14"/>
        <v>2022</v>
      </c>
    </row>
    <row r="164" spans="1:17" x14ac:dyDescent="0.35">
      <c r="A164" s="2">
        <v>44709</v>
      </c>
      <c r="B164" t="s">
        <v>104</v>
      </c>
      <c r="C164" t="s">
        <v>15</v>
      </c>
      <c r="D164" t="s">
        <v>16</v>
      </c>
      <c r="E164" t="s">
        <v>2</v>
      </c>
      <c r="F164">
        <v>33</v>
      </c>
      <c r="G164" t="s">
        <v>129</v>
      </c>
      <c r="H164" t="s">
        <v>135</v>
      </c>
      <c r="I164" t="str">
        <f>VLOOKUP($B164,'Product Details'!$A:$E,2,0)</f>
        <v>Category 1</v>
      </c>
      <c r="J164" t="str">
        <f>VLOOKUP($B164,'Product Details'!$A:$E,3,0)</f>
        <v>White Baguette</v>
      </c>
      <c r="K164" s="1">
        <f>VLOOKUP($B164,'Product Details'!$A:$E,4,0)</f>
        <v>51.63</v>
      </c>
      <c r="L164" s="1">
        <f>VLOOKUP($B164,'Product Details'!$A:$E,5,0)</f>
        <v>61.63</v>
      </c>
      <c r="M164" s="1">
        <f t="shared" si="10"/>
        <v>1703.7900000000002</v>
      </c>
      <c r="N164" s="1">
        <f t="shared" si="11"/>
        <v>2033.7900000000002</v>
      </c>
      <c r="O164">
        <f t="shared" si="12"/>
        <v>28</v>
      </c>
      <c r="P164" t="str">
        <f t="shared" si="13"/>
        <v>May</v>
      </c>
      <c r="Q164">
        <f t="shared" si="14"/>
        <v>2022</v>
      </c>
    </row>
    <row r="165" spans="1:17" x14ac:dyDescent="0.35">
      <c r="A165" s="2">
        <v>44747</v>
      </c>
      <c r="B165" t="s">
        <v>102</v>
      </c>
      <c r="C165" t="s">
        <v>59</v>
      </c>
      <c r="D165" t="s">
        <v>60</v>
      </c>
      <c r="E165" t="s">
        <v>6</v>
      </c>
      <c r="F165">
        <v>58</v>
      </c>
      <c r="G165" t="s">
        <v>131</v>
      </c>
      <c r="H165" t="s">
        <v>135</v>
      </c>
      <c r="I165" t="str">
        <f>VLOOKUP($B165,'Product Details'!$A:$E,2,0)</f>
        <v>Category 3</v>
      </c>
      <c r="J165" t="str">
        <f>VLOOKUP($B165,'Product Details'!$A:$E,3,0)</f>
        <v>Scallop - St. Jaques</v>
      </c>
      <c r="K165" s="1">
        <f>VLOOKUP($B165,'Product Details'!$A:$E,4,0)</f>
        <v>22.51</v>
      </c>
      <c r="L165" s="1">
        <f>VLOOKUP($B165,'Product Details'!$A:$E,5,0)</f>
        <v>45.51</v>
      </c>
      <c r="M165" s="1">
        <f t="shared" si="10"/>
        <v>1305.5800000000002</v>
      </c>
      <c r="N165" s="1">
        <f t="shared" si="11"/>
        <v>2639.58</v>
      </c>
      <c r="O165">
        <f t="shared" si="12"/>
        <v>5</v>
      </c>
      <c r="P165" t="str">
        <f t="shared" si="13"/>
        <v>Jul</v>
      </c>
      <c r="Q165">
        <f t="shared" si="14"/>
        <v>2022</v>
      </c>
    </row>
    <row r="166" spans="1:17" x14ac:dyDescent="0.35">
      <c r="A166" s="2">
        <v>45006</v>
      </c>
      <c r="B166" t="s">
        <v>108</v>
      </c>
      <c r="C166" t="s">
        <v>47</v>
      </c>
      <c r="D166" t="s">
        <v>48</v>
      </c>
      <c r="E166" t="s">
        <v>6</v>
      </c>
      <c r="F166">
        <v>47</v>
      </c>
      <c r="G166" t="s">
        <v>129</v>
      </c>
      <c r="H166" t="s">
        <v>135</v>
      </c>
      <c r="I166" t="str">
        <f>VLOOKUP($B166,'Product Details'!$A:$E,2,0)</f>
        <v>Category 5</v>
      </c>
      <c r="J166" t="str">
        <f>VLOOKUP($B166,'Product Details'!$A:$E,3,0)</f>
        <v>7up Diet, 355 Ml</v>
      </c>
      <c r="K166" s="1">
        <f>VLOOKUP($B166,'Product Details'!$A:$E,4,0)</f>
        <v>70.31</v>
      </c>
      <c r="L166" s="1">
        <f>VLOOKUP($B166,'Product Details'!$A:$E,5,0)</f>
        <v>85.31</v>
      </c>
      <c r="M166" s="1">
        <f t="shared" si="10"/>
        <v>3304.57</v>
      </c>
      <c r="N166" s="1">
        <f t="shared" si="11"/>
        <v>4009.57</v>
      </c>
      <c r="O166">
        <f t="shared" si="12"/>
        <v>21</v>
      </c>
      <c r="P166" t="str">
        <f t="shared" si="13"/>
        <v>Mar</v>
      </c>
      <c r="Q166">
        <f t="shared" si="14"/>
        <v>2023</v>
      </c>
    </row>
    <row r="167" spans="1:17" x14ac:dyDescent="0.35">
      <c r="A167" s="2">
        <v>44939</v>
      </c>
      <c r="B167" t="s">
        <v>102</v>
      </c>
      <c r="C167" t="s">
        <v>23</v>
      </c>
      <c r="D167" t="s">
        <v>24</v>
      </c>
      <c r="E167" t="s">
        <v>2</v>
      </c>
      <c r="F167">
        <v>50</v>
      </c>
      <c r="G167" t="s">
        <v>131</v>
      </c>
      <c r="H167" t="s">
        <v>129</v>
      </c>
      <c r="I167" t="str">
        <f>VLOOKUP($B167,'Product Details'!$A:$E,2,0)</f>
        <v>Category 3</v>
      </c>
      <c r="J167" t="str">
        <f>VLOOKUP($B167,'Product Details'!$A:$E,3,0)</f>
        <v>Scallop - St. Jaques</v>
      </c>
      <c r="K167" s="1">
        <f>VLOOKUP($B167,'Product Details'!$A:$E,4,0)</f>
        <v>22.51</v>
      </c>
      <c r="L167" s="1">
        <f>VLOOKUP($B167,'Product Details'!$A:$E,5,0)</f>
        <v>45.51</v>
      </c>
      <c r="M167" s="1">
        <f t="shared" si="10"/>
        <v>1125.5</v>
      </c>
      <c r="N167" s="1">
        <f t="shared" si="11"/>
        <v>2275.5</v>
      </c>
      <c r="O167">
        <f t="shared" si="12"/>
        <v>13</v>
      </c>
      <c r="P167" t="str">
        <f t="shared" si="13"/>
        <v>Jan</v>
      </c>
      <c r="Q167">
        <f t="shared" si="14"/>
        <v>2023</v>
      </c>
    </row>
    <row r="168" spans="1:17" x14ac:dyDescent="0.35">
      <c r="A168" s="2">
        <v>44787</v>
      </c>
      <c r="B168" t="s">
        <v>108</v>
      </c>
      <c r="C168" t="s">
        <v>69</v>
      </c>
      <c r="D168" t="s">
        <v>70</v>
      </c>
      <c r="E168" t="s">
        <v>6</v>
      </c>
      <c r="F168">
        <v>33</v>
      </c>
      <c r="G168" t="s">
        <v>130</v>
      </c>
      <c r="H168" t="s">
        <v>129</v>
      </c>
      <c r="I168" t="str">
        <f>VLOOKUP($B168,'Product Details'!$A:$E,2,0)</f>
        <v>Category 5</v>
      </c>
      <c r="J168" t="str">
        <f>VLOOKUP($B168,'Product Details'!$A:$E,3,0)</f>
        <v>7up Diet, 355 Ml</v>
      </c>
      <c r="K168" s="1">
        <f>VLOOKUP($B168,'Product Details'!$A:$E,4,0)</f>
        <v>70.31</v>
      </c>
      <c r="L168" s="1">
        <f>VLOOKUP($B168,'Product Details'!$A:$E,5,0)</f>
        <v>85.31</v>
      </c>
      <c r="M168" s="1">
        <f t="shared" si="10"/>
        <v>2320.23</v>
      </c>
      <c r="N168" s="1">
        <f t="shared" si="11"/>
        <v>2815.23</v>
      </c>
      <c r="O168">
        <f t="shared" si="12"/>
        <v>14</v>
      </c>
      <c r="P168" t="str">
        <f t="shared" si="13"/>
        <v>Aug</v>
      </c>
      <c r="Q168">
        <f t="shared" si="14"/>
        <v>2022</v>
      </c>
    </row>
    <row r="169" spans="1:17" x14ac:dyDescent="0.35">
      <c r="A169" s="2">
        <v>45043</v>
      </c>
      <c r="B169" t="s">
        <v>110</v>
      </c>
      <c r="C169" t="s">
        <v>59</v>
      </c>
      <c r="D169" t="s">
        <v>60</v>
      </c>
      <c r="E169" t="s">
        <v>6</v>
      </c>
      <c r="F169">
        <v>12</v>
      </c>
      <c r="G169" t="s">
        <v>131</v>
      </c>
      <c r="H169" t="s">
        <v>129</v>
      </c>
      <c r="I169" t="str">
        <f>VLOOKUP($B169,'Product Details'!$A:$E,2,0)</f>
        <v>Category 6</v>
      </c>
      <c r="J169" t="str">
        <f>VLOOKUP($B169,'Product Details'!$A:$E,3,0)</f>
        <v>Pastry - Baked Cinnamon Stick</v>
      </c>
      <c r="K169" s="1">
        <f>VLOOKUP($B169,'Product Details'!$A:$E,4,0)</f>
        <v>43.7</v>
      </c>
      <c r="L169" s="1">
        <f>VLOOKUP($B169,'Product Details'!$A:$E,5,0)</f>
        <v>42.11</v>
      </c>
      <c r="M169" s="1">
        <f t="shared" si="10"/>
        <v>524.40000000000009</v>
      </c>
      <c r="N169" s="1">
        <f t="shared" si="11"/>
        <v>505.32</v>
      </c>
      <c r="O169">
        <f t="shared" si="12"/>
        <v>27</v>
      </c>
      <c r="P169" t="str">
        <f t="shared" si="13"/>
        <v>Apr</v>
      </c>
      <c r="Q169">
        <f t="shared" si="14"/>
        <v>2023</v>
      </c>
    </row>
    <row r="170" spans="1:17" x14ac:dyDescent="0.35">
      <c r="A170" s="2">
        <v>44713</v>
      </c>
      <c r="B170" t="s">
        <v>97</v>
      </c>
      <c r="C170" t="s">
        <v>8</v>
      </c>
      <c r="D170" t="s">
        <v>9</v>
      </c>
      <c r="E170" t="s">
        <v>6</v>
      </c>
      <c r="F170">
        <v>55</v>
      </c>
      <c r="G170" t="s">
        <v>130</v>
      </c>
      <c r="H170" t="s">
        <v>135</v>
      </c>
      <c r="I170" t="str">
        <f>VLOOKUP($B170,'Product Details'!$A:$E,2,0)</f>
        <v>Category 1</v>
      </c>
      <c r="J170" t="str">
        <f>VLOOKUP($B170,'Product Details'!$A:$E,3,0)</f>
        <v>Syrup - Monin - Blue Curacao</v>
      </c>
      <c r="K170" s="1">
        <f>VLOOKUP($B170,'Product Details'!$A:$E,4,0)</f>
        <v>76.34</v>
      </c>
      <c r="L170" s="1">
        <f>VLOOKUP($B170,'Product Details'!$A:$E,5,0)</f>
        <v>81.34</v>
      </c>
      <c r="M170" s="1">
        <f t="shared" si="10"/>
        <v>4198.7</v>
      </c>
      <c r="N170" s="1">
        <f t="shared" si="11"/>
        <v>4473.7</v>
      </c>
      <c r="O170">
        <f t="shared" si="12"/>
        <v>1</v>
      </c>
      <c r="P170" t="str">
        <f t="shared" si="13"/>
        <v>Jun</v>
      </c>
      <c r="Q170">
        <f t="shared" si="14"/>
        <v>2022</v>
      </c>
    </row>
    <row r="171" spans="1:17" x14ac:dyDescent="0.35">
      <c r="A171" s="2">
        <v>44954</v>
      </c>
      <c r="B171" t="s">
        <v>103</v>
      </c>
      <c r="C171" t="s">
        <v>79</v>
      </c>
      <c r="D171" t="s">
        <v>80</v>
      </c>
      <c r="E171" t="s">
        <v>2</v>
      </c>
      <c r="F171">
        <v>26</v>
      </c>
      <c r="G171" t="s">
        <v>129</v>
      </c>
      <c r="H171" t="s">
        <v>129</v>
      </c>
      <c r="I171" t="str">
        <f>VLOOKUP($B171,'Product Details'!$A:$E,2,0)</f>
        <v>Category 5</v>
      </c>
      <c r="J171" t="str">
        <f>VLOOKUP($B171,'Product Details'!$A:$E,3,0)</f>
        <v>Tomatoes - Grape</v>
      </c>
      <c r="K171" s="1">
        <f>VLOOKUP($B171,'Product Details'!$A:$E,4,0)</f>
        <v>36.659999999999997</v>
      </c>
      <c r="L171" s="1">
        <f>VLOOKUP($B171,'Product Details'!$A:$E,5,0)</f>
        <v>52.66</v>
      </c>
      <c r="M171" s="1">
        <f t="shared" si="10"/>
        <v>953.15999999999985</v>
      </c>
      <c r="N171" s="1">
        <f t="shared" si="11"/>
        <v>1369.1599999999999</v>
      </c>
      <c r="O171">
        <f t="shared" si="12"/>
        <v>28</v>
      </c>
      <c r="P171" t="str">
        <f t="shared" si="13"/>
        <v>Jan</v>
      </c>
      <c r="Q171">
        <f t="shared" si="14"/>
        <v>2023</v>
      </c>
    </row>
    <row r="172" spans="1:17" x14ac:dyDescent="0.35">
      <c r="A172" s="2">
        <v>44989</v>
      </c>
      <c r="B172" t="s">
        <v>117</v>
      </c>
      <c r="C172" t="s">
        <v>50</v>
      </c>
      <c r="D172" t="s">
        <v>51</v>
      </c>
      <c r="E172" t="s">
        <v>6</v>
      </c>
      <c r="F172">
        <v>10</v>
      </c>
      <c r="G172" t="s">
        <v>130</v>
      </c>
      <c r="H172" t="s">
        <v>129</v>
      </c>
      <c r="I172" t="str">
        <f>VLOOKUP($B172,'Product Details'!$A:$E,2,0)</f>
        <v>Category 1</v>
      </c>
      <c r="J172" t="str">
        <f>VLOOKUP($B172,'Product Details'!$A:$E,3,0)</f>
        <v>Sauce - Bernaise, Mix</v>
      </c>
      <c r="K172" s="1">
        <f>VLOOKUP($B172,'Product Details'!$A:$E,4,0)</f>
        <v>88.79</v>
      </c>
      <c r="L172" s="1">
        <f>VLOOKUP($B172,'Product Details'!$A:$E,5,0)</f>
        <v>96.79</v>
      </c>
      <c r="M172" s="1">
        <f t="shared" si="10"/>
        <v>887.90000000000009</v>
      </c>
      <c r="N172" s="1">
        <f t="shared" si="11"/>
        <v>967.90000000000009</v>
      </c>
      <c r="O172">
        <f t="shared" si="12"/>
        <v>4</v>
      </c>
      <c r="P172" t="str">
        <f t="shared" si="13"/>
        <v>Mar</v>
      </c>
      <c r="Q172">
        <f t="shared" si="14"/>
        <v>2023</v>
      </c>
    </row>
    <row r="173" spans="1:17" x14ac:dyDescent="0.35">
      <c r="A173" s="2">
        <v>44785</v>
      </c>
      <c r="B173" t="s">
        <v>114</v>
      </c>
      <c r="C173" t="s">
        <v>89</v>
      </c>
      <c r="D173" t="s">
        <v>90</v>
      </c>
      <c r="E173" t="s">
        <v>2</v>
      </c>
      <c r="F173">
        <v>49</v>
      </c>
      <c r="G173" t="s">
        <v>132</v>
      </c>
      <c r="H173" t="s">
        <v>129</v>
      </c>
      <c r="I173" t="str">
        <f>VLOOKUP($B173,'Product Details'!$A:$E,2,0)</f>
        <v>Category 5</v>
      </c>
      <c r="J173" t="str">
        <f>VLOOKUP($B173,'Product Details'!$A:$E,3,0)</f>
        <v>Vaccum Bag - 14x20</v>
      </c>
      <c r="K173" s="1">
        <f>VLOOKUP($B173,'Product Details'!$A:$E,4,0)</f>
        <v>91.03</v>
      </c>
      <c r="L173" s="1">
        <f>VLOOKUP($B173,'Product Details'!$A:$E,5,0)</f>
        <v>90.54</v>
      </c>
      <c r="M173" s="1">
        <f t="shared" si="10"/>
        <v>4460.47</v>
      </c>
      <c r="N173" s="1">
        <f t="shared" si="11"/>
        <v>4436.46</v>
      </c>
      <c r="O173">
        <f t="shared" si="12"/>
        <v>12</v>
      </c>
      <c r="P173" t="str">
        <f t="shared" si="13"/>
        <v>Aug</v>
      </c>
      <c r="Q173">
        <f t="shared" si="14"/>
        <v>2022</v>
      </c>
    </row>
    <row r="174" spans="1:17" x14ac:dyDescent="0.35">
      <c r="A174" s="2">
        <v>44731</v>
      </c>
      <c r="B174" t="s">
        <v>102</v>
      </c>
      <c r="C174" t="s">
        <v>89</v>
      </c>
      <c r="D174" t="s">
        <v>90</v>
      </c>
      <c r="E174" t="s">
        <v>2</v>
      </c>
      <c r="F174">
        <v>24</v>
      </c>
      <c r="G174" t="s">
        <v>132</v>
      </c>
      <c r="H174" t="s">
        <v>135</v>
      </c>
      <c r="I174" t="str">
        <f>VLOOKUP($B174,'Product Details'!$A:$E,2,0)</f>
        <v>Category 3</v>
      </c>
      <c r="J174" t="str">
        <f>VLOOKUP($B174,'Product Details'!$A:$E,3,0)</f>
        <v>Scallop - St. Jaques</v>
      </c>
      <c r="K174" s="1">
        <f>VLOOKUP($B174,'Product Details'!$A:$E,4,0)</f>
        <v>22.51</v>
      </c>
      <c r="L174" s="1">
        <f>VLOOKUP($B174,'Product Details'!$A:$E,5,0)</f>
        <v>45.51</v>
      </c>
      <c r="M174" s="1">
        <f t="shared" si="10"/>
        <v>540.24</v>
      </c>
      <c r="N174" s="1">
        <f t="shared" si="11"/>
        <v>1092.24</v>
      </c>
      <c r="O174">
        <f t="shared" si="12"/>
        <v>19</v>
      </c>
      <c r="P174" t="str">
        <f t="shared" si="13"/>
        <v>Jun</v>
      </c>
      <c r="Q174">
        <f t="shared" si="14"/>
        <v>2022</v>
      </c>
    </row>
    <row r="175" spans="1:17" x14ac:dyDescent="0.35">
      <c r="A175" s="2">
        <v>44830</v>
      </c>
      <c r="B175" t="s">
        <v>100</v>
      </c>
      <c r="C175" t="s">
        <v>42</v>
      </c>
      <c r="D175" t="s">
        <v>43</v>
      </c>
      <c r="E175" t="s">
        <v>2</v>
      </c>
      <c r="F175">
        <v>21</v>
      </c>
      <c r="G175" t="s">
        <v>130</v>
      </c>
      <c r="H175" t="s">
        <v>135</v>
      </c>
      <c r="I175" t="str">
        <f>VLOOKUP($B175,'Product Details'!$A:$E,2,0)</f>
        <v>Category 2</v>
      </c>
      <c r="J175" t="str">
        <f>VLOOKUP($B175,'Product Details'!$A:$E,3,0)</f>
        <v>Veal - Liver</v>
      </c>
      <c r="K175" s="1">
        <f>VLOOKUP($B175,'Product Details'!$A:$E,4,0)</f>
        <v>89.94</v>
      </c>
      <c r="L175" s="1">
        <f>VLOOKUP($B175,'Product Details'!$A:$E,5,0)</f>
        <v>89.94</v>
      </c>
      <c r="M175" s="1">
        <f t="shared" si="10"/>
        <v>1888.74</v>
      </c>
      <c r="N175" s="1">
        <f t="shared" si="11"/>
        <v>1888.74</v>
      </c>
      <c r="O175">
        <f t="shared" si="12"/>
        <v>26</v>
      </c>
      <c r="P175" t="str">
        <f t="shared" si="13"/>
        <v>Sep</v>
      </c>
      <c r="Q175">
        <f t="shared" si="14"/>
        <v>2022</v>
      </c>
    </row>
    <row r="176" spans="1:17" x14ac:dyDescent="0.35">
      <c r="A176" s="2">
        <v>44748</v>
      </c>
      <c r="B176" t="s">
        <v>102</v>
      </c>
      <c r="C176" t="s">
        <v>39</v>
      </c>
      <c r="D176" t="s">
        <v>40</v>
      </c>
      <c r="E176" t="s">
        <v>6</v>
      </c>
      <c r="F176">
        <v>30</v>
      </c>
      <c r="G176" t="s">
        <v>132</v>
      </c>
      <c r="H176" t="s">
        <v>135</v>
      </c>
      <c r="I176" t="str">
        <f>VLOOKUP($B176,'Product Details'!$A:$E,2,0)</f>
        <v>Category 3</v>
      </c>
      <c r="J176" t="str">
        <f>VLOOKUP($B176,'Product Details'!$A:$E,3,0)</f>
        <v>Scallop - St. Jaques</v>
      </c>
      <c r="K176" s="1">
        <f>VLOOKUP($B176,'Product Details'!$A:$E,4,0)</f>
        <v>22.51</v>
      </c>
      <c r="L176" s="1">
        <f>VLOOKUP($B176,'Product Details'!$A:$E,5,0)</f>
        <v>45.51</v>
      </c>
      <c r="M176" s="1">
        <f t="shared" si="10"/>
        <v>675.30000000000007</v>
      </c>
      <c r="N176" s="1">
        <f t="shared" si="11"/>
        <v>1365.3</v>
      </c>
      <c r="O176">
        <f t="shared" si="12"/>
        <v>6</v>
      </c>
      <c r="P176" t="str">
        <f t="shared" si="13"/>
        <v>Jul</v>
      </c>
      <c r="Q176">
        <f t="shared" si="14"/>
        <v>2022</v>
      </c>
    </row>
    <row r="177" spans="1:17" x14ac:dyDescent="0.35">
      <c r="A177" s="2">
        <v>44746</v>
      </c>
      <c r="B177" t="s">
        <v>111</v>
      </c>
      <c r="C177" t="s">
        <v>63</v>
      </c>
      <c r="D177" t="s">
        <v>64</v>
      </c>
      <c r="E177" t="s">
        <v>6</v>
      </c>
      <c r="F177">
        <v>24</v>
      </c>
      <c r="G177" t="s">
        <v>129</v>
      </c>
      <c r="H177" t="s">
        <v>135</v>
      </c>
      <c r="I177" t="str">
        <f>VLOOKUP($B177,'Product Details'!$A:$E,2,0)</f>
        <v>Category 2</v>
      </c>
      <c r="J177" t="str">
        <f>VLOOKUP($B177,'Product Details'!$A:$E,3,0)</f>
        <v>Pasta - Cappellini, Dry</v>
      </c>
      <c r="K177" s="1">
        <f>VLOOKUP($B177,'Product Details'!$A:$E,4,0)</f>
        <v>33.299999999999997</v>
      </c>
      <c r="L177" s="1">
        <f>VLOOKUP($B177,'Product Details'!$A:$E,5,0)</f>
        <v>46.3</v>
      </c>
      <c r="M177" s="1">
        <f t="shared" si="10"/>
        <v>799.19999999999993</v>
      </c>
      <c r="N177" s="1">
        <f t="shared" si="11"/>
        <v>1111.1999999999998</v>
      </c>
      <c r="O177">
        <f t="shared" si="12"/>
        <v>4</v>
      </c>
      <c r="P177" t="str">
        <f t="shared" si="13"/>
        <v>Jul</v>
      </c>
      <c r="Q177">
        <f t="shared" si="14"/>
        <v>2022</v>
      </c>
    </row>
    <row r="178" spans="1:17" x14ac:dyDescent="0.35">
      <c r="A178" s="2">
        <v>44929</v>
      </c>
      <c r="B178" t="s">
        <v>99</v>
      </c>
      <c r="C178" t="s">
        <v>82</v>
      </c>
      <c r="D178" t="s">
        <v>83</v>
      </c>
      <c r="E178" t="s">
        <v>6</v>
      </c>
      <c r="F178">
        <v>16</v>
      </c>
      <c r="G178" t="s">
        <v>129</v>
      </c>
      <c r="H178" t="s">
        <v>135</v>
      </c>
      <c r="I178" t="str">
        <f>VLOOKUP($B178,'Product Details'!$A:$E,2,0)</f>
        <v>Category 3</v>
      </c>
      <c r="J178" t="str">
        <f>VLOOKUP($B178,'Product Details'!$A:$E,3,0)</f>
        <v>Wine - Tribal Sauvignon</v>
      </c>
      <c r="K178" s="1">
        <f>VLOOKUP($B178,'Product Details'!$A:$E,4,0)</f>
        <v>21.66</v>
      </c>
      <c r="L178" s="1">
        <f>VLOOKUP($B178,'Product Details'!$A:$E,5,0)</f>
        <v>31.66</v>
      </c>
      <c r="M178" s="1">
        <f t="shared" si="10"/>
        <v>346.56</v>
      </c>
      <c r="N178" s="1">
        <f t="shared" si="11"/>
        <v>506.56</v>
      </c>
      <c r="O178">
        <f t="shared" si="12"/>
        <v>3</v>
      </c>
      <c r="P178" t="str">
        <f t="shared" si="13"/>
        <v>Jan</v>
      </c>
      <c r="Q178">
        <f t="shared" si="14"/>
        <v>2023</v>
      </c>
    </row>
    <row r="179" spans="1:17" x14ac:dyDescent="0.35">
      <c r="A179" s="2">
        <v>44716</v>
      </c>
      <c r="B179" t="s">
        <v>114</v>
      </c>
      <c r="C179" t="s">
        <v>25</v>
      </c>
      <c r="D179" t="s">
        <v>26</v>
      </c>
      <c r="E179" t="s">
        <v>2</v>
      </c>
      <c r="F179">
        <v>26</v>
      </c>
      <c r="G179" t="s">
        <v>130</v>
      </c>
      <c r="H179" t="s">
        <v>129</v>
      </c>
      <c r="I179" t="str">
        <f>VLOOKUP($B179,'Product Details'!$A:$E,2,0)</f>
        <v>Category 5</v>
      </c>
      <c r="J179" t="str">
        <f>VLOOKUP($B179,'Product Details'!$A:$E,3,0)</f>
        <v>Vaccum Bag - 14x20</v>
      </c>
      <c r="K179" s="1">
        <f>VLOOKUP($B179,'Product Details'!$A:$E,4,0)</f>
        <v>91.03</v>
      </c>
      <c r="L179" s="1">
        <f>VLOOKUP($B179,'Product Details'!$A:$E,5,0)</f>
        <v>90.54</v>
      </c>
      <c r="M179" s="1">
        <f t="shared" si="10"/>
        <v>2366.7800000000002</v>
      </c>
      <c r="N179" s="1">
        <f t="shared" si="11"/>
        <v>2354.04</v>
      </c>
      <c r="O179">
        <f t="shared" si="12"/>
        <v>4</v>
      </c>
      <c r="P179" t="str">
        <f t="shared" si="13"/>
        <v>Jun</v>
      </c>
      <c r="Q179">
        <f t="shared" si="14"/>
        <v>2022</v>
      </c>
    </row>
    <row r="180" spans="1:17" x14ac:dyDescent="0.35">
      <c r="A180" s="2">
        <v>44699</v>
      </c>
      <c r="B180" t="s">
        <v>110</v>
      </c>
      <c r="C180" t="s">
        <v>65</v>
      </c>
      <c r="D180" t="s">
        <v>66</v>
      </c>
      <c r="E180" t="s">
        <v>6</v>
      </c>
      <c r="F180">
        <v>13</v>
      </c>
      <c r="G180" t="s">
        <v>131</v>
      </c>
      <c r="H180" t="s">
        <v>135</v>
      </c>
      <c r="I180" t="str">
        <f>VLOOKUP($B180,'Product Details'!$A:$E,2,0)</f>
        <v>Category 6</v>
      </c>
      <c r="J180" t="str">
        <f>VLOOKUP($B180,'Product Details'!$A:$E,3,0)</f>
        <v>Pastry - Baked Cinnamon Stick</v>
      </c>
      <c r="K180" s="1">
        <f>VLOOKUP($B180,'Product Details'!$A:$E,4,0)</f>
        <v>43.7</v>
      </c>
      <c r="L180" s="1">
        <f>VLOOKUP($B180,'Product Details'!$A:$E,5,0)</f>
        <v>42.11</v>
      </c>
      <c r="M180" s="1">
        <f t="shared" si="10"/>
        <v>568.1</v>
      </c>
      <c r="N180" s="1">
        <f t="shared" si="11"/>
        <v>547.42999999999995</v>
      </c>
      <c r="O180">
        <f t="shared" si="12"/>
        <v>18</v>
      </c>
      <c r="P180" t="str">
        <f t="shared" si="13"/>
        <v>May</v>
      </c>
      <c r="Q180">
        <f t="shared" si="14"/>
        <v>2022</v>
      </c>
    </row>
    <row r="181" spans="1:17" x14ac:dyDescent="0.35">
      <c r="A181" s="2">
        <v>44816</v>
      </c>
      <c r="B181" t="s">
        <v>119</v>
      </c>
      <c r="C181" t="s">
        <v>47</v>
      </c>
      <c r="D181" t="s">
        <v>48</v>
      </c>
      <c r="E181" t="s">
        <v>6</v>
      </c>
      <c r="F181">
        <v>54</v>
      </c>
      <c r="G181" t="s">
        <v>129</v>
      </c>
      <c r="H181" t="s">
        <v>129</v>
      </c>
      <c r="I181" t="str">
        <f>VLOOKUP($B181,'Product Details'!$A:$E,2,0)</f>
        <v>Category 2</v>
      </c>
      <c r="J181" t="str">
        <f>VLOOKUP($B181,'Product Details'!$A:$E,3,0)</f>
        <v>Rabbit - Legs</v>
      </c>
      <c r="K181" s="1">
        <f>VLOOKUP($B181,'Product Details'!$A:$E,4,0)</f>
        <v>16.260000000000002</v>
      </c>
      <c r="L181" s="1">
        <f>VLOOKUP($B181,'Product Details'!$A:$E,5,0)</f>
        <v>23.26</v>
      </c>
      <c r="M181" s="1">
        <f t="shared" si="10"/>
        <v>878.04000000000008</v>
      </c>
      <c r="N181" s="1">
        <f t="shared" si="11"/>
        <v>1256.0400000000002</v>
      </c>
      <c r="O181">
        <f t="shared" si="12"/>
        <v>12</v>
      </c>
      <c r="P181" t="str">
        <f t="shared" si="13"/>
        <v>Sep</v>
      </c>
      <c r="Q181">
        <f t="shared" si="14"/>
        <v>2022</v>
      </c>
    </row>
    <row r="182" spans="1:17" x14ac:dyDescent="0.35">
      <c r="A182" s="2">
        <v>44970</v>
      </c>
      <c r="B182" t="s">
        <v>119</v>
      </c>
      <c r="C182" t="s">
        <v>87</v>
      </c>
      <c r="D182" t="s">
        <v>88</v>
      </c>
      <c r="E182" t="s">
        <v>6</v>
      </c>
      <c r="F182">
        <v>28</v>
      </c>
      <c r="G182" t="s">
        <v>132</v>
      </c>
      <c r="H182" t="s">
        <v>135</v>
      </c>
      <c r="I182" t="str">
        <f>VLOOKUP($B182,'Product Details'!$A:$E,2,0)</f>
        <v>Category 2</v>
      </c>
      <c r="J182" t="str">
        <f>VLOOKUP($B182,'Product Details'!$A:$E,3,0)</f>
        <v>Rabbit - Legs</v>
      </c>
      <c r="K182" s="1">
        <f>VLOOKUP($B182,'Product Details'!$A:$E,4,0)</f>
        <v>16.260000000000002</v>
      </c>
      <c r="L182" s="1">
        <f>VLOOKUP($B182,'Product Details'!$A:$E,5,0)</f>
        <v>23.26</v>
      </c>
      <c r="M182" s="1">
        <f t="shared" si="10"/>
        <v>455.28000000000003</v>
      </c>
      <c r="N182" s="1">
        <f t="shared" si="11"/>
        <v>651.28000000000009</v>
      </c>
      <c r="O182">
        <f t="shared" si="12"/>
        <v>13</v>
      </c>
      <c r="P182" t="str">
        <f t="shared" si="13"/>
        <v>Feb</v>
      </c>
      <c r="Q182">
        <f t="shared" si="14"/>
        <v>2023</v>
      </c>
    </row>
    <row r="183" spans="1:17" x14ac:dyDescent="0.35">
      <c r="A183" s="2">
        <v>44902</v>
      </c>
      <c r="B183" t="s">
        <v>97</v>
      </c>
      <c r="C183" t="s">
        <v>79</v>
      </c>
      <c r="D183" t="s">
        <v>80</v>
      </c>
      <c r="E183" t="s">
        <v>2</v>
      </c>
      <c r="F183">
        <v>28</v>
      </c>
      <c r="G183" t="s">
        <v>129</v>
      </c>
      <c r="H183" t="s">
        <v>129</v>
      </c>
      <c r="I183" t="str">
        <f>VLOOKUP($B183,'Product Details'!$A:$E,2,0)</f>
        <v>Category 1</v>
      </c>
      <c r="J183" t="str">
        <f>VLOOKUP($B183,'Product Details'!$A:$E,3,0)</f>
        <v>Syrup - Monin - Blue Curacao</v>
      </c>
      <c r="K183" s="1">
        <f>VLOOKUP($B183,'Product Details'!$A:$E,4,0)</f>
        <v>76.34</v>
      </c>
      <c r="L183" s="1">
        <f>VLOOKUP($B183,'Product Details'!$A:$E,5,0)</f>
        <v>81.34</v>
      </c>
      <c r="M183" s="1">
        <f t="shared" si="10"/>
        <v>2137.52</v>
      </c>
      <c r="N183" s="1">
        <f t="shared" si="11"/>
        <v>2277.52</v>
      </c>
      <c r="O183">
        <f t="shared" si="12"/>
        <v>7</v>
      </c>
      <c r="P183" t="str">
        <f t="shared" si="13"/>
        <v>Dec</v>
      </c>
      <c r="Q183">
        <f t="shared" si="14"/>
        <v>2022</v>
      </c>
    </row>
    <row r="184" spans="1:17" x14ac:dyDescent="0.35">
      <c r="A184" s="2">
        <v>44840</v>
      </c>
      <c r="B184" t="s">
        <v>100</v>
      </c>
      <c r="C184" t="s">
        <v>56</v>
      </c>
      <c r="D184" t="s">
        <v>57</v>
      </c>
      <c r="E184" t="s">
        <v>2</v>
      </c>
      <c r="F184">
        <v>16</v>
      </c>
      <c r="G184" t="s">
        <v>132</v>
      </c>
      <c r="H184" t="s">
        <v>129</v>
      </c>
      <c r="I184" t="str">
        <f>VLOOKUP($B184,'Product Details'!$A:$E,2,0)</f>
        <v>Category 2</v>
      </c>
      <c r="J184" t="str">
        <f>VLOOKUP($B184,'Product Details'!$A:$E,3,0)</f>
        <v>Veal - Liver</v>
      </c>
      <c r="K184" s="1">
        <f>VLOOKUP($B184,'Product Details'!$A:$E,4,0)</f>
        <v>89.94</v>
      </c>
      <c r="L184" s="1">
        <f>VLOOKUP($B184,'Product Details'!$A:$E,5,0)</f>
        <v>89.94</v>
      </c>
      <c r="M184" s="1">
        <f t="shared" si="10"/>
        <v>1439.04</v>
      </c>
      <c r="N184" s="1">
        <f t="shared" si="11"/>
        <v>1439.04</v>
      </c>
      <c r="O184">
        <f t="shared" si="12"/>
        <v>6</v>
      </c>
      <c r="P184" t="str">
        <f t="shared" si="13"/>
        <v>Oct</v>
      </c>
      <c r="Q184">
        <f t="shared" si="14"/>
        <v>2022</v>
      </c>
    </row>
    <row r="185" spans="1:17" x14ac:dyDescent="0.35">
      <c r="A185" s="2">
        <v>44905</v>
      </c>
      <c r="B185" t="s">
        <v>110</v>
      </c>
      <c r="C185" t="s">
        <v>75</v>
      </c>
      <c r="D185" t="s">
        <v>76</v>
      </c>
      <c r="E185" t="s">
        <v>6</v>
      </c>
      <c r="F185">
        <v>11</v>
      </c>
      <c r="G185" t="s">
        <v>131</v>
      </c>
      <c r="H185" t="s">
        <v>135</v>
      </c>
      <c r="I185" t="str">
        <f>VLOOKUP($B185,'Product Details'!$A:$E,2,0)</f>
        <v>Category 6</v>
      </c>
      <c r="J185" t="str">
        <f>VLOOKUP($B185,'Product Details'!$A:$E,3,0)</f>
        <v>Pastry - Baked Cinnamon Stick</v>
      </c>
      <c r="K185" s="1">
        <f>VLOOKUP($B185,'Product Details'!$A:$E,4,0)</f>
        <v>43.7</v>
      </c>
      <c r="L185" s="1">
        <f>VLOOKUP($B185,'Product Details'!$A:$E,5,0)</f>
        <v>42.11</v>
      </c>
      <c r="M185" s="1">
        <f t="shared" si="10"/>
        <v>480.70000000000005</v>
      </c>
      <c r="N185" s="1">
        <f t="shared" si="11"/>
        <v>463.21</v>
      </c>
      <c r="O185">
        <f t="shared" si="12"/>
        <v>10</v>
      </c>
      <c r="P185" t="str">
        <f t="shared" si="13"/>
        <v>Dec</v>
      </c>
      <c r="Q185">
        <f t="shared" si="14"/>
        <v>2022</v>
      </c>
    </row>
    <row r="186" spans="1:17" x14ac:dyDescent="0.35">
      <c r="A186" s="2">
        <v>44846</v>
      </c>
      <c r="B186" t="s">
        <v>104</v>
      </c>
      <c r="C186" t="s">
        <v>53</v>
      </c>
      <c r="D186" t="s">
        <v>54</v>
      </c>
      <c r="E186" t="s">
        <v>2</v>
      </c>
      <c r="F186">
        <v>15</v>
      </c>
      <c r="G186" t="s">
        <v>129</v>
      </c>
      <c r="H186" t="s">
        <v>135</v>
      </c>
      <c r="I186" t="str">
        <f>VLOOKUP($B186,'Product Details'!$A:$E,2,0)</f>
        <v>Category 1</v>
      </c>
      <c r="J186" t="str">
        <f>VLOOKUP($B186,'Product Details'!$A:$E,3,0)</f>
        <v>White Baguette</v>
      </c>
      <c r="K186" s="1">
        <f>VLOOKUP($B186,'Product Details'!$A:$E,4,0)</f>
        <v>51.63</v>
      </c>
      <c r="L186" s="1">
        <f>VLOOKUP($B186,'Product Details'!$A:$E,5,0)</f>
        <v>61.63</v>
      </c>
      <c r="M186" s="1">
        <f t="shared" si="10"/>
        <v>774.45</v>
      </c>
      <c r="N186" s="1">
        <f t="shared" si="11"/>
        <v>924.45</v>
      </c>
      <c r="O186">
        <f t="shared" si="12"/>
        <v>12</v>
      </c>
      <c r="P186" t="str">
        <f t="shared" si="13"/>
        <v>Oct</v>
      </c>
      <c r="Q186">
        <f t="shared" si="14"/>
        <v>2022</v>
      </c>
    </row>
    <row r="187" spans="1:17" x14ac:dyDescent="0.35">
      <c r="A187" s="2">
        <v>45037</v>
      </c>
      <c r="B187" t="s">
        <v>108</v>
      </c>
      <c r="C187" t="s">
        <v>82</v>
      </c>
      <c r="D187" t="s">
        <v>83</v>
      </c>
      <c r="E187" t="s">
        <v>6</v>
      </c>
      <c r="F187">
        <v>41</v>
      </c>
      <c r="G187" t="s">
        <v>129</v>
      </c>
      <c r="H187" t="s">
        <v>135</v>
      </c>
      <c r="I187" t="str">
        <f>VLOOKUP($B187,'Product Details'!$A:$E,2,0)</f>
        <v>Category 5</v>
      </c>
      <c r="J187" t="str">
        <f>VLOOKUP($B187,'Product Details'!$A:$E,3,0)</f>
        <v>7up Diet, 355 Ml</v>
      </c>
      <c r="K187" s="1">
        <f>VLOOKUP($B187,'Product Details'!$A:$E,4,0)</f>
        <v>70.31</v>
      </c>
      <c r="L187" s="1">
        <f>VLOOKUP($B187,'Product Details'!$A:$E,5,0)</f>
        <v>85.31</v>
      </c>
      <c r="M187" s="1">
        <f t="shared" si="10"/>
        <v>2882.71</v>
      </c>
      <c r="N187" s="1">
        <f t="shared" si="11"/>
        <v>3497.71</v>
      </c>
      <c r="O187">
        <f t="shared" si="12"/>
        <v>21</v>
      </c>
      <c r="P187" t="str">
        <f t="shared" si="13"/>
        <v>Apr</v>
      </c>
      <c r="Q187">
        <f t="shared" si="14"/>
        <v>2023</v>
      </c>
    </row>
    <row r="188" spans="1:17" x14ac:dyDescent="0.35">
      <c r="A188" s="2">
        <v>44961</v>
      </c>
      <c r="B188" t="s">
        <v>118</v>
      </c>
      <c r="C188" t="s">
        <v>75</v>
      </c>
      <c r="D188" t="s">
        <v>76</v>
      </c>
      <c r="E188" t="s">
        <v>6</v>
      </c>
      <c r="F188">
        <v>24</v>
      </c>
      <c r="G188" t="s">
        <v>131</v>
      </c>
      <c r="H188" t="s">
        <v>129</v>
      </c>
      <c r="I188" t="str">
        <f>VLOOKUP($B188,'Product Details'!$A:$E,2,0)</f>
        <v>Category 2</v>
      </c>
      <c r="J188" t="str">
        <f>VLOOKUP($B188,'Product Details'!$A:$E,3,0)</f>
        <v>Soup - Campbells Mac N Cheese</v>
      </c>
      <c r="K188" s="1">
        <f>VLOOKUP($B188,'Product Details'!$A:$E,4,0)</f>
        <v>6.55</v>
      </c>
      <c r="L188" s="1">
        <f>VLOOKUP($B188,'Product Details'!$A:$E,5,0)</f>
        <v>4.53</v>
      </c>
      <c r="M188" s="1">
        <f t="shared" si="10"/>
        <v>157.19999999999999</v>
      </c>
      <c r="N188" s="1">
        <f t="shared" si="11"/>
        <v>108.72</v>
      </c>
      <c r="O188">
        <f t="shared" si="12"/>
        <v>4</v>
      </c>
      <c r="P188" t="str">
        <f t="shared" si="13"/>
        <v>Feb</v>
      </c>
      <c r="Q188">
        <f t="shared" si="14"/>
        <v>2023</v>
      </c>
    </row>
    <row r="189" spans="1:17" x14ac:dyDescent="0.35">
      <c r="A189" s="2">
        <v>44971</v>
      </c>
      <c r="B189" t="s">
        <v>108</v>
      </c>
      <c r="C189" t="s">
        <v>79</v>
      </c>
      <c r="D189" t="s">
        <v>80</v>
      </c>
      <c r="E189" t="s">
        <v>2</v>
      </c>
      <c r="F189">
        <v>42</v>
      </c>
      <c r="G189" t="s">
        <v>129</v>
      </c>
      <c r="H189" t="s">
        <v>135</v>
      </c>
      <c r="I189" t="str">
        <f>VLOOKUP($B189,'Product Details'!$A:$E,2,0)</f>
        <v>Category 5</v>
      </c>
      <c r="J189" t="str">
        <f>VLOOKUP($B189,'Product Details'!$A:$E,3,0)</f>
        <v>7up Diet, 355 Ml</v>
      </c>
      <c r="K189" s="1">
        <f>VLOOKUP($B189,'Product Details'!$A:$E,4,0)</f>
        <v>70.31</v>
      </c>
      <c r="L189" s="1">
        <f>VLOOKUP($B189,'Product Details'!$A:$E,5,0)</f>
        <v>85.31</v>
      </c>
      <c r="M189" s="1">
        <f t="shared" si="10"/>
        <v>2953.02</v>
      </c>
      <c r="N189" s="1">
        <f t="shared" si="11"/>
        <v>3583.02</v>
      </c>
      <c r="O189">
        <f t="shared" si="12"/>
        <v>14</v>
      </c>
      <c r="P189" t="str">
        <f t="shared" si="13"/>
        <v>Feb</v>
      </c>
      <c r="Q189">
        <f t="shared" si="14"/>
        <v>2023</v>
      </c>
    </row>
    <row r="190" spans="1:17" x14ac:dyDescent="0.35">
      <c r="A190" s="2">
        <v>44747</v>
      </c>
      <c r="B190" t="s">
        <v>102</v>
      </c>
      <c r="C190" t="s">
        <v>42</v>
      </c>
      <c r="D190" t="s">
        <v>43</v>
      </c>
      <c r="E190" t="s">
        <v>2</v>
      </c>
      <c r="F190">
        <v>29</v>
      </c>
      <c r="G190" t="s">
        <v>130</v>
      </c>
      <c r="H190" t="s">
        <v>129</v>
      </c>
      <c r="I190" t="str">
        <f>VLOOKUP($B190,'Product Details'!$A:$E,2,0)</f>
        <v>Category 3</v>
      </c>
      <c r="J190" t="str">
        <f>VLOOKUP($B190,'Product Details'!$A:$E,3,0)</f>
        <v>Scallop - St. Jaques</v>
      </c>
      <c r="K190" s="1">
        <f>VLOOKUP($B190,'Product Details'!$A:$E,4,0)</f>
        <v>22.51</v>
      </c>
      <c r="L190" s="1">
        <f>VLOOKUP($B190,'Product Details'!$A:$E,5,0)</f>
        <v>45.51</v>
      </c>
      <c r="M190" s="1">
        <f t="shared" si="10"/>
        <v>652.79000000000008</v>
      </c>
      <c r="N190" s="1">
        <f t="shared" si="11"/>
        <v>1319.79</v>
      </c>
      <c r="O190">
        <f t="shared" si="12"/>
        <v>5</v>
      </c>
      <c r="P190" t="str">
        <f t="shared" si="13"/>
        <v>Jul</v>
      </c>
      <c r="Q190">
        <f t="shared" si="14"/>
        <v>2022</v>
      </c>
    </row>
    <row r="191" spans="1:17" x14ac:dyDescent="0.35">
      <c r="A191" s="2">
        <v>45058</v>
      </c>
      <c r="B191" t="s">
        <v>116</v>
      </c>
      <c r="C191" t="s">
        <v>65</v>
      </c>
      <c r="D191" t="s">
        <v>66</v>
      </c>
      <c r="E191" t="s">
        <v>6</v>
      </c>
      <c r="F191">
        <v>21</v>
      </c>
      <c r="G191" t="s">
        <v>131</v>
      </c>
      <c r="H191" t="s">
        <v>129</v>
      </c>
      <c r="I191" t="str">
        <f>VLOOKUP($B191,'Product Details'!$A:$E,2,0)</f>
        <v>Category 5</v>
      </c>
      <c r="J191" t="str">
        <f>VLOOKUP($B191,'Product Details'!$A:$E,3,0)</f>
        <v>Water - San Pellegrino</v>
      </c>
      <c r="K191" s="1">
        <f>VLOOKUP($B191,'Product Details'!$A:$E,4,0)</f>
        <v>32.25</v>
      </c>
      <c r="L191" s="1">
        <f>VLOOKUP($B191,'Product Details'!$A:$E,5,0)</f>
        <v>41.25</v>
      </c>
      <c r="M191" s="1">
        <f t="shared" si="10"/>
        <v>677.25</v>
      </c>
      <c r="N191" s="1">
        <f t="shared" si="11"/>
        <v>866.25</v>
      </c>
      <c r="O191">
        <f t="shared" si="12"/>
        <v>12</v>
      </c>
      <c r="P191" t="str">
        <f t="shared" si="13"/>
        <v>May</v>
      </c>
      <c r="Q191">
        <f t="shared" si="14"/>
        <v>2023</v>
      </c>
    </row>
    <row r="192" spans="1:17" x14ac:dyDescent="0.35">
      <c r="A192" s="2">
        <v>45031</v>
      </c>
      <c r="B192" t="s">
        <v>109</v>
      </c>
      <c r="C192" t="s">
        <v>82</v>
      </c>
      <c r="D192" t="s">
        <v>83</v>
      </c>
      <c r="E192" t="s">
        <v>6</v>
      </c>
      <c r="F192">
        <v>29</v>
      </c>
      <c r="G192" t="s">
        <v>129</v>
      </c>
      <c r="H192" t="s">
        <v>135</v>
      </c>
      <c r="I192" t="str">
        <f>VLOOKUP($B192,'Product Details'!$A:$E,2,0)</f>
        <v>Category 6</v>
      </c>
      <c r="J192" t="str">
        <f>VLOOKUP($B192,'Product Details'!$A:$E,3,0)</f>
        <v>Pork Ham Prager</v>
      </c>
      <c r="K192" s="1">
        <f>VLOOKUP($B192,'Product Details'!$A:$E,4,0)</f>
        <v>12.54</v>
      </c>
      <c r="L192" s="1">
        <f>VLOOKUP($B192,'Product Details'!$A:$E,5,0)</f>
        <v>30.54</v>
      </c>
      <c r="M192" s="1">
        <f t="shared" si="10"/>
        <v>363.65999999999997</v>
      </c>
      <c r="N192" s="1">
        <f t="shared" si="11"/>
        <v>885.66</v>
      </c>
      <c r="O192">
        <f t="shared" si="12"/>
        <v>15</v>
      </c>
      <c r="P192" t="str">
        <f t="shared" si="13"/>
        <v>Apr</v>
      </c>
      <c r="Q192">
        <f t="shared" si="14"/>
        <v>2023</v>
      </c>
    </row>
    <row r="193" spans="1:17" x14ac:dyDescent="0.35">
      <c r="A193" s="2">
        <v>44939</v>
      </c>
      <c r="B193" t="s">
        <v>111</v>
      </c>
      <c r="C193" t="s">
        <v>25</v>
      </c>
      <c r="D193" t="s">
        <v>26</v>
      </c>
      <c r="E193" t="s">
        <v>2</v>
      </c>
      <c r="F193">
        <v>24</v>
      </c>
      <c r="G193" t="s">
        <v>130</v>
      </c>
      <c r="H193" t="s">
        <v>135</v>
      </c>
      <c r="I193" t="str">
        <f>VLOOKUP($B193,'Product Details'!$A:$E,2,0)</f>
        <v>Category 2</v>
      </c>
      <c r="J193" t="str">
        <f>VLOOKUP($B193,'Product Details'!$A:$E,3,0)</f>
        <v>Pasta - Cappellini, Dry</v>
      </c>
      <c r="K193" s="1">
        <f>VLOOKUP($B193,'Product Details'!$A:$E,4,0)</f>
        <v>33.299999999999997</v>
      </c>
      <c r="L193" s="1">
        <f>VLOOKUP($B193,'Product Details'!$A:$E,5,0)</f>
        <v>46.3</v>
      </c>
      <c r="M193" s="1">
        <f t="shared" si="10"/>
        <v>799.19999999999993</v>
      </c>
      <c r="N193" s="1">
        <f t="shared" si="11"/>
        <v>1111.1999999999998</v>
      </c>
      <c r="O193">
        <f t="shared" si="12"/>
        <v>13</v>
      </c>
      <c r="P193" t="str">
        <f t="shared" si="13"/>
        <v>Jan</v>
      </c>
      <c r="Q193">
        <f t="shared" si="14"/>
        <v>2023</v>
      </c>
    </row>
    <row r="194" spans="1:17" x14ac:dyDescent="0.35">
      <c r="A194" s="2">
        <v>44944</v>
      </c>
      <c r="B194" t="s">
        <v>116</v>
      </c>
      <c r="C194" t="s">
        <v>84</v>
      </c>
      <c r="D194" t="s">
        <v>85</v>
      </c>
      <c r="E194" t="s">
        <v>2</v>
      </c>
      <c r="F194">
        <v>49</v>
      </c>
      <c r="G194" t="s">
        <v>130</v>
      </c>
      <c r="H194" t="s">
        <v>129</v>
      </c>
      <c r="I194" t="str">
        <f>VLOOKUP($B194,'Product Details'!$A:$E,2,0)</f>
        <v>Category 5</v>
      </c>
      <c r="J194" t="str">
        <f>VLOOKUP($B194,'Product Details'!$A:$E,3,0)</f>
        <v>Water - San Pellegrino</v>
      </c>
      <c r="K194" s="1">
        <f>VLOOKUP($B194,'Product Details'!$A:$E,4,0)</f>
        <v>32.25</v>
      </c>
      <c r="L194" s="1">
        <f>VLOOKUP($B194,'Product Details'!$A:$E,5,0)</f>
        <v>41.25</v>
      </c>
      <c r="M194" s="1">
        <f t="shared" si="10"/>
        <v>1580.25</v>
      </c>
      <c r="N194" s="1">
        <f t="shared" si="11"/>
        <v>2021.25</v>
      </c>
      <c r="O194">
        <f t="shared" si="12"/>
        <v>18</v>
      </c>
      <c r="P194" t="str">
        <f t="shared" si="13"/>
        <v>Jan</v>
      </c>
      <c r="Q194">
        <f t="shared" si="14"/>
        <v>2023</v>
      </c>
    </row>
    <row r="195" spans="1:17" x14ac:dyDescent="0.35">
      <c r="A195" s="2">
        <v>44716</v>
      </c>
      <c r="B195" t="s">
        <v>108</v>
      </c>
      <c r="C195" t="s">
        <v>67</v>
      </c>
      <c r="D195" t="s">
        <v>68</v>
      </c>
      <c r="E195" t="s">
        <v>2</v>
      </c>
      <c r="F195">
        <v>50</v>
      </c>
      <c r="G195" t="s">
        <v>131</v>
      </c>
      <c r="H195" t="s">
        <v>135</v>
      </c>
      <c r="I195" t="str">
        <f>VLOOKUP($B195,'Product Details'!$A:$E,2,0)</f>
        <v>Category 5</v>
      </c>
      <c r="J195" t="str">
        <f>VLOOKUP($B195,'Product Details'!$A:$E,3,0)</f>
        <v>7up Diet, 355 Ml</v>
      </c>
      <c r="K195" s="1">
        <f>VLOOKUP($B195,'Product Details'!$A:$E,4,0)</f>
        <v>70.31</v>
      </c>
      <c r="L195" s="1">
        <f>VLOOKUP($B195,'Product Details'!$A:$E,5,0)</f>
        <v>85.31</v>
      </c>
      <c r="M195" s="1">
        <f t="shared" ref="M195:M258" si="15">F195*K195</f>
        <v>3515.5</v>
      </c>
      <c r="N195" s="1">
        <f t="shared" ref="N195:N258" si="16">L195*F195</f>
        <v>4265.5</v>
      </c>
      <c r="O195">
        <f t="shared" ref="O195:O258" si="17">DAY(A195)</f>
        <v>4</v>
      </c>
      <c r="P195" t="str">
        <f t="shared" ref="P195:P258" si="18">TEXT(A195,"mmm")</f>
        <v>Jun</v>
      </c>
      <c r="Q195">
        <f t="shared" ref="Q195:Q258" si="19">YEAR(A195)</f>
        <v>2022</v>
      </c>
    </row>
    <row r="196" spans="1:17" x14ac:dyDescent="0.35">
      <c r="A196" s="2">
        <v>44977</v>
      </c>
      <c r="B196" t="s">
        <v>107</v>
      </c>
      <c r="C196" t="s">
        <v>50</v>
      </c>
      <c r="D196" t="s">
        <v>51</v>
      </c>
      <c r="E196" t="s">
        <v>6</v>
      </c>
      <c r="F196">
        <v>16</v>
      </c>
      <c r="G196" t="s">
        <v>130</v>
      </c>
      <c r="H196" t="s">
        <v>129</v>
      </c>
      <c r="I196" t="str">
        <f>VLOOKUP($B196,'Product Details'!$A:$E,2,0)</f>
        <v>Category 3</v>
      </c>
      <c r="J196" t="str">
        <f>VLOOKUP($B196,'Product Details'!$A:$E,3,0)</f>
        <v>Sherry - Dry</v>
      </c>
      <c r="K196" s="1">
        <f>VLOOKUP($B196,'Product Details'!$A:$E,4,0)</f>
        <v>56.74</v>
      </c>
      <c r="L196" s="1">
        <f>VLOOKUP($B196,'Product Details'!$A:$E,5,0)</f>
        <v>79.739999999999995</v>
      </c>
      <c r="M196" s="1">
        <f t="shared" si="15"/>
        <v>907.84</v>
      </c>
      <c r="N196" s="1">
        <f t="shared" si="16"/>
        <v>1275.8399999999999</v>
      </c>
      <c r="O196">
        <f t="shared" si="17"/>
        <v>20</v>
      </c>
      <c r="P196" t="str">
        <f t="shared" si="18"/>
        <v>Feb</v>
      </c>
      <c r="Q196">
        <f t="shared" si="19"/>
        <v>2023</v>
      </c>
    </row>
    <row r="197" spans="1:17" x14ac:dyDescent="0.35">
      <c r="A197" s="2">
        <v>44986</v>
      </c>
      <c r="B197" t="s">
        <v>113</v>
      </c>
      <c r="C197" t="s">
        <v>63</v>
      </c>
      <c r="D197" t="s">
        <v>64</v>
      </c>
      <c r="E197" t="s">
        <v>6</v>
      </c>
      <c r="F197">
        <v>59</v>
      </c>
      <c r="G197" t="s">
        <v>129</v>
      </c>
      <c r="H197" t="s">
        <v>135</v>
      </c>
      <c r="I197" t="str">
        <f>VLOOKUP($B197,'Product Details'!$A:$E,2,0)</f>
        <v>Category 6</v>
      </c>
      <c r="J197" t="str">
        <f>VLOOKUP($B197,'Product Details'!$A:$E,3,0)</f>
        <v>Pepper - Cayenne</v>
      </c>
      <c r="K197" s="1">
        <f>VLOOKUP($B197,'Product Details'!$A:$E,4,0)</f>
        <v>77.83</v>
      </c>
      <c r="L197" s="1">
        <f>VLOOKUP($B197,'Product Details'!$A:$E,5,0)</f>
        <v>99.83</v>
      </c>
      <c r="M197" s="1">
        <f t="shared" si="15"/>
        <v>4591.97</v>
      </c>
      <c r="N197" s="1">
        <f t="shared" si="16"/>
        <v>5889.97</v>
      </c>
      <c r="O197">
        <f t="shared" si="17"/>
        <v>1</v>
      </c>
      <c r="P197" t="str">
        <f t="shared" si="18"/>
        <v>Mar</v>
      </c>
      <c r="Q197">
        <f t="shared" si="19"/>
        <v>2023</v>
      </c>
    </row>
    <row r="198" spans="1:17" x14ac:dyDescent="0.35">
      <c r="A198" s="2">
        <v>44980</v>
      </c>
      <c r="B198" t="s">
        <v>98</v>
      </c>
      <c r="C198" t="s">
        <v>53</v>
      </c>
      <c r="D198" t="s">
        <v>54</v>
      </c>
      <c r="E198" t="s">
        <v>2</v>
      </c>
      <c r="F198">
        <v>21</v>
      </c>
      <c r="G198" t="s">
        <v>129</v>
      </c>
      <c r="H198" t="s">
        <v>135</v>
      </c>
      <c r="I198" t="str">
        <f>VLOOKUP($B198,'Product Details'!$A:$E,2,0)</f>
        <v>Category 3</v>
      </c>
      <c r="J198" t="str">
        <f>VLOOKUP($B198,'Product Details'!$A:$E,3,0)</f>
        <v>Beef - Striploin</v>
      </c>
      <c r="K198" s="1">
        <f>VLOOKUP($B198,'Product Details'!$A:$E,4,0)</f>
        <v>13.89</v>
      </c>
      <c r="L198" s="1">
        <f>VLOOKUP($B198,'Product Details'!$A:$E,5,0)</f>
        <v>33.89</v>
      </c>
      <c r="M198" s="1">
        <f t="shared" si="15"/>
        <v>291.69</v>
      </c>
      <c r="N198" s="1">
        <f t="shared" si="16"/>
        <v>711.69</v>
      </c>
      <c r="O198">
        <f t="shared" si="17"/>
        <v>23</v>
      </c>
      <c r="P198" t="str">
        <f t="shared" si="18"/>
        <v>Feb</v>
      </c>
      <c r="Q198">
        <f t="shared" si="19"/>
        <v>2023</v>
      </c>
    </row>
    <row r="199" spans="1:17" x14ac:dyDescent="0.35">
      <c r="A199" s="2">
        <v>44786</v>
      </c>
      <c r="B199" t="s">
        <v>113</v>
      </c>
      <c r="C199" t="s">
        <v>18</v>
      </c>
      <c r="D199" t="s">
        <v>19</v>
      </c>
      <c r="E199" t="s">
        <v>2</v>
      </c>
      <c r="F199">
        <v>28</v>
      </c>
      <c r="G199" t="s">
        <v>131</v>
      </c>
      <c r="H199" t="s">
        <v>129</v>
      </c>
      <c r="I199" t="str">
        <f>VLOOKUP($B199,'Product Details'!$A:$E,2,0)</f>
        <v>Category 6</v>
      </c>
      <c r="J199" t="str">
        <f>VLOOKUP($B199,'Product Details'!$A:$E,3,0)</f>
        <v>Pepper - Cayenne</v>
      </c>
      <c r="K199" s="1">
        <f>VLOOKUP($B199,'Product Details'!$A:$E,4,0)</f>
        <v>77.83</v>
      </c>
      <c r="L199" s="1">
        <f>VLOOKUP($B199,'Product Details'!$A:$E,5,0)</f>
        <v>99.83</v>
      </c>
      <c r="M199" s="1">
        <f t="shared" si="15"/>
        <v>2179.2399999999998</v>
      </c>
      <c r="N199" s="1">
        <f t="shared" si="16"/>
        <v>2795.24</v>
      </c>
      <c r="O199">
        <f t="shared" si="17"/>
        <v>13</v>
      </c>
      <c r="P199" t="str">
        <f t="shared" si="18"/>
        <v>Aug</v>
      </c>
      <c r="Q199">
        <f t="shared" si="19"/>
        <v>2022</v>
      </c>
    </row>
    <row r="200" spans="1:17" x14ac:dyDescent="0.35">
      <c r="A200" s="2">
        <v>44855</v>
      </c>
      <c r="B200" t="s">
        <v>113</v>
      </c>
      <c r="C200" t="s">
        <v>53</v>
      </c>
      <c r="D200" t="s">
        <v>54</v>
      </c>
      <c r="E200" t="s">
        <v>2</v>
      </c>
      <c r="F200">
        <v>30</v>
      </c>
      <c r="G200" t="s">
        <v>129</v>
      </c>
      <c r="H200" t="s">
        <v>135</v>
      </c>
      <c r="I200" t="str">
        <f>VLOOKUP($B200,'Product Details'!$A:$E,2,0)</f>
        <v>Category 6</v>
      </c>
      <c r="J200" t="str">
        <f>VLOOKUP($B200,'Product Details'!$A:$E,3,0)</f>
        <v>Pepper - Cayenne</v>
      </c>
      <c r="K200" s="1">
        <f>VLOOKUP($B200,'Product Details'!$A:$E,4,0)</f>
        <v>77.83</v>
      </c>
      <c r="L200" s="1">
        <f>VLOOKUP($B200,'Product Details'!$A:$E,5,0)</f>
        <v>99.83</v>
      </c>
      <c r="M200" s="1">
        <f t="shared" si="15"/>
        <v>2334.9</v>
      </c>
      <c r="N200" s="1">
        <f t="shared" si="16"/>
        <v>2994.9</v>
      </c>
      <c r="O200">
        <f t="shared" si="17"/>
        <v>21</v>
      </c>
      <c r="P200" t="str">
        <f t="shared" si="18"/>
        <v>Oct</v>
      </c>
      <c r="Q200">
        <f t="shared" si="19"/>
        <v>2022</v>
      </c>
    </row>
    <row r="201" spans="1:17" x14ac:dyDescent="0.35">
      <c r="A201" s="2">
        <v>44816</v>
      </c>
      <c r="B201" t="s">
        <v>118</v>
      </c>
      <c r="C201" t="s">
        <v>0</v>
      </c>
      <c r="D201" t="s">
        <v>1</v>
      </c>
      <c r="E201" t="s">
        <v>2</v>
      </c>
      <c r="F201">
        <v>55</v>
      </c>
      <c r="G201" t="s">
        <v>129</v>
      </c>
      <c r="H201" t="s">
        <v>129</v>
      </c>
      <c r="I201" t="str">
        <f>VLOOKUP($B201,'Product Details'!$A:$E,2,0)</f>
        <v>Category 2</v>
      </c>
      <c r="J201" t="str">
        <f>VLOOKUP($B201,'Product Details'!$A:$E,3,0)</f>
        <v>Soup - Campbells Mac N Cheese</v>
      </c>
      <c r="K201" s="1">
        <f>VLOOKUP($B201,'Product Details'!$A:$E,4,0)</f>
        <v>6.55</v>
      </c>
      <c r="L201" s="1">
        <f>VLOOKUP($B201,'Product Details'!$A:$E,5,0)</f>
        <v>4.53</v>
      </c>
      <c r="M201" s="1">
        <f t="shared" si="15"/>
        <v>360.25</v>
      </c>
      <c r="N201" s="1">
        <f t="shared" si="16"/>
        <v>249.15</v>
      </c>
      <c r="O201">
        <f t="shared" si="17"/>
        <v>12</v>
      </c>
      <c r="P201" t="str">
        <f t="shared" si="18"/>
        <v>Sep</v>
      </c>
      <c r="Q201">
        <f t="shared" si="19"/>
        <v>2022</v>
      </c>
    </row>
    <row r="202" spans="1:17" x14ac:dyDescent="0.35">
      <c r="A202" s="2">
        <v>44696</v>
      </c>
      <c r="B202" t="s">
        <v>99</v>
      </c>
      <c r="C202" t="s">
        <v>36</v>
      </c>
      <c r="D202" t="s">
        <v>37</v>
      </c>
      <c r="E202" t="s">
        <v>6</v>
      </c>
      <c r="F202">
        <v>20</v>
      </c>
      <c r="G202" t="s">
        <v>130</v>
      </c>
      <c r="H202" t="s">
        <v>135</v>
      </c>
      <c r="I202" t="str">
        <f>VLOOKUP($B202,'Product Details'!$A:$E,2,0)</f>
        <v>Category 3</v>
      </c>
      <c r="J202" t="str">
        <f>VLOOKUP($B202,'Product Details'!$A:$E,3,0)</f>
        <v>Wine - Tribal Sauvignon</v>
      </c>
      <c r="K202" s="1">
        <f>VLOOKUP($B202,'Product Details'!$A:$E,4,0)</f>
        <v>21.66</v>
      </c>
      <c r="L202" s="1">
        <f>VLOOKUP($B202,'Product Details'!$A:$E,5,0)</f>
        <v>31.66</v>
      </c>
      <c r="M202" s="1">
        <f t="shared" si="15"/>
        <v>433.2</v>
      </c>
      <c r="N202" s="1">
        <f t="shared" si="16"/>
        <v>633.20000000000005</v>
      </c>
      <c r="O202">
        <f t="shared" si="17"/>
        <v>15</v>
      </c>
      <c r="P202" t="str">
        <f t="shared" si="18"/>
        <v>May</v>
      </c>
      <c r="Q202">
        <f t="shared" si="19"/>
        <v>2022</v>
      </c>
    </row>
    <row r="203" spans="1:17" x14ac:dyDescent="0.35">
      <c r="A203" s="2">
        <v>44856</v>
      </c>
      <c r="B203" t="s">
        <v>107</v>
      </c>
      <c r="C203" t="s">
        <v>8</v>
      </c>
      <c r="D203" t="s">
        <v>9</v>
      </c>
      <c r="E203" t="s">
        <v>6</v>
      </c>
      <c r="F203">
        <v>28</v>
      </c>
      <c r="G203" t="s">
        <v>130</v>
      </c>
      <c r="H203" t="s">
        <v>135</v>
      </c>
      <c r="I203" t="str">
        <f>VLOOKUP($B203,'Product Details'!$A:$E,2,0)</f>
        <v>Category 3</v>
      </c>
      <c r="J203" t="str">
        <f>VLOOKUP($B203,'Product Details'!$A:$E,3,0)</f>
        <v>Sherry - Dry</v>
      </c>
      <c r="K203" s="1">
        <f>VLOOKUP($B203,'Product Details'!$A:$E,4,0)</f>
        <v>56.74</v>
      </c>
      <c r="L203" s="1">
        <f>VLOOKUP($B203,'Product Details'!$A:$E,5,0)</f>
        <v>79.739999999999995</v>
      </c>
      <c r="M203" s="1">
        <f t="shared" si="15"/>
        <v>1588.72</v>
      </c>
      <c r="N203" s="1">
        <f t="shared" si="16"/>
        <v>2232.7199999999998</v>
      </c>
      <c r="O203">
        <f t="shared" si="17"/>
        <v>22</v>
      </c>
      <c r="P203" t="str">
        <f t="shared" si="18"/>
        <v>Oct</v>
      </c>
      <c r="Q203">
        <f t="shared" si="19"/>
        <v>2022</v>
      </c>
    </row>
    <row r="204" spans="1:17" x14ac:dyDescent="0.35">
      <c r="A204" s="2">
        <v>44697</v>
      </c>
      <c r="B204" t="s">
        <v>114</v>
      </c>
      <c r="C204" t="s">
        <v>23</v>
      </c>
      <c r="D204" t="s">
        <v>24</v>
      </c>
      <c r="E204" t="s">
        <v>2</v>
      </c>
      <c r="F204">
        <v>25</v>
      </c>
      <c r="G204" t="s">
        <v>131</v>
      </c>
      <c r="H204" t="s">
        <v>129</v>
      </c>
      <c r="I204" t="str">
        <f>VLOOKUP($B204,'Product Details'!$A:$E,2,0)</f>
        <v>Category 5</v>
      </c>
      <c r="J204" t="str">
        <f>VLOOKUP($B204,'Product Details'!$A:$E,3,0)</f>
        <v>Vaccum Bag - 14x20</v>
      </c>
      <c r="K204" s="1">
        <f>VLOOKUP($B204,'Product Details'!$A:$E,4,0)</f>
        <v>91.03</v>
      </c>
      <c r="L204" s="1">
        <f>VLOOKUP($B204,'Product Details'!$A:$E,5,0)</f>
        <v>90.54</v>
      </c>
      <c r="M204" s="1">
        <f t="shared" si="15"/>
        <v>2275.75</v>
      </c>
      <c r="N204" s="1">
        <f t="shared" si="16"/>
        <v>2263.5</v>
      </c>
      <c r="O204">
        <f t="shared" si="17"/>
        <v>16</v>
      </c>
      <c r="P204" t="str">
        <f t="shared" si="18"/>
        <v>May</v>
      </c>
      <c r="Q204">
        <f t="shared" si="19"/>
        <v>2022</v>
      </c>
    </row>
    <row r="205" spans="1:17" x14ac:dyDescent="0.35">
      <c r="A205" s="2">
        <v>44928</v>
      </c>
      <c r="B205" t="s">
        <v>116</v>
      </c>
      <c r="C205" t="s">
        <v>47</v>
      </c>
      <c r="D205" t="s">
        <v>48</v>
      </c>
      <c r="E205" t="s">
        <v>6</v>
      </c>
      <c r="F205">
        <v>54</v>
      </c>
      <c r="G205" t="s">
        <v>129</v>
      </c>
      <c r="H205" t="s">
        <v>135</v>
      </c>
      <c r="I205" t="str">
        <f>VLOOKUP($B205,'Product Details'!$A:$E,2,0)</f>
        <v>Category 5</v>
      </c>
      <c r="J205" t="str">
        <f>VLOOKUP($B205,'Product Details'!$A:$E,3,0)</f>
        <v>Water - San Pellegrino</v>
      </c>
      <c r="K205" s="1">
        <f>VLOOKUP($B205,'Product Details'!$A:$E,4,0)</f>
        <v>32.25</v>
      </c>
      <c r="L205" s="1">
        <f>VLOOKUP($B205,'Product Details'!$A:$E,5,0)</f>
        <v>41.25</v>
      </c>
      <c r="M205" s="1">
        <f t="shared" si="15"/>
        <v>1741.5</v>
      </c>
      <c r="N205" s="1">
        <f t="shared" si="16"/>
        <v>2227.5</v>
      </c>
      <c r="O205">
        <f t="shared" si="17"/>
        <v>2</v>
      </c>
      <c r="P205" t="str">
        <f t="shared" si="18"/>
        <v>Jan</v>
      </c>
      <c r="Q205">
        <f t="shared" si="19"/>
        <v>2023</v>
      </c>
    </row>
    <row r="206" spans="1:17" x14ac:dyDescent="0.35">
      <c r="A206" s="2">
        <v>44925</v>
      </c>
      <c r="B206" t="s">
        <v>102</v>
      </c>
      <c r="C206" t="s">
        <v>25</v>
      </c>
      <c r="D206" t="s">
        <v>26</v>
      </c>
      <c r="E206" t="s">
        <v>2</v>
      </c>
      <c r="F206">
        <v>36</v>
      </c>
      <c r="G206" t="s">
        <v>130</v>
      </c>
      <c r="H206" t="s">
        <v>129</v>
      </c>
      <c r="I206" t="str">
        <f>VLOOKUP($B206,'Product Details'!$A:$E,2,0)</f>
        <v>Category 3</v>
      </c>
      <c r="J206" t="str">
        <f>VLOOKUP($B206,'Product Details'!$A:$E,3,0)</f>
        <v>Scallop - St. Jaques</v>
      </c>
      <c r="K206" s="1">
        <f>VLOOKUP($B206,'Product Details'!$A:$E,4,0)</f>
        <v>22.51</v>
      </c>
      <c r="L206" s="1">
        <f>VLOOKUP($B206,'Product Details'!$A:$E,5,0)</f>
        <v>45.51</v>
      </c>
      <c r="M206" s="1">
        <f t="shared" si="15"/>
        <v>810.36</v>
      </c>
      <c r="N206" s="1">
        <f t="shared" si="16"/>
        <v>1638.36</v>
      </c>
      <c r="O206">
        <f t="shared" si="17"/>
        <v>30</v>
      </c>
      <c r="P206" t="str">
        <f t="shared" si="18"/>
        <v>Dec</v>
      </c>
      <c r="Q206">
        <f t="shared" si="19"/>
        <v>2022</v>
      </c>
    </row>
    <row r="207" spans="1:17" x14ac:dyDescent="0.35">
      <c r="A207" s="2">
        <v>44809</v>
      </c>
      <c r="B207" t="s">
        <v>108</v>
      </c>
      <c r="C207" t="s">
        <v>79</v>
      </c>
      <c r="D207" t="s">
        <v>80</v>
      </c>
      <c r="E207" t="s">
        <v>2</v>
      </c>
      <c r="F207">
        <v>44</v>
      </c>
      <c r="G207" t="s">
        <v>129</v>
      </c>
      <c r="H207" t="s">
        <v>129</v>
      </c>
      <c r="I207" t="str">
        <f>VLOOKUP($B207,'Product Details'!$A:$E,2,0)</f>
        <v>Category 5</v>
      </c>
      <c r="J207" t="str">
        <f>VLOOKUP($B207,'Product Details'!$A:$E,3,0)</f>
        <v>7up Diet, 355 Ml</v>
      </c>
      <c r="K207" s="1">
        <f>VLOOKUP($B207,'Product Details'!$A:$E,4,0)</f>
        <v>70.31</v>
      </c>
      <c r="L207" s="1">
        <f>VLOOKUP($B207,'Product Details'!$A:$E,5,0)</f>
        <v>85.31</v>
      </c>
      <c r="M207" s="1">
        <f t="shared" si="15"/>
        <v>3093.6400000000003</v>
      </c>
      <c r="N207" s="1">
        <f t="shared" si="16"/>
        <v>3753.6400000000003</v>
      </c>
      <c r="O207">
        <f t="shared" si="17"/>
        <v>5</v>
      </c>
      <c r="P207" t="str">
        <f t="shared" si="18"/>
        <v>Sep</v>
      </c>
      <c r="Q207">
        <f t="shared" si="19"/>
        <v>2022</v>
      </c>
    </row>
    <row r="208" spans="1:17" x14ac:dyDescent="0.35">
      <c r="A208" s="2">
        <v>44939</v>
      </c>
      <c r="B208" t="s">
        <v>108</v>
      </c>
      <c r="C208" t="s">
        <v>47</v>
      </c>
      <c r="D208" t="s">
        <v>48</v>
      </c>
      <c r="E208" t="s">
        <v>6</v>
      </c>
      <c r="F208">
        <v>42</v>
      </c>
      <c r="G208" t="s">
        <v>129</v>
      </c>
      <c r="H208" t="s">
        <v>135</v>
      </c>
      <c r="I208" t="str">
        <f>VLOOKUP($B208,'Product Details'!$A:$E,2,0)</f>
        <v>Category 5</v>
      </c>
      <c r="J208" t="str">
        <f>VLOOKUP($B208,'Product Details'!$A:$E,3,0)</f>
        <v>7up Diet, 355 Ml</v>
      </c>
      <c r="K208" s="1">
        <f>VLOOKUP($B208,'Product Details'!$A:$E,4,0)</f>
        <v>70.31</v>
      </c>
      <c r="L208" s="1">
        <f>VLOOKUP($B208,'Product Details'!$A:$E,5,0)</f>
        <v>85.31</v>
      </c>
      <c r="M208" s="1">
        <f t="shared" si="15"/>
        <v>2953.02</v>
      </c>
      <c r="N208" s="1">
        <f t="shared" si="16"/>
        <v>3583.02</v>
      </c>
      <c r="O208">
        <f t="shared" si="17"/>
        <v>13</v>
      </c>
      <c r="P208" t="str">
        <f t="shared" si="18"/>
        <v>Jan</v>
      </c>
      <c r="Q208">
        <f t="shared" si="19"/>
        <v>2023</v>
      </c>
    </row>
    <row r="209" spans="1:17" x14ac:dyDescent="0.35">
      <c r="A209" s="2">
        <v>44836</v>
      </c>
      <c r="B209" t="s">
        <v>117</v>
      </c>
      <c r="C209" t="s">
        <v>28</v>
      </c>
      <c r="D209" t="s">
        <v>29</v>
      </c>
      <c r="E209" t="s">
        <v>2</v>
      </c>
      <c r="F209">
        <v>22</v>
      </c>
      <c r="G209" t="s">
        <v>132</v>
      </c>
      <c r="H209" t="s">
        <v>135</v>
      </c>
      <c r="I209" t="str">
        <f>VLOOKUP($B209,'Product Details'!$A:$E,2,0)</f>
        <v>Category 1</v>
      </c>
      <c r="J209" t="str">
        <f>VLOOKUP($B209,'Product Details'!$A:$E,3,0)</f>
        <v>Sauce - Bernaise, Mix</v>
      </c>
      <c r="K209" s="1">
        <f>VLOOKUP($B209,'Product Details'!$A:$E,4,0)</f>
        <v>88.79</v>
      </c>
      <c r="L209" s="1">
        <f>VLOOKUP($B209,'Product Details'!$A:$E,5,0)</f>
        <v>96.79</v>
      </c>
      <c r="M209" s="1">
        <f t="shared" si="15"/>
        <v>1953.38</v>
      </c>
      <c r="N209" s="1">
        <f t="shared" si="16"/>
        <v>2129.38</v>
      </c>
      <c r="O209">
        <f t="shared" si="17"/>
        <v>2</v>
      </c>
      <c r="P209" t="str">
        <f t="shared" si="18"/>
        <v>Oct</v>
      </c>
      <c r="Q209">
        <f t="shared" si="19"/>
        <v>2022</v>
      </c>
    </row>
    <row r="210" spans="1:17" x14ac:dyDescent="0.35">
      <c r="A210" s="2">
        <v>44803</v>
      </c>
      <c r="B210" t="s">
        <v>110</v>
      </c>
      <c r="C210" t="s">
        <v>63</v>
      </c>
      <c r="D210" t="s">
        <v>64</v>
      </c>
      <c r="E210" t="s">
        <v>6</v>
      </c>
      <c r="F210">
        <v>59</v>
      </c>
      <c r="G210" t="s">
        <v>129</v>
      </c>
      <c r="H210" t="s">
        <v>135</v>
      </c>
      <c r="I210" t="str">
        <f>VLOOKUP($B210,'Product Details'!$A:$E,2,0)</f>
        <v>Category 6</v>
      </c>
      <c r="J210" t="str">
        <f>VLOOKUP($B210,'Product Details'!$A:$E,3,0)</f>
        <v>Pastry - Baked Cinnamon Stick</v>
      </c>
      <c r="K210" s="1">
        <f>VLOOKUP($B210,'Product Details'!$A:$E,4,0)</f>
        <v>43.7</v>
      </c>
      <c r="L210" s="1">
        <f>VLOOKUP($B210,'Product Details'!$A:$E,5,0)</f>
        <v>42.11</v>
      </c>
      <c r="M210" s="1">
        <f t="shared" si="15"/>
        <v>2578.3000000000002</v>
      </c>
      <c r="N210" s="1">
        <f t="shared" si="16"/>
        <v>2484.4899999999998</v>
      </c>
      <c r="O210">
        <f t="shared" si="17"/>
        <v>30</v>
      </c>
      <c r="P210" t="str">
        <f t="shared" si="18"/>
        <v>Aug</v>
      </c>
      <c r="Q210">
        <f t="shared" si="19"/>
        <v>2022</v>
      </c>
    </row>
    <row r="211" spans="1:17" x14ac:dyDescent="0.35">
      <c r="A211" s="2">
        <v>44753</v>
      </c>
      <c r="B211" t="s">
        <v>115</v>
      </c>
      <c r="C211" t="s">
        <v>75</v>
      </c>
      <c r="D211" t="s">
        <v>76</v>
      </c>
      <c r="E211" t="s">
        <v>6</v>
      </c>
      <c r="F211">
        <v>33</v>
      </c>
      <c r="G211" t="s">
        <v>131</v>
      </c>
      <c r="H211" t="s">
        <v>129</v>
      </c>
      <c r="I211" t="str">
        <f>VLOOKUP($B211,'Product Details'!$A:$E,2,0)</f>
        <v>Category 3</v>
      </c>
      <c r="J211" t="str">
        <f>VLOOKUP($B211,'Product Details'!$A:$E,3,0)</f>
        <v>Tarragon - Fresh</v>
      </c>
      <c r="K211" s="1">
        <f>VLOOKUP($B211,'Product Details'!$A:$E,4,0)</f>
        <v>88.73</v>
      </c>
      <c r="L211" s="1">
        <f>VLOOKUP($B211,'Product Details'!$A:$E,5,0)</f>
        <v>87.75</v>
      </c>
      <c r="M211" s="1">
        <f t="shared" si="15"/>
        <v>2928.09</v>
      </c>
      <c r="N211" s="1">
        <f t="shared" si="16"/>
        <v>2895.75</v>
      </c>
      <c r="O211">
        <f t="shared" si="17"/>
        <v>11</v>
      </c>
      <c r="P211" t="str">
        <f t="shared" si="18"/>
        <v>Jul</v>
      </c>
      <c r="Q211">
        <f t="shared" si="19"/>
        <v>2022</v>
      </c>
    </row>
    <row r="212" spans="1:17" x14ac:dyDescent="0.35">
      <c r="A212" s="2">
        <v>45024</v>
      </c>
      <c r="B212" t="s">
        <v>117</v>
      </c>
      <c r="C212" t="s">
        <v>36</v>
      </c>
      <c r="D212" t="s">
        <v>37</v>
      </c>
      <c r="E212" t="s">
        <v>6</v>
      </c>
      <c r="F212">
        <v>14</v>
      </c>
      <c r="G212" t="s">
        <v>130</v>
      </c>
      <c r="H212" t="s">
        <v>129</v>
      </c>
      <c r="I212" t="str">
        <f>VLOOKUP($B212,'Product Details'!$A:$E,2,0)</f>
        <v>Category 1</v>
      </c>
      <c r="J212" t="str">
        <f>VLOOKUP($B212,'Product Details'!$A:$E,3,0)</f>
        <v>Sauce - Bernaise, Mix</v>
      </c>
      <c r="K212" s="1">
        <f>VLOOKUP($B212,'Product Details'!$A:$E,4,0)</f>
        <v>88.79</v>
      </c>
      <c r="L212" s="1">
        <f>VLOOKUP($B212,'Product Details'!$A:$E,5,0)</f>
        <v>96.79</v>
      </c>
      <c r="M212" s="1">
        <f t="shared" si="15"/>
        <v>1243.0600000000002</v>
      </c>
      <c r="N212" s="1">
        <f t="shared" si="16"/>
        <v>1355.0600000000002</v>
      </c>
      <c r="O212">
        <f t="shared" si="17"/>
        <v>8</v>
      </c>
      <c r="P212" t="str">
        <f t="shared" si="18"/>
        <v>Apr</v>
      </c>
      <c r="Q212">
        <f t="shared" si="19"/>
        <v>2023</v>
      </c>
    </row>
    <row r="213" spans="1:17" x14ac:dyDescent="0.35">
      <c r="A213" s="2">
        <v>44879</v>
      </c>
      <c r="B213" t="s">
        <v>108</v>
      </c>
      <c r="C213" t="s">
        <v>42</v>
      </c>
      <c r="D213" t="s">
        <v>43</v>
      </c>
      <c r="E213" t="s">
        <v>2</v>
      </c>
      <c r="F213">
        <v>38</v>
      </c>
      <c r="G213" t="s">
        <v>130</v>
      </c>
      <c r="H213" t="s">
        <v>129</v>
      </c>
      <c r="I213" t="str">
        <f>VLOOKUP($B213,'Product Details'!$A:$E,2,0)</f>
        <v>Category 5</v>
      </c>
      <c r="J213" t="str">
        <f>VLOOKUP($B213,'Product Details'!$A:$E,3,0)</f>
        <v>7up Diet, 355 Ml</v>
      </c>
      <c r="K213" s="1">
        <f>VLOOKUP($B213,'Product Details'!$A:$E,4,0)</f>
        <v>70.31</v>
      </c>
      <c r="L213" s="1">
        <f>VLOOKUP($B213,'Product Details'!$A:$E,5,0)</f>
        <v>85.31</v>
      </c>
      <c r="M213" s="1">
        <f t="shared" si="15"/>
        <v>2671.78</v>
      </c>
      <c r="N213" s="1">
        <f t="shared" si="16"/>
        <v>3241.78</v>
      </c>
      <c r="O213">
        <f t="shared" si="17"/>
        <v>14</v>
      </c>
      <c r="P213" t="str">
        <f t="shared" si="18"/>
        <v>Nov</v>
      </c>
      <c r="Q213">
        <f t="shared" si="19"/>
        <v>2022</v>
      </c>
    </row>
    <row r="214" spans="1:17" x14ac:dyDescent="0.35">
      <c r="A214" s="2">
        <v>44887</v>
      </c>
      <c r="B214" t="s">
        <v>117</v>
      </c>
      <c r="C214" t="s">
        <v>63</v>
      </c>
      <c r="D214" t="s">
        <v>64</v>
      </c>
      <c r="E214" t="s">
        <v>6</v>
      </c>
      <c r="F214">
        <v>58</v>
      </c>
      <c r="G214" t="s">
        <v>129</v>
      </c>
      <c r="H214" t="s">
        <v>135</v>
      </c>
      <c r="I214" t="str">
        <f>VLOOKUP($B214,'Product Details'!$A:$E,2,0)</f>
        <v>Category 1</v>
      </c>
      <c r="J214" t="str">
        <f>VLOOKUP($B214,'Product Details'!$A:$E,3,0)</f>
        <v>Sauce - Bernaise, Mix</v>
      </c>
      <c r="K214" s="1">
        <f>VLOOKUP($B214,'Product Details'!$A:$E,4,0)</f>
        <v>88.79</v>
      </c>
      <c r="L214" s="1">
        <f>VLOOKUP($B214,'Product Details'!$A:$E,5,0)</f>
        <v>96.79</v>
      </c>
      <c r="M214" s="1">
        <f t="shared" si="15"/>
        <v>5149.8200000000006</v>
      </c>
      <c r="N214" s="1">
        <f t="shared" si="16"/>
        <v>5613.8200000000006</v>
      </c>
      <c r="O214">
        <f t="shared" si="17"/>
        <v>22</v>
      </c>
      <c r="P214" t="str">
        <f t="shared" si="18"/>
        <v>Nov</v>
      </c>
      <c r="Q214">
        <f t="shared" si="19"/>
        <v>2022</v>
      </c>
    </row>
    <row r="215" spans="1:17" x14ac:dyDescent="0.35">
      <c r="A215" s="2">
        <v>44713</v>
      </c>
      <c r="B215" t="s">
        <v>113</v>
      </c>
      <c r="C215" t="s">
        <v>53</v>
      </c>
      <c r="D215" t="s">
        <v>54</v>
      </c>
      <c r="E215" t="s">
        <v>2</v>
      </c>
      <c r="F215">
        <v>47</v>
      </c>
      <c r="G215" t="s">
        <v>129</v>
      </c>
      <c r="H215" t="s">
        <v>129</v>
      </c>
      <c r="I215" t="str">
        <f>VLOOKUP($B215,'Product Details'!$A:$E,2,0)</f>
        <v>Category 6</v>
      </c>
      <c r="J215" t="str">
        <f>VLOOKUP($B215,'Product Details'!$A:$E,3,0)</f>
        <v>Pepper - Cayenne</v>
      </c>
      <c r="K215" s="1">
        <f>VLOOKUP($B215,'Product Details'!$A:$E,4,0)</f>
        <v>77.83</v>
      </c>
      <c r="L215" s="1">
        <f>VLOOKUP($B215,'Product Details'!$A:$E,5,0)</f>
        <v>99.83</v>
      </c>
      <c r="M215" s="1">
        <f t="shared" si="15"/>
        <v>3658.0099999999998</v>
      </c>
      <c r="N215" s="1">
        <f t="shared" si="16"/>
        <v>4692.01</v>
      </c>
      <c r="O215">
        <f t="shared" si="17"/>
        <v>1</v>
      </c>
      <c r="P215" t="str">
        <f t="shared" si="18"/>
        <v>Jun</v>
      </c>
      <c r="Q215">
        <f t="shared" si="19"/>
        <v>2022</v>
      </c>
    </row>
    <row r="216" spans="1:17" x14ac:dyDescent="0.35">
      <c r="A216" s="2">
        <v>45033</v>
      </c>
      <c r="B216" t="s">
        <v>115</v>
      </c>
      <c r="C216" t="s">
        <v>44</v>
      </c>
      <c r="D216" t="s">
        <v>45</v>
      </c>
      <c r="E216" t="s">
        <v>2</v>
      </c>
      <c r="F216">
        <v>35</v>
      </c>
      <c r="G216" t="s">
        <v>130</v>
      </c>
      <c r="H216" t="s">
        <v>135</v>
      </c>
      <c r="I216" t="str">
        <f>VLOOKUP($B216,'Product Details'!$A:$E,2,0)</f>
        <v>Category 3</v>
      </c>
      <c r="J216" t="str">
        <f>VLOOKUP($B216,'Product Details'!$A:$E,3,0)</f>
        <v>Tarragon - Fresh</v>
      </c>
      <c r="K216" s="1">
        <f>VLOOKUP($B216,'Product Details'!$A:$E,4,0)</f>
        <v>88.73</v>
      </c>
      <c r="L216" s="1">
        <f>VLOOKUP($B216,'Product Details'!$A:$E,5,0)</f>
        <v>87.75</v>
      </c>
      <c r="M216" s="1">
        <f t="shared" si="15"/>
        <v>3105.55</v>
      </c>
      <c r="N216" s="1">
        <f t="shared" si="16"/>
        <v>3071.25</v>
      </c>
      <c r="O216">
        <f t="shared" si="17"/>
        <v>17</v>
      </c>
      <c r="P216" t="str">
        <f t="shared" si="18"/>
        <v>Apr</v>
      </c>
      <c r="Q216">
        <f t="shared" si="19"/>
        <v>2023</v>
      </c>
    </row>
    <row r="217" spans="1:17" x14ac:dyDescent="0.35">
      <c r="A217" s="2">
        <v>44763</v>
      </c>
      <c r="B217" t="s">
        <v>107</v>
      </c>
      <c r="C217" t="s">
        <v>73</v>
      </c>
      <c r="D217" t="s">
        <v>74</v>
      </c>
      <c r="E217" t="s">
        <v>6</v>
      </c>
      <c r="F217">
        <v>9</v>
      </c>
      <c r="G217" t="s">
        <v>131</v>
      </c>
      <c r="H217" t="s">
        <v>129</v>
      </c>
      <c r="I217" t="str">
        <f>VLOOKUP($B217,'Product Details'!$A:$E,2,0)</f>
        <v>Category 3</v>
      </c>
      <c r="J217" t="str">
        <f>VLOOKUP($B217,'Product Details'!$A:$E,3,0)</f>
        <v>Sherry - Dry</v>
      </c>
      <c r="K217" s="1">
        <f>VLOOKUP($B217,'Product Details'!$A:$E,4,0)</f>
        <v>56.74</v>
      </c>
      <c r="L217" s="1">
        <f>VLOOKUP($B217,'Product Details'!$A:$E,5,0)</f>
        <v>79.739999999999995</v>
      </c>
      <c r="M217" s="1">
        <f t="shared" si="15"/>
        <v>510.66</v>
      </c>
      <c r="N217" s="1">
        <f t="shared" si="16"/>
        <v>717.66</v>
      </c>
      <c r="O217">
        <f t="shared" si="17"/>
        <v>21</v>
      </c>
      <c r="P217" t="str">
        <f t="shared" si="18"/>
        <v>Jul</v>
      </c>
      <c r="Q217">
        <f t="shared" si="19"/>
        <v>2022</v>
      </c>
    </row>
    <row r="218" spans="1:17" x14ac:dyDescent="0.35">
      <c r="A218" s="2">
        <v>44732</v>
      </c>
      <c r="B218" t="s">
        <v>118</v>
      </c>
      <c r="C218" t="s">
        <v>50</v>
      </c>
      <c r="D218" t="s">
        <v>51</v>
      </c>
      <c r="E218" t="s">
        <v>6</v>
      </c>
      <c r="F218">
        <v>39</v>
      </c>
      <c r="G218" t="s">
        <v>130</v>
      </c>
      <c r="H218" t="s">
        <v>129</v>
      </c>
      <c r="I218" t="str">
        <f>VLOOKUP($B218,'Product Details'!$A:$E,2,0)</f>
        <v>Category 2</v>
      </c>
      <c r="J218" t="str">
        <f>VLOOKUP($B218,'Product Details'!$A:$E,3,0)</f>
        <v>Soup - Campbells Mac N Cheese</v>
      </c>
      <c r="K218" s="1">
        <f>VLOOKUP($B218,'Product Details'!$A:$E,4,0)</f>
        <v>6.55</v>
      </c>
      <c r="L218" s="1">
        <f>VLOOKUP($B218,'Product Details'!$A:$E,5,0)</f>
        <v>4.53</v>
      </c>
      <c r="M218" s="1">
        <f t="shared" si="15"/>
        <v>255.45</v>
      </c>
      <c r="N218" s="1">
        <f t="shared" si="16"/>
        <v>176.67000000000002</v>
      </c>
      <c r="O218">
        <f t="shared" si="17"/>
        <v>20</v>
      </c>
      <c r="P218" t="str">
        <f t="shared" si="18"/>
        <v>Jun</v>
      </c>
      <c r="Q218">
        <f t="shared" si="19"/>
        <v>2022</v>
      </c>
    </row>
    <row r="219" spans="1:17" x14ac:dyDescent="0.35">
      <c r="A219" s="2">
        <v>45017</v>
      </c>
      <c r="B219" t="s">
        <v>110</v>
      </c>
      <c r="C219" t="s">
        <v>79</v>
      </c>
      <c r="D219" t="s">
        <v>80</v>
      </c>
      <c r="E219" t="s">
        <v>2</v>
      </c>
      <c r="F219">
        <v>41</v>
      </c>
      <c r="G219" t="s">
        <v>129</v>
      </c>
      <c r="H219" t="s">
        <v>129</v>
      </c>
      <c r="I219" t="str">
        <f>VLOOKUP($B219,'Product Details'!$A:$E,2,0)</f>
        <v>Category 6</v>
      </c>
      <c r="J219" t="str">
        <f>VLOOKUP($B219,'Product Details'!$A:$E,3,0)</f>
        <v>Pastry - Baked Cinnamon Stick</v>
      </c>
      <c r="K219" s="1">
        <f>VLOOKUP($B219,'Product Details'!$A:$E,4,0)</f>
        <v>43.7</v>
      </c>
      <c r="L219" s="1">
        <f>VLOOKUP($B219,'Product Details'!$A:$E,5,0)</f>
        <v>42.11</v>
      </c>
      <c r="M219" s="1">
        <f t="shared" si="15"/>
        <v>1791.7</v>
      </c>
      <c r="N219" s="1">
        <f t="shared" si="16"/>
        <v>1726.51</v>
      </c>
      <c r="O219">
        <f t="shared" si="17"/>
        <v>1</v>
      </c>
      <c r="P219" t="str">
        <f t="shared" si="18"/>
        <v>Apr</v>
      </c>
      <c r="Q219">
        <f t="shared" si="19"/>
        <v>2023</v>
      </c>
    </row>
    <row r="220" spans="1:17" x14ac:dyDescent="0.35">
      <c r="A220" s="2">
        <v>44797</v>
      </c>
      <c r="B220" t="s">
        <v>108</v>
      </c>
      <c r="C220" t="s">
        <v>59</v>
      </c>
      <c r="D220" t="s">
        <v>60</v>
      </c>
      <c r="E220" t="s">
        <v>6</v>
      </c>
      <c r="F220">
        <v>12</v>
      </c>
      <c r="G220" t="s">
        <v>131</v>
      </c>
      <c r="H220" t="s">
        <v>135</v>
      </c>
      <c r="I220" t="str">
        <f>VLOOKUP($B220,'Product Details'!$A:$E,2,0)</f>
        <v>Category 5</v>
      </c>
      <c r="J220" t="str">
        <f>VLOOKUP($B220,'Product Details'!$A:$E,3,0)</f>
        <v>7up Diet, 355 Ml</v>
      </c>
      <c r="K220" s="1">
        <f>VLOOKUP($B220,'Product Details'!$A:$E,4,0)</f>
        <v>70.31</v>
      </c>
      <c r="L220" s="1">
        <f>VLOOKUP($B220,'Product Details'!$A:$E,5,0)</f>
        <v>85.31</v>
      </c>
      <c r="M220" s="1">
        <f t="shared" si="15"/>
        <v>843.72</v>
      </c>
      <c r="N220" s="1">
        <f t="shared" si="16"/>
        <v>1023.72</v>
      </c>
      <c r="O220">
        <f t="shared" si="17"/>
        <v>24</v>
      </c>
      <c r="P220" t="str">
        <f t="shared" si="18"/>
        <v>Aug</v>
      </c>
      <c r="Q220">
        <f t="shared" si="19"/>
        <v>2022</v>
      </c>
    </row>
    <row r="221" spans="1:17" x14ac:dyDescent="0.35">
      <c r="A221" s="2">
        <v>44877</v>
      </c>
      <c r="B221" t="s">
        <v>115</v>
      </c>
      <c r="C221" t="s">
        <v>15</v>
      </c>
      <c r="D221" t="s">
        <v>16</v>
      </c>
      <c r="E221" t="s">
        <v>2</v>
      </c>
      <c r="F221">
        <v>51</v>
      </c>
      <c r="G221" t="s">
        <v>129</v>
      </c>
      <c r="H221" t="s">
        <v>135</v>
      </c>
      <c r="I221" t="str">
        <f>VLOOKUP($B221,'Product Details'!$A:$E,2,0)</f>
        <v>Category 3</v>
      </c>
      <c r="J221" t="str">
        <f>VLOOKUP($B221,'Product Details'!$A:$E,3,0)</f>
        <v>Tarragon - Fresh</v>
      </c>
      <c r="K221" s="1">
        <f>VLOOKUP($B221,'Product Details'!$A:$E,4,0)</f>
        <v>88.73</v>
      </c>
      <c r="L221" s="1">
        <f>VLOOKUP($B221,'Product Details'!$A:$E,5,0)</f>
        <v>87.75</v>
      </c>
      <c r="M221" s="1">
        <f t="shared" si="15"/>
        <v>4525.2300000000005</v>
      </c>
      <c r="N221" s="1">
        <f t="shared" si="16"/>
        <v>4475.25</v>
      </c>
      <c r="O221">
        <f t="shared" si="17"/>
        <v>12</v>
      </c>
      <c r="P221" t="str">
        <f t="shared" si="18"/>
        <v>Nov</v>
      </c>
      <c r="Q221">
        <f t="shared" si="19"/>
        <v>2022</v>
      </c>
    </row>
    <row r="222" spans="1:17" x14ac:dyDescent="0.35">
      <c r="A222" s="2">
        <v>44782</v>
      </c>
      <c r="B222" t="s">
        <v>118</v>
      </c>
      <c r="C222" t="s">
        <v>53</v>
      </c>
      <c r="D222" t="s">
        <v>54</v>
      </c>
      <c r="E222" t="s">
        <v>2</v>
      </c>
      <c r="F222">
        <v>13</v>
      </c>
      <c r="G222" t="s">
        <v>129</v>
      </c>
      <c r="H222" t="s">
        <v>129</v>
      </c>
      <c r="I222" t="str">
        <f>VLOOKUP($B222,'Product Details'!$A:$E,2,0)</f>
        <v>Category 2</v>
      </c>
      <c r="J222" t="str">
        <f>VLOOKUP($B222,'Product Details'!$A:$E,3,0)</f>
        <v>Soup - Campbells Mac N Cheese</v>
      </c>
      <c r="K222" s="1">
        <f>VLOOKUP($B222,'Product Details'!$A:$E,4,0)</f>
        <v>6.55</v>
      </c>
      <c r="L222" s="1">
        <f>VLOOKUP($B222,'Product Details'!$A:$E,5,0)</f>
        <v>4.53</v>
      </c>
      <c r="M222" s="1">
        <f t="shared" si="15"/>
        <v>85.149999999999991</v>
      </c>
      <c r="N222" s="1">
        <f t="shared" si="16"/>
        <v>58.89</v>
      </c>
      <c r="O222">
        <f t="shared" si="17"/>
        <v>9</v>
      </c>
      <c r="P222" t="str">
        <f t="shared" si="18"/>
        <v>Aug</v>
      </c>
      <c r="Q222">
        <f t="shared" si="19"/>
        <v>2022</v>
      </c>
    </row>
    <row r="223" spans="1:17" x14ac:dyDescent="0.35">
      <c r="A223" s="2">
        <v>45034</v>
      </c>
      <c r="B223" t="s">
        <v>116</v>
      </c>
      <c r="C223" t="s">
        <v>84</v>
      </c>
      <c r="D223" t="s">
        <v>85</v>
      </c>
      <c r="E223" t="s">
        <v>2</v>
      </c>
      <c r="F223">
        <v>10</v>
      </c>
      <c r="G223" t="s">
        <v>130</v>
      </c>
      <c r="H223" t="s">
        <v>129</v>
      </c>
      <c r="I223" t="str">
        <f>VLOOKUP($B223,'Product Details'!$A:$E,2,0)</f>
        <v>Category 5</v>
      </c>
      <c r="J223" t="str">
        <f>VLOOKUP($B223,'Product Details'!$A:$E,3,0)</f>
        <v>Water - San Pellegrino</v>
      </c>
      <c r="K223" s="1">
        <f>VLOOKUP($B223,'Product Details'!$A:$E,4,0)</f>
        <v>32.25</v>
      </c>
      <c r="L223" s="1">
        <f>VLOOKUP($B223,'Product Details'!$A:$E,5,0)</f>
        <v>41.25</v>
      </c>
      <c r="M223" s="1">
        <f t="shared" si="15"/>
        <v>322.5</v>
      </c>
      <c r="N223" s="1">
        <f t="shared" si="16"/>
        <v>412.5</v>
      </c>
      <c r="O223">
        <f t="shared" si="17"/>
        <v>18</v>
      </c>
      <c r="P223" t="str">
        <f t="shared" si="18"/>
        <v>Apr</v>
      </c>
      <c r="Q223">
        <f t="shared" si="19"/>
        <v>2023</v>
      </c>
    </row>
    <row r="224" spans="1:17" x14ac:dyDescent="0.35">
      <c r="A224" s="2">
        <v>45058</v>
      </c>
      <c r="B224" t="s">
        <v>106</v>
      </c>
      <c r="C224" t="s">
        <v>73</v>
      </c>
      <c r="D224" t="s">
        <v>74</v>
      </c>
      <c r="E224" t="s">
        <v>6</v>
      </c>
      <c r="F224">
        <v>22</v>
      </c>
      <c r="G224" t="s">
        <v>131</v>
      </c>
      <c r="H224" t="s">
        <v>129</v>
      </c>
      <c r="I224" t="str">
        <f>VLOOKUP($B224,'Product Details'!$A:$E,2,0)</f>
        <v>Category 1</v>
      </c>
      <c r="J224" t="str">
        <f>VLOOKUP($B224,'Product Details'!$A:$E,3,0)</f>
        <v>Lime Cordial - Roses</v>
      </c>
      <c r="K224" s="1">
        <f>VLOOKUP($B224,'Product Details'!$A:$E,4,0)</f>
        <v>51.42</v>
      </c>
      <c r="L224" s="1">
        <f>VLOOKUP($B224,'Product Details'!$A:$E,5,0)</f>
        <v>72.42</v>
      </c>
      <c r="M224" s="1">
        <f t="shared" si="15"/>
        <v>1131.24</v>
      </c>
      <c r="N224" s="1">
        <f t="shared" si="16"/>
        <v>1593.24</v>
      </c>
      <c r="O224">
        <f t="shared" si="17"/>
        <v>12</v>
      </c>
      <c r="P224" t="str">
        <f t="shared" si="18"/>
        <v>May</v>
      </c>
      <c r="Q224">
        <f t="shared" si="19"/>
        <v>2023</v>
      </c>
    </row>
    <row r="225" spans="1:17" x14ac:dyDescent="0.35">
      <c r="A225" s="2">
        <v>44773</v>
      </c>
      <c r="B225" t="s">
        <v>102</v>
      </c>
      <c r="C225" t="s">
        <v>11</v>
      </c>
      <c r="D225" t="s">
        <v>12</v>
      </c>
      <c r="E225" t="s">
        <v>2</v>
      </c>
      <c r="F225">
        <v>47</v>
      </c>
      <c r="G225" t="s">
        <v>129</v>
      </c>
      <c r="H225" t="s">
        <v>135</v>
      </c>
      <c r="I225" t="str">
        <f>VLOOKUP($B225,'Product Details'!$A:$E,2,0)</f>
        <v>Category 3</v>
      </c>
      <c r="J225" t="str">
        <f>VLOOKUP($B225,'Product Details'!$A:$E,3,0)</f>
        <v>Scallop - St. Jaques</v>
      </c>
      <c r="K225" s="1">
        <f>VLOOKUP($B225,'Product Details'!$A:$E,4,0)</f>
        <v>22.51</v>
      </c>
      <c r="L225" s="1">
        <f>VLOOKUP($B225,'Product Details'!$A:$E,5,0)</f>
        <v>45.51</v>
      </c>
      <c r="M225" s="1">
        <f t="shared" si="15"/>
        <v>1057.97</v>
      </c>
      <c r="N225" s="1">
        <f t="shared" si="16"/>
        <v>2138.9699999999998</v>
      </c>
      <c r="O225">
        <f t="shared" si="17"/>
        <v>31</v>
      </c>
      <c r="P225" t="str">
        <f t="shared" si="18"/>
        <v>Jul</v>
      </c>
      <c r="Q225">
        <f t="shared" si="19"/>
        <v>2022</v>
      </c>
    </row>
    <row r="226" spans="1:17" x14ac:dyDescent="0.35">
      <c r="A226" s="2">
        <v>44990</v>
      </c>
      <c r="B226" t="s">
        <v>106</v>
      </c>
      <c r="C226" t="s">
        <v>65</v>
      </c>
      <c r="D226" t="s">
        <v>66</v>
      </c>
      <c r="E226" t="s">
        <v>6</v>
      </c>
      <c r="F226">
        <v>38</v>
      </c>
      <c r="G226" t="s">
        <v>131</v>
      </c>
      <c r="H226" t="s">
        <v>129</v>
      </c>
      <c r="I226" t="str">
        <f>VLOOKUP($B226,'Product Details'!$A:$E,2,0)</f>
        <v>Category 1</v>
      </c>
      <c r="J226" t="str">
        <f>VLOOKUP($B226,'Product Details'!$A:$E,3,0)</f>
        <v>Lime Cordial - Roses</v>
      </c>
      <c r="K226" s="1">
        <f>VLOOKUP($B226,'Product Details'!$A:$E,4,0)</f>
        <v>51.42</v>
      </c>
      <c r="L226" s="1">
        <f>VLOOKUP($B226,'Product Details'!$A:$E,5,0)</f>
        <v>72.42</v>
      </c>
      <c r="M226" s="1">
        <f t="shared" si="15"/>
        <v>1953.96</v>
      </c>
      <c r="N226" s="1">
        <f t="shared" si="16"/>
        <v>2751.96</v>
      </c>
      <c r="O226">
        <f t="shared" si="17"/>
        <v>5</v>
      </c>
      <c r="P226" t="str">
        <f t="shared" si="18"/>
        <v>Mar</v>
      </c>
      <c r="Q226">
        <f t="shared" si="19"/>
        <v>2023</v>
      </c>
    </row>
    <row r="227" spans="1:17" x14ac:dyDescent="0.35">
      <c r="A227" s="2">
        <v>44821</v>
      </c>
      <c r="B227" t="s">
        <v>107</v>
      </c>
      <c r="C227" t="s">
        <v>59</v>
      </c>
      <c r="D227" t="s">
        <v>60</v>
      </c>
      <c r="E227" t="s">
        <v>6</v>
      </c>
      <c r="F227">
        <v>22</v>
      </c>
      <c r="G227" t="s">
        <v>131</v>
      </c>
      <c r="H227" t="s">
        <v>135</v>
      </c>
      <c r="I227" t="str">
        <f>VLOOKUP($B227,'Product Details'!$A:$E,2,0)</f>
        <v>Category 3</v>
      </c>
      <c r="J227" t="str">
        <f>VLOOKUP($B227,'Product Details'!$A:$E,3,0)</f>
        <v>Sherry - Dry</v>
      </c>
      <c r="K227" s="1">
        <f>VLOOKUP($B227,'Product Details'!$A:$E,4,0)</f>
        <v>56.74</v>
      </c>
      <c r="L227" s="1">
        <f>VLOOKUP($B227,'Product Details'!$A:$E,5,0)</f>
        <v>79.739999999999995</v>
      </c>
      <c r="M227" s="1">
        <f t="shared" si="15"/>
        <v>1248.28</v>
      </c>
      <c r="N227" s="1">
        <f t="shared" si="16"/>
        <v>1754.28</v>
      </c>
      <c r="O227">
        <f t="shared" si="17"/>
        <v>17</v>
      </c>
      <c r="P227" t="str">
        <f t="shared" si="18"/>
        <v>Sep</v>
      </c>
      <c r="Q227">
        <f t="shared" si="19"/>
        <v>2022</v>
      </c>
    </row>
    <row r="228" spans="1:17" x14ac:dyDescent="0.35">
      <c r="A228" s="2">
        <v>44981</v>
      </c>
      <c r="B228" t="s">
        <v>103</v>
      </c>
      <c r="C228" t="s">
        <v>87</v>
      </c>
      <c r="D228" t="s">
        <v>88</v>
      </c>
      <c r="E228" t="s">
        <v>6</v>
      </c>
      <c r="F228">
        <v>34</v>
      </c>
      <c r="G228" t="s">
        <v>132</v>
      </c>
      <c r="H228" t="s">
        <v>129</v>
      </c>
      <c r="I228" t="str">
        <f>VLOOKUP($B228,'Product Details'!$A:$E,2,0)</f>
        <v>Category 5</v>
      </c>
      <c r="J228" t="str">
        <f>VLOOKUP($B228,'Product Details'!$A:$E,3,0)</f>
        <v>Tomatoes - Grape</v>
      </c>
      <c r="K228" s="1">
        <f>VLOOKUP($B228,'Product Details'!$A:$E,4,0)</f>
        <v>36.659999999999997</v>
      </c>
      <c r="L228" s="1">
        <f>VLOOKUP($B228,'Product Details'!$A:$E,5,0)</f>
        <v>52.66</v>
      </c>
      <c r="M228" s="1">
        <f t="shared" si="15"/>
        <v>1246.4399999999998</v>
      </c>
      <c r="N228" s="1">
        <f t="shared" si="16"/>
        <v>1790.4399999999998</v>
      </c>
      <c r="O228">
        <f t="shared" si="17"/>
        <v>24</v>
      </c>
      <c r="P228" t="str">
        <f t="shared" si="18"/>
        <v>Feb</v>
      </c>
      <c r="Q228">
        <f t="shared" si="19"/>
        <v>2023</v>
      </c>
    </row>
    <row r="229" spans="1:17" x14ac:dyDescent="0.35">
      <c r="A229" s="2">
        <v>44787</v>
      </c>
      <c r="B229" t="s">
        <v>109</v>
      </c>
      <c r="C229" t="s">
        <v>75</v>
      </c>
      <c r="D229" t="s">
        <v>76</v>
      </c>
      <c r="E229" t="s">
        <v>6</v>
      </c>
      <c r="F229">
        <v>20</v>
      </c>
      <c r="G229" t="s">
        <v>131</v>
      </c>
      <c r="H229" t="s">
        <v>129</v>
      </c>
      <c r="I229" t="str">
        <f>VLOOKUP($B229,'Product Details'!$A:$E,2,0)</f>
        <v>Category 6</v>
      </c>
      <c r="J229" t="str">
        <f>VLOOKUP($B229,'Product Details'!$A:$E,3,0)</f>
        <v>Pork Ham Prager</v>
      </c>
      <c r="K229" s="1">
        <f>VLOOKUP($B229,'Product Details'!$A:$E,4,0)</f>
        <v>12.54</v>
      </c>
      <c r="L229" s="1">
        <f>VLOOKUP($B229,'Product Details'!$A:$E,5,0)</f>
        <v>30.54</v>
      </c>
      <c r="M229" s="1">
        <f t="shared" si="15"/>
        <v>250.79999999999998</v>
      </c>
      <c r="N229" s="1">
        <f t="shared" si="16"/>
        <v>610.79999999999995</v>
      </c>
      <c r="O229">
        <f t="shared" si="17"/>
        <v>14</v>
      </c>
      <c r="P229" t="str">
        <f t="shared" si="18"/>
        <v>Aug</v>
      </c>
      <c r="Q229">
        <f t="shared" si="19"/>
        <v>2022</v>
      </c>
    </row>
    <row r="230" spans="1:17" x14ac:dyDescent="0.35">
      <c r="A230" s="2">
        <v>44895</v>
      </c>
      <c r="B230" t="s">
        <v>119</v>
      </c>
      <c r="C230" t="s">
        <v>18</v>
      </c>
      <c r="D230" t="s">
        <v>19</v>
      </c>
      <c r="E230" t="s">
        <v>2</v>
      </c>
      <c r="F230">
        <v>25</v>
      </c>
      <c r="G230" t="s">
        <v>131</v>
      </c>
      <c r="H230" t="s">
        <v>129</v>
      </c>
      <c r="I230" t="str">
        <f>VLOOKUP($B230,'Product Details'!$A:$E,2,0)</f>
        <v>Category 2</v>
      </c>
      <c r="J230" t="str">
        <f>VLOOKUP($B230,'Product Details'!$A:$E,3,0)</f>
        <v>Rabbit - Legs</v>
      </c>
      <c r="K230" s="1">
        <f>VLOOKUP($B230,'Product Details'!$A:$E,4,0)</f>
        <v>16.260000000000002</v>
      </c>
      <c r="L230" s="1">
        <f>VLOOKUP($B230,'Product Details'!$A:$E,5,0)</f>
        <v>23.26</v>
      </c>
      <c r="M230" s="1">
        <f t="shared" si="15"/>
        <v>406.50000000000006</v>
      </c>
      <c r="N230" s="1">
        <f t="shared" si="16"/>
        <v>581.5</v>
      </c>
      <c r="O230">
        <f t="shared" si="17"/>
        <v>30</v>
      </c>
      <c r="P230" t="str">
        <f t="shared" si="18"/>
        <v>Nov</v>
      </c>
      <c r="Q230">
        <f t="shared" si="19"/>
        <v>2022</v>
      </c>
    </row>
    <row r="231" spans="1:17" x14ac:dyDescent="0.35">
      <c r="A231" s="2">
        <v>44806</v>
      </c>
      <c r="B231" t="s">
        <v>108</v>
      </c>
      <c r="C231" t="s">
        <v>75</v>
      </c>
      <c r="D231" t="s">
        <v>76</v>
      </c>
      <c r="E231" t="s">
        <v>6</v>
      </c>
      <c r="F231">
        <v>55</v>
      </c>
      <c r="G231" t="s">
        <v>131</v>
      </c>
      <c r="H231" t="s">
        <v>129</v>
      </c>
      <c r="I231" t="str">
        <f>VLOOKUP($B231,'Product Details'!$A:$E,2,0)</f>
        <v>Category 5</v>
      </c>
      <c r="J231" t="str">
        <f>VLOOKUP($B231,'Product Details'!$A:$E,3,0)</f>
        <v>7up Diet, 355 Ml</v>
      </c>
      <c r="K231" s="1">
        <f>VLOOKUP($B231,'Product Details'!$A:$E,4,0)</f>
        <v>70.31</v>
      </c>
      <c r="L231" s="1">
        <f>VLOOKUP($B231,'Product Details'!$A:$E,5,0)</f>
        <v>85.31</v>
      </c>
      <c r="M231" s="1">
        <f t="shared" si="15"/>
        <v>3867.05</v>
      </c>
      <c r="N231" s="1">
        <f t="shared" si="16"/>
        <v>4692.05</v>
      </c>
      <c r="O231">
        <f t="shared" si="17"/>
        <v>2</v>
      </c>
      <c r="P231" t="str">
        <f t="shared" si="18"/>
        <v>Sep</v>
      </c>
      <c r="Q231">
        <f t="shared" si="19"/>
        <v>2022</v>
      </c>
    </row>
    <row r="232" spans="1:17" x14ac:dyDescent="0.35">
      <c r="A232" s="2">
        <v>44730</v>
      </c>
      <c r="B232" t="s">
        <v>105</v>
      </c>
      <c r="C232" t="s">
        <v>4</v>
      </c>
      <c r="D232" t="s">
        <v>5</v>
      </c>
      <c r="E232" t="s">
        <v>6</v>
      </c>
      <c r="F232">
        <v>15</v>
      </c>
      <c r="G232" t="s">
        <v>130</v>
      </c>
      <c r="H232" t="s">
        <v>135</v>
      </c>
      <c r="I232" t="str">
        <f>VLOOKUP($B232,'Product Details'!$A:$E,2,0)</f>
        <v>Category 2</v>
      </c>
      <c r="J232" t="str">
        <f>VLOOKUP($B232,'Product Details'!$A:$E,3,0)</f>
        <v>Soup Campbells</v>
      </c>
      <c r="K232" s="1">
        <f>VLOOKUP($B232,'Product Details'!$A:$E,4,0)</f>
        <v>7.54</v>
      </c>
      <c r="L232" s="1">
        <f>VLOOKUP($B232,'Product Details'!$A:$E,5,0)</f>
        <v>13.54</v>
      </c>
      <c r="M232" s="1">
        <f t="shared" si="15"/>
        <v>113.1</v>
      </c>
      <c r="N232" s="1">
        <f t="shared" si="16"/>
        <v>203.1</v>
      </c>
      <c r="O232">
        <f t="shared" si="17"/>
        <v>18</v>
      </c>
      <c r="P232" t="str">
        <f t="shared" si="18"/>
        <v>Jun</v>
      </c>
      <c r="Q232">
        <f t="shared" si="19"/>
        <v>2022</v>
      </c>
    </row>
    <row r="233" spans="1:17" x14ac:dyDescent="0.35">
      <c r="A233" s="2">
        <v>45040</v>
      </c>
      <c r="B233" t="s">
        <v>104</v>
      </c>
      <c r="C233" t="s">
        <v>82</v>
      </c>
      <c r="D233" t="s">
        <v>83</v>
      </c>
      <c r="E233" t="s">
        <v>6</v>
      </c>
      <c r="F233">
        <v>28</v>
      </c>
      <c r="G233" t="s">
        <v>129</v>
      </c>
      <c r="H233" t="s">
        <v>135</v>
      </c>
      <c r="I233" t="str">
        <f>VLOOKUP($B233,'Product Details'!$A:$E,2,0)</f>
        <v>Category 1</v>
      </c>
      <c r="J233" t="str">
        <f>VLOOKUP($B233,'Product Details'!$A:$E,3,0)</f>
        <v>White Baguette</v>
      </c>
      <c r="K233" s="1">
        <f>VLOOKUP($B233,'Product Details'!$A:$E,4,0)</f>
        <v>51.63</v>
      </c>
      <c r="L233" s="1">
        <f>VLOOKUP($B233,'Product Details'!$A:$E,5,0)</f>
        <v>61.63</v>
      </c>
      <c r="M233" s="1">
        <f t="shared" si="15"/>
        <v>1445.64</v>
      </c>
      <c r="N233" s="1">
        <f t="shared" si="16"/>
        <v>1725.64</v>
      </c>
      <c r="O233">
        <f t="shared" si="17"/>
        <v>24</v>
      </c>
      <c r="P233" t="str">
        <f t="shared" si="18"/>
        <v>Apr</v>
      </c>
      <c r="Q233">
        <f t="shared" si="19"/>
        <v>2023</v>
      </c>
    </row>
    <row r="234" spans="1:17" x14ac:dyDescent="0.35">
      <c r="A234" s="2">
        <v>44900</v>
      </c>
      <c r="B234" t="s">
        <v>109</v>
      </c>
      <c r="C234" t="s">
        <v>8</v>
      </c>
      <c r="D234" t="s">
        <v>9</v>
      </c>
      <c r="E234" t="s">
        <v>6</v>
      </c>
      <c r="F234">
        <v>27</v>
      </c>
      <c r="G234" t="s">
        <v>130</v>
      </c>
      <c r="H234" t="s">
        <v>135</v>
      </c>
      <c r="I234" t="str">
        <f>VLOOKUP($B234,'Product Details'!$A:$E,2,0)</f>
        <v>Category 6</v>
      </c>
      <c r="J234" t="str">
        <f>VLOOKUP($B234,'Product Details'!$A:$E,3,0)</f>
        <v>Pork Ham Prager</v>
      </c>
      <c r="K234" s="1">
        <f>VLOOKUP($B234,'Product Details'!$A:$E,4,0)</f>
        <v>12.54</v>
      </c>
      <c r="L234" s="1">
        <f>VLOOKUP($B234,'Product Details'!$A:$E,5,0)</f>
        <v>30.54</v>
      </c>
      <c r="M234" s="1">
        <f t="shared" si="15"/>
        <v>338.58</v>
      </c>
      <c r="N234" s="1">
        <f t="shared" si="16"/>
        <v>824.57999999999993</v>
      </c>
      <c r="O234">
        <f t="shared" si="17"/>
        <v>5</v>
      </c>
      <c r="P234" t="str">
        <f t="shared" si="18"/>
        <v>Dec</v>
      </c>
      <c r="Q234">
        <f t="shared" si="19"/>
        <v>2022</v>
      </c>
    </row>
    <row r="235" spans="1:17" x14ac:dyDescent="0.35">
      <c r="A235" s="2">
        <v>44719</v>
      </c>
      <c r="B235" t="s">
        <v>106</v>
      </c>
      <c r="C235" t="s">
        <v>82</v>
      </c>
      <c r="D235" t="s">
        <v>83</v>
      </c>
      <c r="E235" t="s">
        <v>6</v>
      </c>
      <c r="F235">
        <v>27</v>
      </c>
      <c r="G235" t="s">
        <v>129</v>
      </c>
      <c r="H235" t="s">
        <v>135</v>
      </c>
      <c r="I235" t="str">
        <f>VLOOKUP($B235,'Product Details'!$A:$E,2,0)</f>
        <v>Category 1</v>
      </c>
      <c r="J235" t="str">
        <f>VLOOKUP($B235,'Product Details'!$A:$E,3,0)</f>
        <v>Lime Cordial - Roses</v>
      </c>
      <c r="K235" s="1">
        <f>VLOOKUP($B235,'Product Details'!$A:$E,4,0)</f>
        <v>51.42</v>
      </c>
      <c r="L235" s="1">
        <f>VLOOKUP($B235,'Product Details'!$A:$E,5,0)</f>
        <v>72.42</v>
      </c>
      <c r="M235" s="1">
        <f t="shared" si="15"/>
        <v>1388.3400000000001</v>
      </c>
      <c r="N235" s="1">
        <f t="shared" si="16"/>
        <v>1955.3400000000001</v>
      </c>
      <c r="O235">
        <f t="shared" si="17"/>
        <v>7</v>
      </c>
      <c r="P235" t="str">
        <f t="shared" si="18"/>
        <v>Jun</v>
      </c>
      <c r="Q235">
        <f t="shared" si="19"/>
        <v>2022</v>
      </c>
    </row>
    <row r="236" spans="1:17" x14ac:dyDescent="0.35">
      <c r="A236" s="2">
        <v>44999</v>
      </c>
      <c r="B236" t="s">
        <v>113</v>
      </c>
      <c r="C236" t="s">
        <v>28</v>
      </c>
      <c r="D236" t="s">
        <v>29</v>
      </c>
      <c r="E236" t="s">
        <v>2</v>
      </c>
      <c r="F236">
        <v>56</v>
      </c>
      <c r="G236" t="s">
        <v>132</v>
      </c>
      <c r="H236" t="s">
        <v>135</v>
      </c>
      <c r="I236" t="str">
        <f>VLOOKUP($B236,'Product Details'!$A:$E,2,0)</f>
        <v>Category 6</v>
      </c>
      <c r="J236" t="str">
        <f>VLOOKUP($B236,'Product Details'!$A:$E,3,0)</f>
        <v>Pepper - Cayenne</v>
      </c>
      <c r="K236" s="1">
        <f>VLOOKUP($B236,'Product Details'!$A:$E,4,0)</f>
        <v>77.83</v>
      </c>
      <c r="L236" s="1">
        <f>VLOOKUP($B236,'Product Details'!$A:$E,5,0)</f>
        <v>99.83</v>
      </c>
      <c r="M236" s="1">
        <f t="shared" si="15"/>
        <v>4358.4799999999996</v>
      </c>
      <c r="N236" s="1">
        <f t="shared" si="16"/>
        <v>5590.48</v>
      </c>
      <c r="O236">
        <f t="shared" si="17"/>
        <v>14</v>
      </c>
      <c r="P236" t="str">
        <f t="shared" si="18"/>
        <v>Mar</v>
      </c>
      <c r="Q236">
        <f t="shared" si="19"/>
        <v>2023</v>
      </c>
    </row>
    <row r="237" spans="1:17" x14ac:dyDescent="0.35">
      <c r="A237" s="2">
        <v>44942</v>
      </c>
      <c r="B237" t="s">
        <v>119</v>
      </c>
      <c r="C237" t="s">
        <v>82</v>
      </c>
      <c r="D237" t="s">
        <v>83</v>
      </c>
      <c r="E237" t="s">
        <v>6</v>
      </c>
      <c r="F237">
        <v>20</v>
      </c>
      <c r="G237" t="s">
        <v>129</v>
      </c>
      <c r="H237" t="s">
        <v>129</v>
      </c>
      <c r="I237" t="str">
        <f>VLOOKUP($B237,'Product Details'!$A:$E,2,0)</f>
        <v>Category 2</v>
      </c>
      <c r="J237" t="str">
        <f>VLOOKUP($B237,'Product Details'!$A:$E,3,0)</f>
        <v>Rabbit - Legs</v>
      </c>
      <c r="K237" s="1">
        <f>VLOOKUP($B237,'Product Details'!$A:$E,4,0)</f>
        <v>16.260000000000002</v>
      </c>
      <c r="L237" s="1">
        <f>VLOOKUP($B237,'Product Details'!$A:$E,5,0)</f>
        <v>23.26</v>
      </c>
      <c r="M237" s="1">
        <f t="shared" si="15"/>
        <v>325.20000000000005</v>
      </c>
      <c r="N237" s="1">
        <f t="shared" si="16"/>
        <v>465.20000000000005</v>
      </c>
      <c r="O237">
        <f t="shared" si="17"/>
        <v>16</v>
      </c>
      <c r="P237" t="str">
        <f t="shared" si="18"/>
        <v>Jan</v>
      </c>
      <c r="Q237">
        <f t="shared" si="19"/>
        <v>2023</v>
      </c>
    </row>
    <row r="238" spans="1:17" x14ac:dyDescent="0.35">
      <c r="A238" s="2">
        <v>44851</v>
      </c>
      <c r="B238" t="s">
        <v>104</v>
      </c>
      <c r="C238" t="s">
        <v>75</v>
      </c>
      <c r="D238" t="s">
        <v>76</v>
      </c>
      <c r="E238" t="s">
        <v>6</v>
      </c>
      <c r="F238">
        <v>56</v>
      </c>
      <c r="G238" t="s">
        <v>131</v>
      </c>
      <c r="H238" t="s">
        <v>129</v>
      </c>
      <c r="I238" t="str">
        <f>VLOOKUP($B238,'Product Details'!$A:$E,2,0)</f>
        <v>Category 1</v>
      </c>
      <c r="J238" t="str">
        <f>VLOOKUP($B238,'Product Details'!$A:$E,3,0)</f>
        <v>White Baguette</v>
      </c>
      <c r="K238" s="1">
        <f>VLOOKUP($B238,'Product Details'!$A:$E,4,0)</f>
        <v>51.63</v>
      </c>
      <c r="L238" s="1">
        <f>VLOOKUP($B238,'Product Details'!$A:$E,5,0)</f>
        <v>61.63</v>
      </c>
      <c r="M238" s="1">
        <f t="shared" si="15"/>
        <v>2891.28</v>
      </c>
      <c r="N238" s="1">
        <f t="shared" si="16"/>
        <v>3451.28</v>
      </c>
      <c r="O238">
        <f t="shared" si="17"/>
        <v>17</v>
      </c>
      <c r="P238" t="str">
        <f t="shared" si="18"/>
        <v>Oct</v>
      </c>
      <c r="Q238">
        <f t="shared" si="19"/>
        <v>2022</v>
      </c>
    </row>
    <row r="239" spans="1:17" x14ac:dyDescent="0.35">
      <c r="A239" s="2">
        <v>45050</v>
      </c>
      <c r="B239" t="s">
        <v>108</v>
      </c>
      <c r="C239" t="s">
        <v>61</v>
      </c>
      <c r="D239" t="s">
        <v>62</v>
      </c>
      <c r="E239" t="s">
        <v>2</v>
      </c>
      <c r="F239">
        <v>10</v>
      </c>
      <c r="G239" t="s">
        <v>129</v>
      </c>
      <c r="H239" t="s">
        <v>135</v>
      </c>
      <c r="I239" t="str">
        <f>VLOOKUP($B239,'Product Details'!$A:$E,2,0)</f>
        <v>Category 5</v>
      </c>
      <c r="J239" t="str">
        <f>VLOOKUP($B239,'Product Details'!$A:$E,3,0)</f>
        <v>7up Diet, 355 Ml</v>
      </c>
      <c r="K239" s="1">
        <f>VLOOKUP($B239,'Product Details'!$A:$E,4,0)</f>
        <v>70.31</v>
      </c>
      <c r="L239" s="1">
        <f>VLOOKUP($B239,'Product Details'!$A:$E,5,0)</f>
        <v>85.31</v>
      </c>
      <c r="M239" s="1">
        <f t="shared" si="15"/>
        <v>703.1</v>
      </c>
      <c r="N239" s="1">
        <f t="shared" si="16"/>
        <v>853.1</v>
      </c>
      <c r="O239">
        <f t="shared" si="17"/>
        <v>4</v>
      </c>
      <c r="P239" t="str">
        <f t="shared" si="18"/>
        <v>May</v>
      </c>
      <c r="Q239">
        <f t="shared" si="19"/>
        <v>2023</v>
      </c>
    </row>
    <row r="240" spans="1:17" x14ac:dyDescent="0.35">
      <c r="A240" s="2">
        <v>44704</v>
      </c>
      <c r="B240" t="s">
        <v>118</v>
      </c>
      <c r="C240" t="s">
        <v>44</v>
      </c>
      <c r="D240" t="s">
        <v>45</v>
      </c>
      <c r="E240" t="s">
        <v>2</v>
      </c>
      <c r="F240">
        <v>19</v>
      </c>
      <c r="G240" t="s">
        <v>130</v>
      </c>
      <c r="H240" t="s">
        <v>135</v>
      </c>
      <c r="I240" t="str">
        <f>VLOOKUP($B240,'Product Details'!$A:$E,2,0)</f>
        <v>Category 2</v>
      </c>
      <c r="J240" t="str">
        <f>VLOOKUP($B240,'Product Details'!$A:$E,3,0)</f>
        <v>Soup - Campbells Mac N Cheese</v>
      </c>
      <c r="K240" s="1">
        <f>VLOOKUP($B240,'Product Details'!$A:$E,4,0)</f>
        <v>6.55</v>
      </c>
      <c r="L240" s="1">
        <f>VLOOKUP($B240,'Product Details'!$A:$E,5,0)</f>
        <v>4.53</v>
      </c>
      <c r="M240" s="1">
        <f t="shared" si="15"/>
        <v>124.45</v>
      </c>
      <c r="N240" s="1">
        <f t="shared" si="16"/>
        <v>86.070000000000007</v>
      </c>
      <c r="O240">
        <f t="shared" si="17"/>
        <v>23</v>
      </c>
      <c r="P240" t="str">
        <f t="shared" si="18"/>
        <v>May</v>
      </c>
      <c r="Q240">
        <f t="shared" si="19"/>
        <v>2022</v>
      </c>
    </row>
    <row r="241" spans="1:17" x14ac:dyDescent="0.35">
      <c r="A241" s="2">
        <v>45021</v>
      </c>
      <c r="B241" t="s">
        <v>103</v>
      </c>
      <c r="C241" t="s">
        <v>87</v>
      </c>
      <c r="D241" t="s">
        <v>88</v>
      </c>
      <c r="E241" t="s">
        <v>6</v>
      </c>
      <c r="F241">
        <v>15</v>
      </c>
      <c r="G241" t="s">
        <v>132</v>
      </c>
      <c r="H241" t="s">
        <v>135</v>
      </c>
      <c r="I241" t="str">
        <f>VLOOKUP($B241,'Product Details'!$A:$E,2,0)</f>
        <v>Category 5</v>
      </c>
      <c r="J241" t="str">
        <f>VLOOKUP($B241,'Product Details'!$A:$E,3,0)</f>
        <v>Tomatoes - Grape</v>
      </c>
      <c r="K241" s="1">
        <f>VLOOKUP($B241,'Product Details'!$A:$E,4,0)</f>
        <v>36.659999999999997</v>
      </c>
      <c r="L241" s="1">
        <f>VLOOKUP($B241,'Product Details'!$A:$E,5,0)</f>
        <v>52.66</v>
      </c>
      <c r="M241" s="1">
        <f t="shared" si="15"/>
        <v>549.9</v>
      </c>
      <c r="N241" s="1">
        <f t="shared" si="16"/>
        <v>789.9</v>
      </c>
      <c r="O241">
        <f t="shared" si="17"/>
        <v>5</v>
      </c>
      <c r="P241" t="str">
        <f t="shared" si="18"/>
        <v>Apr</v>
      </c>
      <c r="Q241">
        <f t="shared" si="19"/>
        <v>2023</v>
      </c>
    </row>
    <row r="242" spans="1:17" x14ac:dyDescent="0.35">
      <c r="A242" s="2">
        <v>44927</v>
      </c>
      <c r="B242" t="s">
        <v>111</v>
      </c>
      <c r="C242" t="s">
        <v>30</v>
      </c>
      <c r="D242" t="s">
        <v>31</v>
      </c>
      <c r="E242" t="s">
        <v>6</v>
      </c>
      <c r="F242">
        <v>50</v>
      </c>
      <c r="G242" t="s">
        <v>132</v>
      </c>
      <c r="H242" t="s">
        <v>129</v>
      </c>
      <c r="I242" t="str">
        <f>VLOOKUP($B242,'Product Details'!$A:$E,2,0)</f>
        <v>Category 2</v>
      </c>
      <c r="J242" t="str">
        <f>VLOOKUP($B242,'Product Details'!$A:$E,3,0)</f>
        <v>Pasta - Cappellini, Dry</v>
      </c>
      <c r="K242" s="1">
        <f>VLOOKUP($B242,'Product Details'!$A:$E,4,0)</f>
        <v>33.299999999999997</v>
      </c>
      <c r="L242" s="1">
        <f>VLOOKUP($B242,'Product Details'!$A:$E,5,0)</f>
        <v>46.3</v>
      </c>
      <c r="M242" s="1">
        <f t="shared" si="15"/>
        <v>1664.9999999999998</v>
      </c>
      <c r="N242" s="1">
        <f t="shared" si="16"/>
        <v>2315</v>
      </c>
      <c r="O242">
        <f t="shared" si="17"/>
        <v>1</v>
      </c>
      <c r="P242" t="str">
        <f t="shared" si="18"/>
        <v>Jan</v>
      </c>
      <c r="Q242">
        <f t="shared" si="19"/>
        <v>2023</v>
      </c>
    </row>
    <row r="243" spans="1:17" x14ac:dyDescent="0.35">
      <c r="A243" s="2">
        <v>44767</v>
      </c>
      <c r="B243" t="s">
        <v>105</v>
      </c>
      <c r="C243" t="s">
        <v>28</v>
      </c>
      <c r="D243" t="s">
        <v>29</v>
      </c>
      <c r="E243" t="s">
        <v>2</v>
      </c>
      <c r="F243">
        <v>17</v>
      </c>
      <c r="G243" t="s">
        <v>132</v>
      </c>
      <c r="H243" t="s">
        <v>135</v>
      </c>
      <c r="I243" t="str">
        <f>VLOOKUP($B243,'Product Details'!$A:$E,2,0)</f>
        <v>Category 2</v>
      </c>
      <c r="J243" t="str">
        <f>VLOOKUP($B243,'Product Details'!$A:$E,3,0)</f>
        <v>Soup Campbells</v>
      </c>
      <c r="K243" s="1">
        <f>VLOOKUP($B243,'Product Details'!$A:$E,4,0)</f>
        <v>7.54</v>
      </c>
      <c r="L243" s="1">
        <f>VLOOKUP($B243,'Product Details'!$A:$E,5,0)</f>
        <v>13.54</v>
      </c>
      <c r="M243" s="1">
        <f t="shared" si="15"/>
        <v>128.18</v>
      </c>
      <c r="N243" s="1">
        <f t="shared" si="16"/>
        <v>230.17999999999998</v>
      </c>
      <c r="O243">
        <f t="shared" si="17"/>
        <v>25</v>
      </c>
      <c r="P243" t="str">
        <f t="shared" si="18"/>
        <v>Jul</v>
      </c>
      <c r="Q243">
        <f t="shared" si="19"/>
        <v>2022</v>
      </c>
    </row>
    <row r="244" spans="1:17" x14ac:dyDescent="0.35">
      <c r="A244" s="2">
        <v>44700</v>
      </c>
      <c r="B244" t="s">
        <v>107</v>
      </c>
      <c r="C244" t="s">
        <v>15</v>
      </c>
      <c r="D244" t="s">
        <v>16</v>
      </c>
      <c r="E244" t="s">
        <v>2</v>
      </c>
      <c r="F244">
        <v>21</v>
      </c>
      <c r="G244" t="s">
        <v>129</v>
      </c>
      <c r="H244" t="s">
        <v>135</v>
      </c>
      <c r="I244" t="str">
        <f>VLOOKUP($B244,'Product Details'!$A:$E,2,0)</f>
        <v>Category 3</v>
      </c>
      <c r="J244" t="str">
        <f>VLOOKUP($B244,'Product Details'!$A:$E,3,0)</f>
        <v>Sherry - Dry</v>
      </c>
      <c r="K244" s="1">
        <f>VLOOKUP($B244,'Product Details'!$A:$E,4,0)</f>
        <v>56.74</v>
      </c>
      <c r="L244" s="1">
        <f>VLOOKUP($B244,'Product Details'!$A:$E,5,0)</f>
        <v>79.739999999999995</v>
      </c>
      <c r="M244" s="1">
        <f t="shared" si="15"/>
        <v>1191.54</v>
      </c>
      <c r="N244" s="1">
        <f t="shared" si="16"/>
        <v>1674.54</v>
      </c>
      <c r="O244">
        <f t="shared" si="17"/>
        <v>19</v>
      </c>
      <c r="P244" t="str">
        <f t="shared" si="18"/>
        <v>May</v>
      </c>
      <c r="Q244">
        <f t="shared" si="19"/>
        <v>2022</v>
      </c>
    </row>
    <row r="245" spans="1:17" x14ac:dyDescent="0.35">
      <c r="A245" s="2">
        <v>45002</v>
      </c>
      <c r="B245" t="s">
        <v>99</v>
      </c>
      <c r="C245" t="s">
        <v>82</v>
      </c>
      <c r="D245" t="s">
        <v>83</v>
      </c>
      <c r="E245" t="s">
        <v>6</v>
      </c>
      <c r="F245">
        <v>35</v>
      </c>
      <c r="G245" t="s">
        <v>129</v>
      </c>
      <c r="H245" t="s">
        <v>129</v>
      </c>
      <c r="I245" t="str">
        <f>VLOOKUP($B245,'Product Details'!$A:$E,2,0)</f>
        <v>Category 3</v>
      </c>
      <c r="J245" t="str">
        <f>VLOOKUP($B245,'Product Details'!$A:$E,3,0)</f>
        <v>Wine - Tribal Sauvignon</v>
      </c>
      <c r="K245" s="1">
        <f>VLOOKUP($B245,'Product Details'!$A:$E,4,0)</f>
        <v>21.66</v>
      </c>
      <c r="L245" s="1">
        <f>VLOOKUP($B245,'Product Details'!$A:$E,5,0)</f>
        <v>31.66</v>
      </c>
      <c r="M245" s="1">
        <f t="shared" si="15"/>
        <v>758.1</v>
      </c>
      <c r="N245" s="1">
        <f t="shared" si="16"/>
        <v>1108.0999999999999</v>
      </c>
      <c r="O245">
        <f t="shared" si="17"/>
        <v>17</v>
      </c>
      <c r="P245" t="str">
        <f t="shared" si="18"/>
        <v>Mar</v>
      </c>
      <c r="Q245">
        <f t="shared" si="19"/>
        <v>2023</v>
      </c>
    </row>
    <row r="246" spans="1:17" x14ac:dyDescent="0.35">
      <c r="A246" s="2">
        <v>44719</v>
      </c>
      <c r="B246" t="s">
        <v>116</v>
      </c>
      <c r="C246" t="s">
        <v>73</v>
      </c>
      <c r="D246" t="s">
        <v>74</v>
      </c>
      <c r="E246" t="s">
        <v>6</v>
      </c>
      <c r="F246">
        <v>15</v>
      </c>
      <c r="G246" t="s">
        <v>131</v>
      </c>
      <c r="H246" t="s">
        <v>129</v>
      </c>
      <c r="I246" t="str">
        <f>VLOOKUP($B246,'Product Details'!$A:$E,2,0)</f>
        <v>Category 5</v>
      </c>
      <c r="J246" t="str">
        <f>VLOOKUP($B246,'Product Details'!$A:$E,3,0)</f>
        <v>Water - San Pellegrino</v>
      </c>
      <c r="K246" s="1">
        <f>VLOOKUP($B246,'Product Details'!$A:$E,4,0)</f>
        <v>32.25</v>
      </c>
      <c r="L246" s="1">
        <f>VLOOKUP($B246,'Product Details'!$A:$E,5,0)</f>
        <v>41.25</v>
      </c>
      <c r="M246" s="1">
        <f t="shared" si="15"/>
        <v>483.75</v>
      </c>
      <c r="N246" s="1">
        <f t="shared" si="16"/>
        <v>618.75</v>
      </c>
      <c r="O246">
        <f t="shared" si="17"/>
        <v>7</v>
      </c>
      <c r="P246" t="str">
        <f t="shared" si="18"/>
        <v>Jun</v>
      </c>
      <c r="Q246">
        <f t="shared" si="19"/>
        <v>2022</v>
      </c>
    </row>
    <row r="247" spans="1:17" x14ac:dyDescent="0.35">
      <c r="A247" s="2">
        <v>44890</v>
      </c>
      <c r="B247" t="s">
        <v>101</v>
      </c>
      <c r="C247" t="s">
        <v>87</v>
      </c>
      <c r="D247" t="s">
        <v>88</v>
      </c>
      <c r="E247" t="s">
        <v>6</v>
      </c>
      <c r="F247">
        <v>45</v>
      </c>
      <c r="G247" t="s">
        <v>132</v>
      </c>
      <c r="H247" t="s">
        <v>129</v>
      </c>
      <c r="I247" t="str">
        <f>VLOOKUP($B247,'Product Details'!$A:$E,2,0)</f>
        <v>Category 1</v>
      </c>
      <c r="J247" t="str">
        <f>VLOOKUP($B247,'Product Details'!$A:$E,3,0)</f>
        <v>Peas - Pigeon, Dry</v>
      </c>
      <c r="K247" s="1">
        <f>VLOOKUP($B247,'Product Details'!$A:$E,4,0)</f>
        <v>69.069999999999993</v>
      </c>
      <c r="L247" s="1">
        <f>VLOOKUP($B247,'Product Details'!$A:$E,5,0)</f>
        <v>88.07</v>
      </c>
      <c r="M247" s="1">
        <f t="shared" si="15"/>
        <v>3108.1499999999996</v>
      </c>
      <c r="N247" s="1">
        <f t="shared" si="16"/>
        <v>3963.1499999999996</v>
      </c>
      <c r="O247">
        <f t="shared" si="17"/>
        <v>25</v>
      </c>
      <c r="P247" t="str">
        <f t="shared" si="18"/>
        <v>Nov</v>
      </c>
      <c r="Q247">
        <f t="shared" si="19"/>
        <v>2022</v>
      </c>
    </row>
    <row r="248" spans="1:17" x14ac:dyDescent="0.35">
      <c r="A248" s="2">
        <v>45027</v>
      </c>
      <c r="B248" t="s">
        <v>118</v>
      </c>
      <c r="C248" t="s">
        <v>23</v>
      </c>
      <c r="D248" t="s">
        <v>24</v>
      </c>
      <c r="E248" t="s">
        <v>2</v>
      </c>
      <c r="F248">
        <v>10</v>
      </c>
      <c r="G248" t="s">
        <v>131</v>
      </c>
      <c r="H248" t="s">
        <v>135</v>
      </c>
      <c r="I248" t="str">
        <f>VLOOKUP($B248,'Product Details'!$A:$E,2,0)</f>
        <v>Category 2</v>
      </c>
      <c r="J248" t="str">
        <f>VLOOKUP($B248,'Product Details'!$A:$E,3,0)</f>
        <v>Soup - Campbells Mac N Cheese</v>
      </c>
      <c r="K248" s="1">
        <f>VLOOKUP($B248,'Product Details'!$A:$E,4,0)</f>
        <v>6.55</v>
      </c>
      <c r="L248" s="1">
        <f>VLOOKUP($B248,'Product Details'!$A:$E,5,0)</f>
        <v>4.53</v>
      </c>
      <c r="M248" s="1">
        <f t="shared" si="15"/>
        <v>65.5</v>
      </c>
      <c r="N248" s="1">
        <f t="shared" si="16"/>
        <v>45.300000000000004</v>
      </c>
      <c r="O248">
        <f t="shared" si="17"/>
        <v>11</v>
      </c>
      <c r="P248" t="str">
        <f t="shared" si="18"/>
        <v>Apr</v>
      </c>
      <c r="Q248">
        <f t="shared" si="19"/>
        <v>2023</v>
      </c>
    </row>
    <row r="249" spans="1:17" x14ac:dyDescent="0.35">
      <c r="A249" s="2">
        <v>45011</v>
      </c>
      <c r="B249" t="s">
        <v>118</v>
      </c>
      <c r="C249" t="s">
        <v>67</v>
      </c>
      <c r="D249" t="s">
        <v>68</v>
      </c>
      <c r="E249" t="s">
        <v>2</v>
      </c>
      <c r="F249">
        <v>48</v>
      </c>
      <c r="G249" t="s">
        <v>131</v>
      </c>
      <c r="H249" t="s">
        <v>129</v>
      </c>
      <c r="I249" t="str">
        <f>VLOOKUP($B249,'Product Details'!$A:$E,2,0)</f>
        <v>Category 2</v>
      </c>
      <c r="J249" t="str">
        <f>VLOOKUP($B249,'Product Details'!$A:$E,3,0)</f>
        <v>Soup - Campbells Mac N Cheese</v>
      </c>
      <c r="K249" s="1">
        <f>VLOOKUP($B249,'Product Details'!$A:$E,4,0)</f>
        <v>6.55</v>
      </c>
      <c r="L249" s="1">
        <f>VLOOKUP($B249,'Product Details'!$A:$E,5,0)</f>
        <v>4.53</v>
      </c>
      <c r="M249" s="1">
        <f t="shared" si="15"/>
        <v>314.39999999999998</v>
      </c>
      <c r="N249" s="1">
        <f t="shared" si="16"/>
        <v>217.44</v>
      </c>
      <c r="O249">
        <f t="shared" si="17"/>
        <v>26</v>
      </c>
      <c r="P249" t="str">
        <f t="shared" si="18"/>
        <v>Mar</v>
      </c>
      <c r="Q249">
        <f t="shared" si="19"/>
        <v>2023</v>
      </c>
    </row>
    <row r="250" spans="1:17" x14ac:dyDescent="0.35">
      <c r="A250" s="2">
        <v>44999</v>
      </c>
      <c r="B250" t="s">
        <v>109</v>
      </c>
      <c r="C250" t="s">
        <v>23</v>
      </c>
      <c r="D250" t="s">
        <v>24</v>
      </c>
      <c r="E250" t="s">
        <v>2</v>
      </c>
      <c r="F250">
        <v>24</v>
      </c>
      <c r="G250" t="s">
        <v>131</v>
      </c>
      <c r="H250" t="s">
        <v>135</v>
      </c>
      <c r="I250" t="str">
        <f>VLOOKUP($B250,'Product Details'!$A:$E,2,0)</f>
        <v>Category 6</v>
      </c>
      <c r="J250" t="str">
        <f>VLOOKUP($B250,'Product Details'!$A:$E,3,0)</f>
        <v>Pork Ham Prager</v>
      </c>
      <c r="K250" s="1">
        <f>VLOOKUP($B250,'Product Details'!$A:$E,4,0)</f>
        <v>12.54</v>
      </c>
      <c r="L250" s="1">
        <f>VLOOKUP($B250,'Product Details'!$A:$E,5,0)</f>
        <v>30.54</v>
      </c>
      <c r="M250" s="1">
        <f t="shared" si="15"/>
        <v>300.95999999999998</v>
      </c>
      <c r="N250" s="1">
        <f t="shared" si="16"/>
        <v>732.96</v>
      </c>
      <c r="O250">
        <f t="shared" si="17"/>
        <v>14</v>
      </c>
      <c r="P250" t="str">
        <f t="shared" si="18"/>
        <v>Mar</v>
      </c>
      <c r="Q250">
        <f t="shared" si="19"/>
        <v>2023</v>
      </c>
    </row>
    <row r="251" spans="1:17" x14ac:dyDescent="0.35">
      <c r="A251" s="2">
        <v>44888</v>
      </c>
      <c r="B251" t="s">
        <v>105</v>
      </c>
      <c r="C251" t="s">
        <v>89</v>
      </c>
      <c r="D251" t="s">
        <v>90</v>
      </c>
      <c r="E251" t="s">
        <v>2</v>
      </c>
      <c r="F251">
        <v>57</v>
      </c>
      <c r="G251" t="s">
        <v>132</v>
      </c>
      <c r="H251" t="s">
        <v>129</v>
      </c>
      <c r="I251" t="str">
        <f>VLOOKUP($B251,'Product Details'!$A:$E,2,0)</f>
        <v>Category 2</v>
      </c>
      <c r="J251" t="str">
        <f>VLOOKUP($B251,'Product Details'!$A:$E,3,0)</f>
        <v>Soup Campbells</v>
      </c>
      <c r="K251" s="1">
        <f>VLOOKUP($B251,'Product Details'!$A:$E,4,0)</f>
        <v>7.54</v>
      </c>
      <c r="L251" s="1">
        <f>VLOOKUP($B251,'Product Details'!$A:$E,5,0)</f>
        <v>13.54</v>
      </c>
      <c r="M251" s="1">
        <f t="shared" si="15"/>
        <v>429.78000000000003</v>
      </c>
      <c r="N251" s="1">
        <f t="shared" si="16"/>
        <v>771.78</v>
      </c>
      <c r="O251">
        <f t="shared" si="17"/>
        <v>23</v>
      </c>
      <c r="P251" t="str">
        <f t="shared" si="18"/>
        <v>Nov</v>
      </c>
      <c r="Q251">
        <f t="shared" si="19"/>
        <v>2022</v>
      </c>
    </row>
    <row r="252" spans="1:17" x14ac:dyDescent="0.35">
      <c r="A252" s="2">
        <v>44962</v>
      </c>
      <c r="B252" t="s">
        <v>114</v>
      </c>
      <c r="C252" t="s">
        <v>84</v>
      </c>
      <c r="D252" t="s">
        <v>85</v>
      </c>
      <c r="E252" t="s">
        <v>2</v>
      </c>
      <c r="F252">
        <v>46</v>
      </c>
      <c r="G252" t="s">
        <v>130</v>
      </c>
      <c r="H252" t="s">
        <v>129</v>
      </c>
      <c r="I252" t="str">
        <f>VLOOKUP($B252,'Product Details'!$A:$E,2,0)</f>
        <v>Category 5</v>
      </c>
      <c r="J252" t="str">
        <f>VLOOKUP($B252,'Product Details'!$A:$E,3,0)</f>
        <v>Vaccum Bag - 14x20</v>
      </c>
      <c r="K252" s="1">
        <f>VLOOKUP($B252,'Product Details'!$A:$E,4,0)</f>
        <v>91.03</v>
      </c>
      <c r="L252" s="1">
        <f>VLOOKUP($B252,'Product Details'!$A:$E,5,0)</f>
        <v>90.54</v>
      </c>
      <c r="M252" s="1">
        <f t="shared" si="15"/>
        <v>4187.38</v>
      </c>
      <c r="N252" s="1">
        <f t="shared" si="16"/>
        <v>4164.84</v>
      </c>
      <c r="O252">
        <f t="shared" si="17"/>
        <v>5</v>
      </c>
      <c r="P252" t="str">
        <f t="shared" si="18"/>
        <v>Feb</v>
      </c>
      <c r="Q252">
        <f t="shared" si="19"/>
        <v>2023</v>
      </c>
    </row>
    <row r="253" spans="1:17" x14ac:dyDescent="0.35">
      <c r="A253" s="2">
        <v>44998</v>
      </c>
      <c r="B253" t="s">
        <v>113</v>
      </c>
      <c r="C253" t="s">
        <v>15</v>
      </c>
      <c r="D253" t="s">
        <v>16</v>
      </c>
      <c r="E253" t="s">
        <v>2</v>
      </c>
      <c r="F253">
        <v>41</v>
      </c>
      <c r="G253" t="s">
        <v>129</v>
      </c>
      <c r="H253" t="s">
        <v>135</v>
      </c>
      <c r="I253" t="str">
        <f>VLOOKUP($B253,'Product Details'!$A:$E,2,0)</f>
        <v>Category 6</v>
      </c>
      <c r="J253" t="str">
        <f>VLOOKUP($B253,'Product Details'!$A:$E,3,0)</f>
        <v>Pepper - Cayenne</v>
      </c>
      <c r="K253" s="1">
        <f>VLOOKUP($B253,'Product Details'!$A:$E,4,0)</f>
        <v>77.83</v>
      </c>
      <c r="L253" s="1">
        <f>VLOOKUP($B253,'Product Details'!$A:$E,5,0)</f>
        <v>99.83</v>
      </c>
      <c r="M253" s="1">
        <f t="shared" si="15"/>
        <v>3191.0299999999997</v>
      </c>
      <c r="N253" s="1">
        <f t="shared" si="16"/>
        <v>4093.0299999999997</v>
      </c>
      <c r="O253">
        <f t="shared" si="17"/>
        <v>13</v>
      </c>
      <c r="P253" t="str">
        <f t="shared" si="18"/>
        <v>Mar</v>
      </c>
      <c r="Q253">
        <f t="shared" si="19"/>
        <v>2023</v>
      </c>
    </row>
    <row r="254" spans="1:17" x14ac:dyDescent="0.35">
      <c r="A254" s="2">
        <v>44862</v>
      </c>
      <c r="B254" t="s">
        <v>114</v>
      </c>
      <c r="C254" t="s">
        <v>30</v>
      </c>
      <c r="D254" t="s">
        <v>31</v>
      </c>
      <c r="E254" t="s">
        <v>6</v>
      </c>
      <c r="F254">
        <v>49</v>
      </c>
      <c r="G254" t="s">
        <v>132</v>
      </c>
      <c r="H254" t="s">
        <v>135</v>
      </c>
      <c r="I254" t="str">
        <f>VLOOKUP($B254,'Product Details'!$A:$E,2,0)</f>
        <v>Category 5</v>
      </c>
      <c r="J254" t="str">
        <f>VLOOKUP($B254,'Product Details'!$A:$E,3,0)</f>
        <v>Vaccum Bag - 14x20</v>
      </c>
      <c r="K254" s="1">
        <f>VLOOKUP($B254,'Product Details'!$A:$E,4,0)</f>
        <v>91.03</v>
      </c>
      <c r="L254" s="1">
        <f>VLOOKUP($B254,'Product Details'!$A:$E,5,0)</f>
        <v>90.54</v>
      </c>
      <c r="M254" s="1">
        <f t="shared" si="15"/>
        <v>4460.47</v>
      </c>
      <c r="N254" s="1">
        <f t="shared" si="16"/>
        <v>4436.46</v>
      </c>
      <c r="O254">
        <f t="shared" si="17"/>
        <v>28</v>
      </c>
      <c r="P254" t="str">
        <f t="shared" si="18"/>
        <v>Oct</v>
      </c>
      <c r="Q254">
        <f t="shared" si="19"/>
        <v>2022</v>
      </c>
    </row>
    <row r="255" spans="1:17" x14ac:dyDescent="0.35">
      <c r="A255" s="2">
        <v>44940</v>
      </c>
      <c r="B255" t="s">
        <v>105</v>
      </c>
      <c r="C255" t="s">
        <v>65</v>
      </c>
      <c r="D255" t="s">
        <v>66</v>
      </c>
      <c r="E255" t="s">
        <v>6</v>
      </c>
      <c r="F255">
        <v>49</v>
      </c>
      <c r="G255" t="s">
        <v>131</v>
      </c>
      <c r="H255" t="s">
        <v>129</v>
      </c>
      <c r="I255" t="str">
        <f>VLOOKUP($B255,'Product Details'!$A:$E,2,0)</f>
        <v>Category 2</v>
      </c>
      <c r="J255" t="str">
        <f>VLOOKUP($B255,'Product Details'!$A:$E,3,0)</f>
        <v>Soup Campbells</v>
      </c>
      <c r="K255" s="1">
        <f>VLOOKUP($B255,'Product Details'!$A:$E,4,0)</f>
        <v>7.54</v>
      </c>
      <c r="L255" s="1">
        <f>VLOOKUP($B255,'Product Details'!$A:$E,5,0)</f>
        <v>13.54</v>
      </c>
      <c r="M255" s="1">
        <f t="shared" si="15"/>
        <v>369.46</v>
      </c>
      <c r="N255" s="1">
        <f t="shared" si="16"/>
        <v>663.45999999999992</v>
      </c>
      <c r="O255">
        <f t="shared" si="17"/>
        <v>14</v>
      </c>
      <c r="P255" t="str">
        <f t="shared" si="18"/>
        <v>Jan</v>
      </c>
      <c r="Q255">
        <f t="shared" si="19"/>
        <v>2023</v>
      </c>
    </row>
    <row r="256" spans="1:17" x14ac:dyDescent="0.35">
      <c r="A256" s="2">
        <v>44791</v>
      </c>
      <c r="B256" t="s">
        <v>108</v>
      </c>
      <c r="C256" t="s">
        <v>0</v>
      </c>
      <c r="D256" t="s">
        <v>1</v>
      </c>
      <c r="E256" t="s">
        <v>2</v>
      </c>
      <c r="F256">
        <v>39</v>
      </c>
      <c r="G256" t="s">
        <v>129</v>
      </c>
      <c r="H256" t="s">
        <v>135</v>
      </c>
      <c r="I256" t="str">
        <f>VLOOKUP($B256,'Product Details'!$A:$E,2,0)</f>
        <v>Category 5</v>
      </c>
      <c r="J256" t="str">
        <f>VLOOKUP($B256,'Product Details'!$A:$E,3,0)</f>
        <v>7up Diet, 355 Ml</v>
      </c>
      <c r="K256" s="1">
        <f>VLOOKUP($B256,'Product Details'!$A:$E,4,0)</f>
        <v>70.31</v>
      </c>
      <c r="L256" s="1">
        <f>VLOOKUP($B256,'Product Details'!$A:$E,5,0)</f>
        <v>85.31</v>
      </c>
      <c r="M256" s="1">
        <f t="shared" si="15"/>
        <v>2742.09</v>
      </c>
      <c r="N256" s="1">
        <f t="shared" si="16"/>
        <v>3327.09</v>
      </c>
      <c r="O256">
        <f t="shared" si="17"/>
        <v>18</v>
      </c>
      <c r="P256" t="str">
        <f t="shared" si="18"/>
        <v>Aug</v>
      </c>
      <c r="Q256">
        <f t="shared" si="19"/>
        <v>2022</v>
      </c>
    </row>
    <row r="257" spans="1:17" x14ac:dyDescent="0.35">
      <c r="A257" s="2">
        <v>44855</v>
      </c>
      <c r="B257" t="s">
        <v>102</v>
      </c>
      <c r="C257" t="s">
        <v>36</v>
      </c>
      <c r="D257" t="s">
        <v>37</v>
      </c>
      <c r="E257" t="s">
        <v>6</v>
      </c>
      <c r="F257">
        <v>39</v>
      </c>
      <c r="G257" t="s">
        <v>130</v>
      </c>
      <c r="H257" t="s">
        <v>135</v>
      </c>
      <c r="I257" t="str">
        <f>VLOOKUP($B257,'Product Details'!$A:$E,2,0)</f>
        <v>Category 3</v>
      </c>
      <c r="J257" t="str">
        <f>VLOOKUP($B257,'Product Details'!$A:$E,3,0)</f>
        <v>Scallop - St. Jaques</v>
      </c>
      <c r="K257" s="1">
        <f>VLOOKUP($B257,'Product Details'!$A:$E,4,0)</f>
        <v>22.51</v>
      </c>
      <c r="L257" s="1">
        <f>VLOOKUP($B257,'Product Details'!$A:$E,5,0)</f>
        <v>45.51</v>
      </c>
      <c r="M257" s="1">
        <f t="shared" si="15"/>
        <v>877.8900000000001</v>
      </c>
      <c r="N257" s="1">
        <f t="shared" si="16"/>
        <v>1774.8899999999999</v>
      </c>
      <c r="O257">
        <f t="shared" si="17"/>
        <v>21</v>
      </c>
      <c r="P257" t="str">
        <f t="shared" si="18"/>
        <v>Oct</v>
      </c>
      <c r="Q257">
        <f t="shared" si="19"/>
        <v>2022</v>
      </c>
    </row>
    <row r="258" spans="1:17" x14ac:dyDescent="0.35">
      <c r="A258" s="2">
        <v>44878</v>
      </c>
      <c r="B258" t="s">
        <v>108</v>
      </c>
      <c r="C258" t="s">
        <v>53</v>
      </c>
      <c r="D258" t="s">
        <v>54</v>
      </c>
      <c r="E258" t="s">
        <v>2</v>
      </c>
      <c r="F258">
        <v>42</v>
      </c>
      <c r="G258" t="s">
        <v>129</v>
      </c>
      <c r="H258" t="s">
        <v>135</v>
      </c>
      <c r="I258" t="str">
        <f>VLOOKUP($B258,'Product Details'!$A:$E,2,0)</f>
        <v>Category 5</v>
      </c>
      <c r="J258" t="str">
        <f>VLOOKUP($B258,'Product Details'!$A:$E,3,0)</f>
        <v>7up Diet, 355 Ml</v>
      </c>
      <c r="K258" s="1">
        <f>VLOOKUP($B258,'Product Details'!$A:$E,4,0)</f>
        <v>70.31</v>
      </c>
      <c r="L258" s="1">
        <f>VLOOKUP($B258,'Product Details'!$A:$E,5,0)</f>
        <v>85.31</v>
      </c>
      <c r="M258" s="1">
        <f t="shared" si="15"/>
        <v>2953.02</v>
      </c>
      <c r="N258" s="1">
        <f t="shared" si="16"/>
        <v>3583.02</v>
      </c>
      <c r="O258">
        <f t="shared" si="17"/>
        <v>13</v>
      </c>
      <c r="P258" t="str">
        <f t="shared" si="18"/>
        <v>Nov</v>
      </c>
      <c r="Q258">
        <f t="shared" si="19"/>
        <v>2022</v>
      </c>
    </row>
    <row r="259" spans="1:17" x14ac:dyDescent="0.35">
      <c r="A259" s="2">
        <v>44934</v>
      </c>
      <c r="B259" t="s">
        <v>107</v>
      </c>
      <c r="C259" t="s">
        <v>77</v>
      </c>
      <c r="D259" t="s">
        <v>78</v>
      </c>
      <c r="E259" t="s">
        <v>6</v>
      </c>
      <c r="F259">
        <v>52</v>
      </c>
      <c r="G259" t="s">
        <v>131</v>
      </c>
      <c r="H259" t="s">
        <v>135</v>
      </c>
      <c r="I259" t="str">
        <f>VLOOKUP($B259,'Product Details'!$A:$E,2,0)</f>
        <v>Category 3</v>
      </c>
      <c r="J259" t="str">
        <f>VLOOKUP($B259,'Product Details'!$A:$E,3,0)</f>
        <v>Sherry - Dry</v>
      </c>
      <c r="K259" s="1">
        <f>VLOOKUP($B259,'Product Details'!$A:$E,4,0)</f>
        <v>56.74</v>
      </c>
      <c r="L259" s="1">
        <f>VLOOKUP($B259,'Product Details'!$A:$E,5,0)</f>
        <v>79.739999999999995</v>
      </c>
      <c r="M259" s="1">
        <f t="shared" ref="M259:M322" si="20">F259*K259</f>
        <v>2950.48</v>
      </c>
      <c r="N259" s="1">
        <f t="shared" ref="N259:N322" si="21">L259*F259</f>
        <v>4146.4799999999996</v>
      </c>
      <c r="O259">
        <f t="shared" ref="O259:O322" si="22">DAY(A259)</f>
        <v>8</v>
      </c>
      <c r="P259" t="str">
        <f t="shared" ref="P259:P322" si="23">TEXT(A259,"mmm")</f>
        <v>Jan</v>
      </c>
      <c r="Q259">
        <f t="shared" ref="Q259:Q322" si="24">YEAR(A259)</f>
        <v>2023</v>
      </c>
    </row>
    <row r="260" spans="1:17" x14ac:dyDescent="0.35">
      <c r="A260" s="2">
        <v>45039</v>
      </c>
      <c r="B260" t="s">
        <v>107</v>
      </c>
      <c r="C260" t="s">
        <v>61</v>
      </c>
      <c r="D260" t="s">
        <v>62</v>
      </c>
      <c r="E260" t="s">
        <v>2</v>
      </c>
      <c r="F260">
        <v>9</v>
      </c>
      <c r="G260" t="s">
        <v>129</v>
      </c>
      <c r="H260" t="s">
        <v>135</v>
      </c>
      <c r="I260" t="str">
        <f>VLOOKUP($B260,'Product Details'!$A:$E,2,0)</f>
        <v>Category 3</v>
      </c>
      <c r="J260" t="str">
        <f>VLOOKUP($B260,'Product Details'!$A:$E,3,0)</f>
        <v>Sherry - Dry</v>
      </c>
      <c r="K260" s="1">
        <f>VLOOKUP($B260,'Product Details'!$A:$E,4,0)</f>
        <v>56.74</v>
      </c>
      <c r="L260" s="1">
        <f>VLOOKUP($B260,'Product Details'!$A:$E,5,0)</f>
        <v>79.739999999999995</v>
      </c>
      <c r="M260" s="1">
        <f t="shared" si="20"/>
        <v>510.66</v>
      </c>
      <c r="N260" s="1">
        <f t="shared" si="21"/>
        <v>717.66</v>
      </c>
      <c r="O260">
        <f t="shared" si="22"/>
        <v>23</v>
      </c>
      <c r="P260" t="str">
        <f t="shared" si="23"/>
        <v>Apr</v>
      </c>
      <c r="Q260">
        <f t="shared" si="24"/>
        <v>2023</v>
      </c>
    </row>
    <row r="261" spans="1:17" x14ac:dyDescent="0.35">
      <c r="A261" s="2">
        <v>44880</v>
      </c>
      <c r="B261" t="s">
        <v>103</v>
      </c>
      <c r="C261" t="s">
        <v>53</v>
      </c>
      <c r="D261" t="s">
        <v>54</v>
      </c>
      <c r="E261" t="s">
        <v>2</v>
      </c>
      <c r="F261">
        <v>46</v>
      </c>
      <c r="G261" t="s">
        <v>129</v>
      </c>
      <c r="H261" t="s">
        <v>129</v>
      </c>
      <c r="I261" t="str">
        <f>VLOOKUP($B261,'Product Details'!$A:$E,2,0)</f>
        <v>Category 5</v>
      </c>
      <c r="J261" t="str">
        <f>VLOOKUP($B261,'Product Details'!$A:$E,3,0)</f>
        <v>Tomatoes - Grape</v>
      </c>
      <c r="K261" s="1">
        <f>VLOOKUP($B261,'Product Details'!$A:$E,4,0)</f>
        <v>36.659999999999997</v>
      </c>
      <c r="L261" s="1">
        <f>VLOOKUP($B261,'Product Details'!$A:$E,5,0)</f>
        <v>52.66</v>
      </c>
      <c r="M261" s="1">
        <f t="shared" si="20"/>
        <v>1686.36</v>
      </c>
      <c r="N261" s="1">
        <f t="shared" si="21"/>
        <v>2422.3599999999997</v>
      </c>
      <c r="O261">
        <f t="shared" si="22"/>
        <v>15</v>
      </c>
      <c r="P261" t="str">
        <f t="shared" si="23"/>
        <v>Nov</v>
      </c>
      <c r="Q261">
        <f t="shared" si="24"/>
        <v>2022</v>
      </c>
    </row>
    <row r="262" spans="1:17" x14ac:dyDescent="0.35">
      <c r="A262" s="2">
        <v>44739</v>
      </c>
      <c r="B262" t="s">
        <v>102</v>
      </c>
      <c r="C262" t="s">
        <v>69</v>
      </c>
      <c r="D262" t="s">
        <v>70</v>
      </c>
      <c r="E262" t="s">
        <v>6</v>
      </c>
      <c r="F262">
        <v>54</v>
      </c>
      <c r="G262" t="s">
        <v>130</v>
      </c>
      <c r="H262" t="s">
        <v>135</v>
      </c>
      <c r="I262" t="str">
        <f>VLOOKUP($B262,'Product Details'!$A:$E,2,0)</f>
        <v>Category 3</v>
      </c>
      <c r="J262" t="str">
        <f>VLOOKUP($B262,'Product Details'!$A:$E,3,0)</f>
        <v>Scallop - St. Jaques</v>
      </c>
      <c r="K262" s="1">
        <f>VLOOKUP($B262,'Product Details'!$A:$E,4,0)</f>
        <v>22.51</v>
      </c>
      <c r="L262" s="1">
        <f>VLOOKUP($B262,'Product Details'!$A:$E,5,0)</f>
        <v>45.51</v>
      </c>
      <c r="M262" s="1">
        <f t="shared" si="20"/>
        <v>1215.5400000000002</v>
      </c>
      <c r="N262" s="1">
        <f t="shared" si="21"/>
        <v>2457.54</v>
      </c>
      <c r="O262">
        <f t="shared" si="22"/>
        <v>27</v>
      </c>
      <c r="P262" t="str">
        <f t="shared" si="23"/>
        <v>Jun</v>
      </c>
      <c r="Q262">
        <f t="shared" si="24"/>
        <v>2022</v>
      </c>
    </row>
    <row r="263" spans="1:17" x14ac:dyDescent="0.35">
      <c r="A263" s="2">
        <v>44913</v>
      </c>
      <c r="B263" t="s">
        <v>105</v>
      </c>
      <c r="C263" t="s">
        <v>42</v>
      </c>
      <c r="D263" t="s">
        <v>43</v>
      </c>
      <c r="E263" t="s">
        <v>2</v>
      </c>
      <c r="F263">
        <v>53</v>
      </c>
      <c r="G263" t="s">
        <v>130</v>
      </c>
      <c r="H263" t="s">
        <v>135</v>
      </c>
      <c r="I263" t="str">
        <f>VLOOKUP($B263,'Product Details'!$A:$E,2,0)</f>
        <v>Category 2</v>
      </c>
      <c r="J263" t="str">
        <f>VLOOKUP($B263,'Product Details'!$A:$E,3,0)</f>
        <v>Soup Campbells</v>
      </c>
      <c r="K263" s="1">
        <f>VLOOKUP($B263,'Product Details'!$A:$E,4,0)</f>
        <v>7.54</v>
      </c>
      <c r="L263" s="1">
        <f>VLOOKUP($B263,'Product Details'!$A:$E,5,0)</f>
        <v>13.54</v>
      </c>
      <c r="M263" s="1">
        <f t="shared" si="20"/>
        <v>399.62</v>
      </c>
      <c r="N263" s="1">
        <f t="shared" si="21"/>
        <v>717.62</v>
      </c>
      <c r="O263">
        <f t="shared" si="22"/>
        <v>18</v>
      </c>
      <c r="P263" t="str">
        <f t="shared" si="23"/>
        <v>Dec</v>
      </c>
      <c r="Q263">
        <f t="shared" si="24"/>
        <v>2022</v>
      </c>
    </row>
    <row r="264" spans="1:17" x14ac:dyDescent="0.35">
      <c r="A264" s="2">
        <v>45010</v>
      </c>
      <c r="B264" t="s">
        <v>104</v>
      </c>
      <c r="C264" t="s">
        <v>73</v>
      </c>
      <c r="D264" t="s">
        <v>74</v>
      </c>
      <c r="E264" t="s">
        <v>6</v>
      </c>
      <c r="F264">
        <v>31</v>
      </c>
      <c r="G264" t="s">
        <v>131</v>
      </c>
      <c r="H264" t="s">
        <v>135</v>
      </c>
      <c r="I264" t="str">
        <f>VLOOKUP($B264,'Product Details'!$A:$E,2,0)</f>
        <v>Category 1</v>
      </c>
      <c r="J264" t="str">
        <f>VLOOKUP($B264,'Product Details'!$A:$E,3,0)</f>
        <v>White Baguette</v>
      </c>
      <c r="K264" s="1">
        <f>VLOOKUP($B264,'Product Details'!$A:$E,4,0)</f>
        <v>51.63</v>
      </c>
      <c r="L264" s="1">
        <f>VLOOKUP($B264,'Product Details'!$A:$E,5,0)</f>
        <v>61.63</v>
      </c>
      <c r="M264" s="1">
        <f t="shared" si="20"/>
        <v>1600.53</v>
      </c>
      <c r="N264" s="1">
        <f t="shared" si="21"/>
        <v>1910.53</v>
      </c>
      <c r="O264">
        <f t="shared" si="22"/>
        <v>25</v>
      </c>
      <c r="P264" t="str">
        <f t="shared" si="23"/>
        <v>Mar</v>
      </c>
      <c r="Q264">
        <f t="shared" si="24"/>
        <v>2023</v>
      </c>
    </row>
    <row r="265" spans="1:17" x14ac:dyDescent="0.35">
      <c r="A265" s="2">
        <v>45013</v>
      </c>
      <c r="B265" t="s">
        <v>103</v>
      </c>
      <c r="C265" t="s">
        <v>47</v>
      </c>
      <c r="D265" t="s">
        <v>48</v>
      </c>
      <c r="E265" t="s">
        <v>6</v>
      </c>
      <c r="F265">
        <v>27</v>
      </c>
      <c r="G265" t="s">
        <v>129</v>
      </c>
      <c r="H265" t="s">
        <v>129</v>
      </c>
      <c r="I265" t="str">
        <f>VLOOKUP($B265,'Product Details'!$A:$E,2,0)</f>
        <v>Category 5</v>
      </c>
      <c r="J265" t="str">
        <f>VLOOKUP($B265,'Product Details'!$A:$E,3,0)</f>
        <v>Tomatoes - Grape</v>
      </c>
      <c r="K265" s="1">
        <f>VLOOKUP($B265,'Product Details'!$A:$E,4,0)</f>
        <v>36.659999999999997</v>
      </c>
      <c r="L265" s="1">
        <f>VLOOKUP($B265,'Product Details'!$A:$E,5,0)</f>
        <v>52.66</v>
      </c>
      <c r="M265" s="1">
        <f t="shared" si="20"/>
        <v>989.81999999999994</v>
      </c>
      <c r="N265" s="1">
        <f t="shared" si="21"/>
        <v>1421.82</v>
      </c>
      <c r="O265">
        <f t="shared" si="22"/>
        <v>28</v>
      </c>
      <c r="P265" t="str">
        <f t="shared" si="23"/>
        <v>Mar</v>
      </c>
      <c r="Q265">
        <f t="shared" si="24"/>
        <v>2023</v>
      </c>
    </row>
    <row r="266" spans="1:17" x14ac:dyDescent="0.35">
      <c r="A266" s="2">
        <v>44799</v>
      </c>
      <c r="B266" t="s">
        <v>114</v>
      </c>
      <c r="C266" t="s">
        <v>73</v>
      </c>
      <c r="D266" t="s">
        <v>74</v>
      </c>
      <c r="E266" t="s">
        <v>6</v>
      </c>
      <c r="F266">
        <v>29</v>
      </c>
      <c r="G266" t="s">
        <v>131</v>
      </c>
      <c r="H266" t="s">
        <v>129</v>
      </c>
      <c r="I266" t="str">
        <f>VLOOKUP($B266,'Product Details'!$A:$E,2,0)</f>
        <v>Category 5</v>
      </c>
      <c r="J266" t="str">
        <f>VLOOKUP($B266,'Product Details'!$A:$E,3,0)</f>
        <v>Vaccum Bag - 14x20</v>
      </c>
      <c r="K266" s="1">
        <f>VLOOKUP($B266,'Product Details'!$A:$E,4,0)</f>
        <v>91.03</v>
      </c>
      <c r="L266" s="1">
        <f>VLOOKUP($B266,'Product Details'!$A:$E,5,0)</f>
        <v>90.54</v>
      </c>
      <c r="M266" s="1">
        <f t="shared" si="20"/>
        <v>2639.87</v>
      </c>
      <c r="N266" s="1">
        <f t="shared" si="21"/>
        <v>2625.6600000000003</v>
      </c>
      <c r="O266">
        <f t="shared" si="22"/>
        <v>26</v>
      </c>
      <c r="P266" t="str">
        <f t="shared" si="23"/>
        <v>Aug</v>
      </c>
      <c r="Q266">
        <f t="shared" si="24"/>
        <v>2022</v>
      </c>
    </row>
    <row r="267" spans="1:17" x14ac:dyDescent="0.35">
      <c r="A267" s="2">
        <v>44899</v>
      </c>
      <c r="B267" t="s">
        <v>101</v>
      </c>
      <c r="C267" t="s">
        <v>89</v>
      </c>
      <c r="D267" t="s">
        <v>90</v>
      </c>
      <c r="E267" t="s">
        <v>2</v>
      </c>
      <c r="F267">
        <v>51</v>
      </c>
      <c r="G267" t="s">
        <v>132</v>
      </c>
      <c r="H267" t="s">
        <v>135</v>
      </c>
      <c r="I267" t="str">
        <f>VLOOKUP($B267,'Product Details'!$A:$E,2,0)</f>
        <v>Category 1</v>
      </c>
      <c r="J267" t="str">
        <f>VLOOKUP($B267,'Product Details'!$A:$E,3,0)</f>
        <v>Peas - Pigeon, Dry</v>
      </c>
      <c r="K267" s="1">
        <f>VLOOKUP($B267,'Product Details'!$A:$E,4,0)</f>
        <v>69.069999999999993</v>
      </c>
      <c r="L267" s="1">
        <f>VLOOKUP($B267,'Product Details'!$A:$E,5,0)</f>
        <v>88.07</v>
      </c>
      <c r="M267" s="1">
        <f t="shared" si="20"/>
        <v>3522.5699999999997</v>
      </c>
      <c r="N267" s="1">
        <f t="shared" si="21"/>
        <v>4491.57</v>
      </c>
      <c r="O267">
        <f t="shared" si="22"/>
        <v>4</v>
      </c>
      <c r="P267" t="str">
        <f t="shared" si="23"/>
        <v>Dec</v>
      </c>
      <c r="Q267">
        <f t="shared" si="24"/>
        <v>2022</v>
      </c>
    </row>
    <row r="268" spans="1:17" x14ac:dyDescent="0.35">
      <c r="A268" s="2">
        <v>44934</v>
      </c>
      <c r="B268" t="s">
        <v>99</v>
      </c>
      <c r="C268" t="s">
        <v>28</v>
      </c>
      <c r="D268" t="s">
        <v>29</v>
      </c>
      <c r="E268" t="s">
        <v>2</v>
      </c>
      <c r="F268">
        <v>24</v>
      </c>
      <c r="G268" t="s">
        <v>132</v>
      </c>
      <c r="H268" t="s">
        <v>129</v>
      </c>
      <c r="I268" t="str">
        <f>VLOOKUP($B268,'Product Details'!$A:$E,2,0)</f>
        <v>Category 3</v>
      </c>
      <c r="J268" t="str">
        <f>VLOOKUP($B268,'Product Details'!$A:$E,3,0)</f>
        <v>Wine - Tribal Sauvignon</v>
      </c>
      <c r="K268" s="1">
        <f>VLOOKUP($B268,'Product Details'!$A:$E,4,0)</f>
        <v>21.66</v>
      </c>
      <c r="L268" s="1">
        <f>VLOOKUP($B268,'Product Details'!$A:$E,5,0)</f>
        <v>31.66</v>
      </c>
      <c r="M268" s="1">
        <f t="shared" si="20"/>
        <v>519.84</v>
      </c>
      <c r="N268" s="1">
        <f t="shared" si="21"/>
        <v>759.84</v>
      </c>
      <c r="O268">
        <f t="shared" si="22"/>
        <v>8</v>
      </c>
      <c r="P268" t="str">
        <f t="shared" si="23"/>
        <v>Jan</v>
      </c>
      <c r="Q268">
        <f t="shared" si="24"/>
        <v>2023</v>
      </c>
    </row>
    <row r="269" spans="1:17" x14ac:dyDescent="0.35">
      <c r="A269" s="2">
        <v>44824</v>
      </c>
      <c r="B269" t="s">
        <v>101</v>
      </c>
      <c r="C269" t="s">
        <v>79</v>
      </c>
      <c r="D269" t="s">
        <v>80</v>
      </c>
      <c r="E269" t="s">
        <v>2</v>
      </c>
      <c r="F269">
        <v>44</v>
      </c>
      <c r="G269" t="s">
        <v>129</v>
      </c>
      <c r="H269" t="s">
        <v>135</v>
      </c>
      <c r="I269" t="str">
        <f>VLOOKUP($B269,'Product Details'!$A:$E,2,0)</f>
        <v>Category 1</v>
      </c>
      <c r="J269" t="str">
        <f>VLOOKUP($B269,'Product Details'!$A:$E,3,0)</f>
        <v>Peas - Pigeon, Dry</v>
      </c>
      <c r="K269" s="1">
        <f>VLOOKUP($B269,'Product Details'!$A:$E,4,0)</f>
        <v>69.069999999999993</v>
      </c>
      <c r="L269" s="1">
        <f>VLOOKUP($B269,'Product Details'!$A:$E,5,0)</f>
        <v>88.07</v>
      </c>
      <c r="M269" s="1">
        <f t="shared" si="20"/>
        <v>3039.08</v>
      </c>
      <c r="N269" s="1">
        <f t="shared" si="21"/>
        <v>3875.08</v>
      </c>
      <c r="O269">
        <f t="shared" si="22"/>
        <v>20</v>
      </c>
      <c r="P269" t="str">
        <f t="shared" si="23"/>
        <v>Sep</v>
      </c>
      <c r="Q269">
        <f t="shared" si="24"/>
        <v>2022</v>
      </c>
    </row>
    <row r="270" spans="1:17" x14ac:dyDescent="0.35">
      <c r="A270" s="2">
        <v>44975</v>
      </c>
      <c r="B270" t="s">
        <v>107</v>
      </c>
      <c r="C270" t="s">
        <v>89</v>
      </c>
      <c r="D270" t="s">
        <v>90</v>
      </c>
      <c r="E270" t="s">
        <v>2</v>
      </c>
      <c r="F270">
        <v>15</v>
      </c>
      <c r="G270" t="s">
        <v>132</v>
      </c>
      <c r="H270" t="s">
        <v>135</v>
      </c>
      <c r="I270" t="str">
        <f>VLOOKUP($B270,'Product Details'!$A:$E,2,0)</f>
        <v>Category 3</v>
      </c>
      <c r="J270" t="str">
        <f>VLOOKUP($B270,'Product Details'!$A:$E,3,0)</f>
        <v>Sherry - Dry</v>
      </c>
      <c r="K270" s="1">
        <f>VLOOKUP($B270,'Product Details'!$A:$E,4,0)</f>
        <v>56.74</v>
      </c>
      <c r="L270" s="1">
        <f>VLOOKUP($B270,'Product Details'!$A:$E,5,0)</f>
        <v>79.739999999999995</v>
      </c>
      <c r="M270" s="1">
        <f t="shared" si="20"/>
        <v>851.1</v>
      </c>
      <c r="N270" s="1">
        <f t="shared" si="21"/>
        <v>1196.0999999999999</v>
      </c>
      <c r="O270">
        <f t="shared" si="22"/>
        <v>18</v>
      </c>
      <c r="P270" t="str">
        <f t="shared" si="23"/>
        <v>Feb</v>
      </c>
      <c r="Q270">
        <f t="shared" si="24"/>
        <v>2023</v>
      </c>
    </row>
    <row r="271" spans="1:17" x14ac:dyDescent="0.35">
      <c r="A271" s="2">
        <v>45034</v>
      </c>
      <c r="B271" t="s">
        <v>102</v>
      </c>
      <c r="C271" t="s">
        <v>25</v>
      </c>
      <c r="D271" t="s">
        <v>26</v>
      </c>
      <c r="E271" t="s">
        <v>2</v>
      </c>
      <c r="F271">
        <v>40</v>
      </c>
      <c r="G271" t="s">
        <v>130</v>
      </c>
      <c r="H271" t="s">
        <v>135</v>
      </c>
      <c r="I271" t="str">
        <f>VLOOKUP($B271,'Product Details'!$A:$E,2,0)</f>
        <v>Category 3</v>
      </c>
      <c r="J271" t="str">
        <f>VLOOKUP($B271,'Product Details'!$A:$E,3,0)</f>
        <v>Scallop - St. Jaques</v>
      </c>
      <c r="K271" s="1">
        <f>VLOOKUP($B271,'Product Details'!$A:$E,4,0)</f>
        <v>22.51</v>
      </c>
      <c r="L271" s="1">
        <f>VLOOKUP($B271,'Product Details'!$A:$E,5,0)</f>
        <v>45.51</v>
      </c>
      <c r="M271" s="1">
        <f t="shared" si="20"/>
        <v>900.40000000000009</v>
      </c>
      <c r="N271" s="1">
        <f t="shared" si="21"/>
        <v>1820.3999999999999</v>
      </c>
      <c r="O271">
        <f t="shared" si="22"/>
        <v>18</v>
      </c>
      <c r="P271" t="str">
        <f t="shared" si="23"/>
        <v>Apr</v>
      </c>
      <c r="Q271">
        <f t="shared" si="24"/>
        <v>2023</v>
      </c>
    </row>
    <row r="272" spans="1:17" x14ac:dyDescent="0.35">
      <c r="A272" s="2">
        <v>44773</v>
      </c>
      <c r="B272" t="s">
        <v>116</v>
      </c>
      <c r="C272" t="s">
        <v>4</v>
      </c>
      <c r="D272" t="s">
        <v>5</v>
      </c>
      <c r="E272" t="s">
        <v>6</v>
      </c>
      <c r="F272">
        <v>36</v>
      </c>
      <c r="G272" t="s">
        <v>130</v>
      </c>
      <c r="H272" t="s">
        <v>135</v>
      </c>
      <c r="I272" t="str">
        <f>VLOOKUP($B272,'Product Details'!$A:$E,2,0)</f>
        <v>Category 5</v>
      </c>
      <c r="J272" t="str">
        <f>VLOOKUP($B272,'Product Details'!$A:$E,3,0)</f>
        <v>Water - San Pellegrino</v>
      </c>
      <c r="K272" s="1">
        <f>VLOOKUP($B272,'Product Details'!$A:$E,4,0)</f>
        <v>32.25</v>
      </c>
      <c r="L272" s="1">
        <f>VLOOKUP($B272,'Product Details'!$A:$E,5,0)</f>
        <v>41.25</v>
      </c>
      <c r="M272" s="1">
        <f t="shared" si="20"/>
        <v>1161</v>
      </c>
      <c r="N272" s="1">
        <f t="shared" si="21"/>
        <v>1485</v>
      </c>
      <c r="O272">
        <f t="shared" si="22"/>
        <v>31</v>
      </c>
      <c r="P272" t="str">
        <f t="shared" si="23"/>
        <v>Jul</v>
      </c>
      <c r="Q272">
        <f t="shared" si="24"/>
        <v>2022</v>
      </c>
    </row>
    <row r="273" spans="1:17" x14ac:dyDescent="0.35">
      <c r="A273" s="2">
        <v>44977</v>
      </c>
      <c r="B273" t="s">
        <v>108</v>
      </c>
      <c r="C273" t="s">
        <v>33</v>
      </c>
      <c r="D273" t="s">
        <v>34</v>
      </c>
      <c r="E273" t="s">
        <v>2</v>
      </c>
      <c r="F273">
        <v>24</v>
      </c>
      <c r="G273" t="s">
        <v>129</v>
      </c>
      <c r="H273" t="s">
        <v>135</v>
      </c>
      <c r="I273" t="str">
        <f>VLOOKUP($B273,'Product Details'!$A:$E,2,0)</f>
        <v>Category 5</v>
      </c>
      <c r="J273" t="str">
        <f>VLOOKUP($B273,'Product Details'!$A:$E,3,0)</f>
        <v>7up Diet, 355 Ml</v>
      </c>
      <c r="K273" s="1">
        <f>VLOOKUP($B273,'Product Details'!$A:$E,4,0)</f>
        <v>70.31</v>
      </c>
      <c r="L273" s="1">
        <f>VLOOKUP($B273,'Product Details'!$A:$E,5,0)</f>
        <v>85.31</v>
      </c>
      <c r="M273" s="1">
        <f t="shared" si="20"/>
        <v>1687.44</v>
      </c>
      <c r="N273" s="1">
        <f t="shared" si="21"/>
        <v>2047.44</v>
      </c>
      <c r="O273">
        <f t="shared" si="22"/>
        <v>20</v>
      </c>
      <c r="P273" t="str">
        <f t="shared" si="23"/>
        <v>Feb</v>
      </c>
      <c r="Q273">
        <f t="shared" si="24"/>
        <v>2023</v>
      </c>
    </row>
    <row r="274" spans="1:17" x14ac:dyDescent="0.35">
      <c r="A274" s="2">
        <v>44992</v>
      </c>
      <c r="B274" t="s">
        <v>108</v>
      </c>
      <c r="C274" t="s">
        <v>42</v>
      </c>
      <c r="D274" t="s">
        <v>43</v>
      </c>
      <c r="E274" t="s">
        <v>2</v>
      </c>
      <c r="F274">
        <v>19</v>
      </c>
      <c r="G274" t="s">
        <v>130</v>
      </c>
      <c r="H274" t="s">
        <v>135</v>
      </c>
      <c r="I274" t="str">
        <f>VLOOKUP($B274,'Product Details'!$A:$E,2,0)</f>
        <v>Category 5</v>
      </c>
      <c r="J274" t="str">
        <f>VLOOKUP($B274,'Product Details'!$A:$E,3,0)</f>
        <v>7up Diet, 355 Ml</v>
      </c>
      <c r="K274" s="1">
        <f>VLOOKUP($B274,'Product Details'!$A:$E,4,0)</f>
        <v>70.31</v>
      </c>
      <c r="L274" s="1">
        <f>VLOOKUP($B274,'Product Details'!$A:$E,5,0)</f>
        <v>85.31</v>
      </c>
      <c r="M274" s="1">
        <f t="shared" si="20"/>
        <v>1335.89</v>
      </c>
      <c r="N274" s="1">
        <f t="shared" si="21"/>
        <v>1620.89</v>
      </c>
      <c r="O274">
        <f t="shared" si="22"/>
        <v>7</v>
      </c>
      <c r="P274" t="str">
        <f t="shared" si="23"/>
        <v>Mar</v>
      </c>
      <c r="Q274">
        <f t="shared" si="24"/>
        <v>2023</v>
      </c>
    </row>
    <row r="275" spans="1:17" x14ac:dyDescent="0.35">
      <c r="A275" s="2">
        <v>44837</v>
      </c>
      <c r="B275" t="s">
        <v>114</v>
      </c>
      <c r="C275" t="s">
        <v>73</v>
      </c>
      <c r="D275" t="s">
        <v>74</v>
      </c>
      <c r="E275" t="s">
        <v>6</v>
      </c>
      <c r="F275">
        <v>26</v>
      </c>
      <c r="G275" t="s">
        <v>131</v>
      </c>
      <c r="H275" t="s">
        <v>135</v>
      </c>
      <c r="I275" t="str">
        <f>VLOOKUP($B275,'Product Details'!$A:$E,2,0)</f>
        <v>Category 5</v>
      </c>
      <c r="J275" t="str">
        <f>VLOOKUP($B275,'Product Details'!$A:$E,3,0)</f>
        <v>Vaccum Bag - 14x20</v>
      </c>
      <c r="K275" s="1">
        <f>VLOOKUP($B275,'Product Details'!$A:$E,4,0)</f>
        <v>91.03</v>
      </c>
      <c r="L275" s="1">
        <f>VLOOKUP($B275,'Product Details'!$A:$E,5,0)</f>
        <v>90.54</v>
      </c>
      <c r="M275" s="1">
        <f t="shared" si="20"/>
        <v>2366.7800000000002</v>
      </c>
      <c r="N275" s="1">
        <f t="shared" si="21"/>
        <v>2354.04</v>
      </c>
      <c r="O275">
        <f t="shared" si="22"/>
        <v>3</v>
      </c>
      <c r="P275" t="str">
        <f t="shared" si="23"/>
        <v>Oct</v>
      </c>
      <c r="Q275">
        <f t="shared" si="24"/>
        <v>2022</v>
      </c>
    </row>
    <row r="276" spans="1:17" x14ac:dyDescent="0.35">
      <c r="A276" s="2">
        <v>44719</v>
      </c>
      <c r="B276" t="s">
        <v>112</v>
      </c>
      <c r="C276" t="s">
        <v>23</v>
      </c>
      <c r="D276" t="s">
        <v>24</v>
      </c>
      <c r="E276" t="s">
        <v>2</v>
      </c>
      <c r="F276">
        <v>40</v>
      </c>
      <c r="G276" t="s">
        <v>131</v>
      </c>
      <c r="H276" t="s">
        <v>135</v>
      </c>
      <c r="I276" t="str">
        <f>VLOOKUP($B276,'Product Details'!$A:$E,2,0)</f>
        <v>Category 4</v>
      </c>
      <c r="J276" t="str">
        <f>VLOOKUP($B276,'Product Details'!$A:$E,3,0)</f>
        <v>Pizza Pizza Dough</v>
      </c>
      <c r="K276" s="1">
        <f>VLOOKUP($B276,'Product Details'!$A:$E,4,0)</f>
        <v>30.48</v>
      </c>
      <c r="L276" s="1">
        <f>VLOOKUP($B276,'Product Details'!$A:$E,5,0)</f>
        <v>36.479999999999997</v>
      </c>
      <c r="M276" s="1">
        <f t="shared" si="20"/>
        <v>1219.2</v>
      </c>
      <c r="N276" s="1">
        <f t="shared" si="21"/>
        <v>1459.1999999999998</v>
      </c>
      <c r="O276">
        <f t="shared" si="22"/>
        <v>7</v>
      </c>
      <c r="P276" t="str">
        <f t="shared" si="23"/>
        <v>Jun</v>
      </c>
      <c r="Q276">
        <f t="shared" si="24"/>
        <v>2022</v>
      </c>
    </row>
    <row r="277" spans="1:17" x14ac:dyDescent="0.35">
      <c r="A277" s="2">
        <v>44913</v>
      </c>
      <c r="B277" t="s">
        <v>109</v>
      </c>
      <c r="C277" t="s">
        <v>82</v>
      </c>
      <c r="D277" t="s">
        <v>83</v>
      </c>
      <c r="E277" t="s">
        <v>6</v>
      </c>
      <c r="F277">
        <v>52</v>
      </c>
      <c r="G277" t="s">
        <v>129</v>
      </c>
      <c r="H277" t="s">
        <v>135</v>
      </c>
      <c r="I277" t="str">
        <f>VLOOKUP($B277,'Product Details'!$A:$E,2,0)</f>
        <v>Category 6</v>
      </c>
      <c r="J277" t="str">
        <f>VLOOKUP($B277,'Product Details'!$A:$E,3,0)</f>
        <v>Pork Ham Prager</v>
      </c>
      <c r="K277" s="1">
        <f>VLOOKUP($B277,'Product Details'!$A:$E,4,0)</f>
        <v>12.54</v>
      </c>
      <c r="L277" s="1">
        <f>VLOOKUP($B277,'Product Details'!$A:$E,5,0)</f>
        <v>30.54</v>
      </c>
      <c r="M277" s="1">
        <f t="shared" si="20"/>
        <v>652.07999999999993</v>
      </c>
      <c r="N277" s="1">
        <f t="shared" si="21"/>
        <v>1588.08</v>
      </c>
      <c r="O277">
        <f t="shared" si="22"/>
        <v>18</v>
      </c>
      <c r="P277" t="str">
        <f t="shared" si="23"/>
        <v>Dec</v>
      </c>
      <c r="Q277">
        <f t="shared" si="24"/>
        <v>2022</v>
      </c>
    </row>
    <row r="278" spans="1:17" x14ac:dyDescent="0.35">
      <c r="A278" s="2">
        <v>44858</v>
      </c>
      <c r="B278" t="s">
        <v>99</v>
      </c>
      <c r="C278" t="s">
        <v>50</v>
      </c>
      <c r="D278" t="s">
        <v>51</v>
      </c>
      <c r="E278" t="s">
        <v>6</v>
      </c>
      <c r="F278">
        <v>34</v>
      </c>
      <c r="G278" t="s">
        <v>130</v>
      </c>
      <c r="H278" t="s">
        <v>135</v>
      </c>
      <c r="I278" t="str">
        <f>VLOOKUP($B278,'Product Details'!$A:$E,2,0)</f>
        <v>Category 3</v>
      </c>
      <c r="J278" t="str">
        <f>VLOOKUP($B278,'Product Details'!$A:$E,3,0)</f>
        <v>Wine - Tribal Sauvignon</v>
      </c>
      <c r="K278" s="1">
        <f>VLOOKUP($B278,'Product Details'!$A:$E,4,0)</f>
        <v>21.66</v>
      </c>
      <c r="L278" s="1">
        <f>VLOOKUP($B278,'Product Details'!$A:$E,5,0)</f>
        <v>31.66</v>
      </c>
      <c r="M278" s="1">
        <f t="shared" si="20"/>
        <v>736.44</v>
      </c>
      <c r="N278" s="1">
        <f t="shared" si="21"/>
        <v>1076.44</v>
      </c>
      <c r="O278">
        <f t="shared" si="22"/>
        <v>24</v>
      </c>
      <c r="P278" t="str">
        <f t="shared" si="23"/>
        <v>Oct</v>
      </c>
      <c r="Q278">
        <f t="shared" si="24"/>
        <v>2022</v>
      </c>
    </row>
    <row r="279" spans="1:17" x14ac:dyDescent="0.35">
      <c r="A279" s="2">
        <v>45036</v>
      </c>
      <c r="B279" t="s">
        <v>116</v>
      </c>
      <c r="C279" t="s">
        <v>89</v>
      </c>
      <c r="D279" t="s">
        <v>90</v>
      </c>
      <c r="E279" t="s">
        <v>2</v>
      </c>
      <c r="F279">
        <v>23</v>
      </c>
      <c r="G279" t="s">
        <v>132</v>
      </c>
      <c r="H279" t="s">
        <v>129</v>
      </c>
      <c r="I279" t="str">
        <f>VLOOKUP($B279,'Product Details'!$A:$E,2,0)</f>
        <v>Category 5</v>
      </c>
      <c r="J279" t="str">
        <f>VLOOKUP($B279,'Product Details'!$A:$E,3,0)</f>
        <v>Water - San Pellegrino</v>
      </c>
      <c r="K279" s="1">
        <f>VLOOKUP($B279,'Product Details'!$A:$E,4,0)</f>
        <v>32.25</v>
      </c>
      <c r="L279" s="1">
        <f>VLOOKUP($B279,'Product Details'!$A:$E,5,0)</f>
        <v>41.25</v>
      </c>
      <c r="M279" s="1">
        <f t="shared" si="20"/>
        <v>741.75</v>
      </c>
      <c r="N279" s="1">
        <f t="shared" si="21"/>
        <v>948.75</v>
      </c>
      <c r="O279">
        <f t="shared" si="22"/>
        <v>20</v>
      </c>
      <c r="P279" t="str">
        <f t="shared" si="23"/>
        <v>Apr</v>
      </c>
      <c r="Q279">
        <f t="shared" si="24"/>
        <v>2023</v>
      </c>
    </row>
    <row r="280" spans="1:17" x14ac:dyDescent="0.35">
      <c r="A280" s="2">
        <v>45039</v>
      </c>
      <c r="B280" t="s">
        <v>98</v>
      </c>
      <c r="C280" t="s">
        <v>56</v>
      </c>
      <c r="D280" t="s">
        <v>57</v>
      </c>
      <c r="E280" t="s">
        <v>2</v>
      </c>
      <c r="F280">
        <v>10</v>
      </c>
      <c r="G280" t="s">
        <v>132</v>
      </c>
      <c r="H280" t="s">
        <v>135</v>
      </c>
      <c r="I280" t="str">
        <f>VLOOKUP($B280,'Product Details'!$A:$E,2,0)</f>
        <v>Category 3</v>
      </c>
      <c r="J280" t="str">
        <f>VLOOKUP($B280,'Product Details'!$A:$E,3,0)</f>
        <v>Beef - Striploin</v>
      </c>
      <c r="K280" s="1">
        <f>VLOOKUP($B280,'Product Details'!$A:$E,4,0)</f>
        <v>13.89</v>
      </c>
      <c r="L280" s="1">
        <f>VLOOKUP($B280,'Product Details'!$A:$E,5,0)</f>
        <v>33.89</v>
      </c>
      <c r="M280" s="1">
        <f t="shared" si="20"/>
        <v>138.9</v>
      </c>
      <c r="N280" s="1">
        <f t="shared" si="21"/>
        <v>338.9</v>
      </c>
      <c r="O280">
        <f t="shared" si="22"/>
        <v>23</v>
      </c>
      <c r="P280" t="str">
        <f t="shared" si="23"/>
        <v>Apr</v>
      </c>
      <c r="Q280">
        <f t="shared" si="24"/>
        <v>2023</v>
      </c>
    </row>
    <row r="281" spans="1:17" x14ac:dyDescent="0.35">
      <c r="A281" s="2">
        <v>44757</v>
      </c>
      <c r="B281" t="s">
        <v>113</v>
      </c>
      <c r="C281" t="s">
        <v>28</v>
      </c>
      <c r="D281" t="s">
        <v>29</v>
      </c>
      <c r="E281" t="s">
        <v>2</v>
      </c>
      <c r="F281">
        <v>17</v>
      </c>
      <c r="G281" t="s">
        <v>132</v>
      </c>
      <c r="H281" t="s">
        <v>129</v>
      </c>
      <c r="I281" t="str">
        <f>VLOOKUP($B281,'Product Details'!$A:$E,2,0)</f>
        <v>Category 6</v>
      </c>
      <c r="J281" t="str">
        <f>VLOOKUP($B281,'Product Details'!$A:$E,3,0)</f>
        <v>Pepper - Cayenne</v>
      </c>
      <c r="K281" s="1">
        <f>VLOOKUP($B281,'Product Details'!$A:$E,4,0)</f>
        <v>77.83</v>
      </c>
      <c r="L281" s="1">
        <f>VLOOKUP($B281,'Product Details'!$A:$E,5,0)</f>
        <v>99.83</v>
      </c>
      <c r="M281" s="1">
        <f t="shared" si="20"/>
        <v>1323.11</v>
      </c>
      <c r="N281" s="1">
        <f t="shared" si="21"/>
        <v>1697.11</v>
      </c>
      <c r="O281">
        <f t="shared" si="22"/>
        <v>15</v>
      </c>
      <c r="P281" t="str">
        <f t="shared" si="23"/>
        <v>Jul</v>
      </c>
      <c r="Q281">
        <f t="shared" si="24"/>
        <v>2022</v>
      </c>
    </row>
    <row r="282" spans="1:17" x14ac:dyDescent="0.35">
      <c r="A282" s="2">
        <v>44942</v>
      </c>
      <c r="B282" t="s">
        <v>101</v>
      </c>
      <c r="C282" t="s">
        <v>39</v>
      </c>
      <c r="D282" t="s">
        <v>40</v>
      </c>
      <c r="E282" t="s">
        <v>6</v>
      </c>
      <c r="F282">
        <v>59</v>
      </c>
      <c r="G282" t="s">
        <v>132</v>
      </c>
      <c r="H282" t="s">
        <v>129</v>
      </c>
      <c r="I282" t="str">
        <f>VLOOKUP($B282,'Product Details'!$A:$E,2,0)</f>
        <v>Category 1</v>
      </c>
      <c r="J282" t="str">
        <f>VLOOKUP($B282,'Product Details'!$A:$E,3,0)</f>
        <v>Peas - Pigeon, Dry</v>
      </c>
      <c r="K282" s="1">
        <f>VLOOKUP($B282,'Product Details'!$A:$E,4,0)</f>
        <v>69.069999999999993</v>
      </c>
      <c r="L282" s="1">
        <f>VLOOKUP($B282,'Product Details'!$A:$E,5,0)</f>
        <v>88.07</v>
      </c>
      <c r="M282" s="1">
        <f t="shared" si="20"/>
        <v>4075.1299999999997</v>
      </c>
      <c r="N282" s="1">
        <f t="shared" si="21"/>
        <v>5196.1299999999992</v>
      </c>
      <c r="O282">
        <f t="shared" si="22"/>
        <v>16</v>
      </c>
      <c r="P282" t="str">
        <f t="shared" si="23"/>
        <v>Jan</v>
      </c>
      <c r="Q282">
        <f t="shared" si="24"/>
        <v>2023</v>
      </c>
    </row>
    <row r="283" spans="1:17" x14ac:dyDescent="0.35">
      <c r="A283" s="2">
        <v>44971</v>
      </c>
      <c r="B283" t="s">
        <v>98</v>
      </c>
      <c r="C283" t="s">
        <v>11</v>
      </c>
      <c r="D283" t="s">
        <v>12</v>
      </c>
      <c r="E283" t="s">
        <v>2</v>
      </c>
      <c r="F283">
        <v>53</v>
      </c>
      <c r="G283" t="s">
        <v>129</v>
      </c>
      <c r="H283" t="s">
        <v>135</v>
      </c>
      <c r="I283" t="str">
        <f>VLOOKUP($B283,'Product Details'!$A:$E,2,0)</f>
        <v>Category 3</v>
      </c>
      <c r="J283" t="str">
        <f>VLOOKUP($B283,'Product Details'!$A:$E,3,0)</f>
        <v>Beef - Striploin</v>
      </c>
      <c r="K283" s="1">
        <f>VLOOKUP($B283,'Product Details'!$A:$E,4,0)</f>
        <v>13.89</v>
      </c>
      <c r="L283" s="1">
        <f>VLOOKUP($B283,'Product Details'!$A:$E,5,0)</f>
        <v>33.89</v>
      </c>
      <c r="M283" s="1">
        <f t="shared" si="20"/>
        <v>736.17000000000007</v>
      </c>
      <c r="N283" s="1">
        <f t="shared" si="21"/>
        <v>1796.17</v>
      </c>
      <c r="O283">
        <f t="shared" si="22"/>
        <v>14</v>
      </c>
      <c r="P283" t="str">
        <f t="shared" si="23"/>
        <v>Feb</v>
      </c>
      <c r="Q283">
        <f t="shared" si="24"/>
        <v>2023</v>
      </c>
    </row>
    <row r="284" spans="1:17" x14ac:dyDescent="0.35">
      <c r="A284" s="2">
        <v>44875</v>
      </c>
      <c r="B284" t="s">
        <v>112</v>
      </c>
      <c r="C284" t="s">
        <v>87</v>
      </c>
      <c r="D284" t="s">
        <v>88</v>
      </c>
      <c r="E284" t="s">
        <v>6</v>
      </c>
      <c r="F284">
        <v>13</v>
      </c>
      <c r="G284" t="s">
        <v>132</v>
      </c>
      <c r="H284" t="s">
        <v>135</v>
      </c>
      <c r="I284" t="str">
        <f>VLOOKUP($B284,'Product Details'!$A:$E,2,0)</f>
        <v>Category 4</v>
      </c>
      <c r="J284" t="str">
        <f>VLOOKUP($B284,'Product Details'!$A:$E,3,0)</f>
        <v>Pizza Pizza Dough</v>
      </c>
      <c r="K284" s="1">
        <f>VLOOKUP($B284,'Product Details'!$A:$E,4,0)</f>
        <v>30.48</v>
      </c>
      <c r="L284" s="1">
        <f>VLOOKUP($B284,'Product Details'!$A:$E,5,0)</f>
        <v>36.479999999999997</v>
      </c>
      <c r="M284" s="1">
        <f t="shared" si="20"/>
        <v>396.24</v>
      </c>
      <c r="N284" s="1">
        <f t="shared" si="21"/>
        <v>474.23999999999995</v>
      </c>
      <c r="O284">
        <f t="shared" si="22"/>
        <v>10</v>
      </c>
      <c r="P284" t="str">
        <f t="shared" si="23"/>
        <v>Nov</v>
      </c>
      <c r="Q284">
        <f t="shared" si="24"/>
        <v>2022</v>
      </c>
    </row>
    <row r="285" spans="1:17" x14ac:dyDescent="0.35">
      <c r="A285" s="2">
        <v>44896</v>
      </c>
      <c r="B285" t="s">
        <v>117</v>
      </c>
      <c r="C285" t="s">
        <v>33</v>
      </c>
      <c r="D285" t="s">
        <v>34</v>
      </c>
      <c r="E285" t="s">
        <v>2</v>
      </c>
      <c r="F285">
        <v>58</v>
      </c>
      <c r="G285" t="s">
        <v>129</v>
      </c>
      <c r="H285" t="s">
        <v>135</v>
      </c>
      <c r="I285" t="str">
        <f>VLOOKUP($B285,'Product Details'!$A:$E,2,0)</f>
        <v>Category 1</v>
      </c>
      <c r="J285" t="str">
        <f>VLOOKUP($B285,'Product Details'!$A:$E,3,0)</f>
        <v>Sauce - Bernaise, Mix</v>
      </c>
      <c r="K285" s="1">
        <f>VLOOKUP($B285,'Product Details'!$A:$E,4,0)</f>
        <v>88.79</v>
      </c>
      <c r="L285" s="1">
        <f>VLOOKUP($B285,'Product Details'!$A:$E,5,0)</f>
        <v>96.79</v>
      </c>
      <c r="M285" s="1">
        <f t="shared" si="20"/>
        <v>5149.8200000000006</v>
      </c>
      <c r="N285" s="1">
        <f t="shared" si="21"/>
        <v>5613.8200000000006</v>
      </c>
      <c r="O285">
        <f t="shared" si="22"/>
        <v>1</v>
      </c>
      <c r="P285" t="str">
        <f t="shared" si="23"/>
        <v>Dec</v>
      </c>
      <c r="Q285">
        <f t="shared" si="24"/>
        <v>2022</v>
      </c>
    </row>
    <row r="286" spans="1:17" x14ac:dyDescent="0.35">
      <c r="A286" s="2">
        <v>45057</v>
      </c>
      <c r="B286" t="s">
        <v>102</v>
      </c>
      <c r="C286" t="s">
        <v>42</v>
      </c>
      <c r="D286" t="s">
        <v>43</v>
      </c>
      <c r="E286" t="s">
        <v>2</v>
      </c>
      <c r="F286">
        <v>24</v>
      </c>
      <c r="G286" t="s">
        <v>130</v>
      </c>
      <c r="H286" t="s">
        <v>135</v>
      </c>
      <c r="I286" t="str">
        <f>VLOOKUP($B286,'Product Details'!$A:$E,2,0)</f>
        <v>Category 3</v>
      </c>
      <c r="J286" t="str">
        <f>VLOOKUP($B286,'Product Details'!$A:$E,3,0)</f>
        <v>Scallop - St. Jaques</v>
      </c>
      <c r="K286" s="1">
        <f>VLOOKUP($B286,'Product Details'!$A:$E,4,0)</f>
        <v>22.51</v>
      </c>
      <c r="L286" s="1">
        <f>VLOOKUP($B286,'Product Details'!$A:$E,5,0)</f>
        <v>45.51</v>
      </c>
      <c r="M286" s="1">
        <f t="shared" si="20"/>
        <v>540.24</v>
      </c>
      <c r="N286" s="1">
        <f t="shared" si="21"/>
        <v>1092.24</v>
      </c>
      <c r="O286">
        <f t="shared" si="22"/>
        <v>11</v>
      </c>
      <c r="P286" t="str">
        <f t="shared" si="23"/>
        <v>May</v>
      </c>
      <c r="Q286">
        <f t="shared" si="24"/>
        <v>2023</v>
      </c>
    </row>
    <row r="287" spans="1:17" x14ac:dyDescent="0.35">
      <c r="A287" s="2">
        <v>44969</v>
      </c>
      <c r="B287" t="s">
        <v>118</v>
      </c>
      <c r="C287" t="s">
        <v>69</v>
      </c>
      <c r="D287" t="s">
        <v>70</v>
      </c>
      <c r="E287" t="s">
        <v>6</v>
      </c>
      <c r="F287">
        <v>20</v>
      </c>
      <c r="G287" t="s">
        <v>130</v>
      </c>
      <c r="H287" t="s">
        <v>129</v>
      </c>
      <c r="I287" t="str">
        <f>VLOOKUP($B287,'Product Details'!$A:$E,2,0)</f>
        <v>Category 2</v>
      </c>
      <c r="J287" t="str">
        <f>VLOOKUP($B287,'Product Details'!$A:$E,3,0)</f>
        <v>Soup - Campbells Mac N Cheese</v>
      </c>
      <c r="K287" s="1">
        <f>VLOOKUP($B287,'Product Details'!$A:$E,4,0)</f>
        <v>6.55</v>
      </c>
      <c r="L287" s="1">
        <f>VLOOKUP($B287,'Product Details'!$A:$E,5,0)</f>
        <v>4.53</v>
      </c>
      <c r="M287" s="1">
        <f t="shared" si="20"/>
        <v>131</v>
      </c>
      <c r="N287" s="1">
        <f t="shared" si="21"/>
        <v>90.600000000000009</v>
      </c>
      <c r="O287">
        <f t="shared" si="22"/>
        <v>12</v>
      </c>
      <c r="P287" t="str">
        <f t="shared" si="23"/>
        <v>Feb</v>
      </c>
      <c r="Q287">
        <f t="shared" si="24"/>
        <v>2023</v>
      </c>
    </row>
    <row r="288" spans="1:17" x14ac:dyDescent="0.35">
      <c r="A288" s="2">
        <v>44746</v>
      </c>
      <c r="B288" t="s">
        <v>114</v>
      </c>
      <c r="C288" t="s">
        <v>0</v>
      </c>
      <c r="D288" t="s">
        <v>1</v>
      </c>
      <c r="E288" t="s">
        <v>2</v>
      </c>
      <c r="F288">
        <v>10</v>
      </c>
      <c r="G288" t="s">
        <v>129</v>
      </c>
      <c r="H288" t="s">
        <v>129</v>
      </c>
      <c r="I288" t="str">
        <f>VLOOKUP($B288,'Product Details'!$A:$E,2,0)</f>
        <v>Category 5</v>
      </c>
      <c r="J288" t="str">
        <f>VLOOKUP($B288,'Product Details'!$A:$E,3,0)</f>
        <v>Vaccum Bag - 14x20</v>
      </c>
      <c r="K288" s="1">
        <f>VLOOKUP($B288,'Product Details'!$A:$E,4,0)</f>
        <v>91.03</v>
      </c>
      <c r="L288" s="1">
        <f>VLOOKUP($B288,'Product Details'!$A:$E,5,0)</f>
        <v>90.54</v>
      </c>
      <c r="M288" s="1">
        <f t="shared" si="20"/>
        <v>910.3</v>
      </c>
      <c r="N288" s="1">
        <f t="shared" si="21"/>
        <v>905.40000000000009</v>
      </c>
      <c r="O288">
        <f t="shared" si="22"/>
        <v>4</v>
      </c>
      <c r="P288" t="str">
        <f t="shared" si="23"/>
        <v>Jul</v>
      </c>
      <c r="Q288">
        <f t="shared" si="24"/>
        <v>2022</v>
      </c>
    </row>
    <row r="289" spans="1:17" x14ac:dyDescent="0.35">
      <c r="A289" s="2">
        <v>45029</v>
      </c>
      <c r="B289" t="s">
        <v>110</v>
      </c>
      <c r="C289" t="s">
        <v>67</v>
      </c>
      <c r="D289" t="s">
        <v>68</v>
      </c>
      <c r="E289" t="s">
        <v>2</v>
      </c>
      <c r="F289">
        <v>52</v>
      </c>
      <c r="G289" t="s">
        <v>131</v>
      </c>
      <c r="H289" t="s">
        <v>129</v>
      </c>
      <c r="I289" t="str">
        <f>VLOOKUP($B289,'Product Details'!$A:$E,2,0)</f>
        <v>Category 6</v>
      </c>
      <c r="J289" t="str">
        <f>VLOOKUP($B289,'Product Details'!$A:$E,3,0)</f>
        <v>Pastry - Baked Cinnamon Stick</v>
      </c>
      <c r="K289" s="1">
        <f>VLOOKUP($B289,'Product Details'!$A:$E,4,0)</f>
        <v>43.7</v>
      </c>
      <c r="L289" s="1">
        <f>VLOOKUP($B289,'Product Details'!$A:$E,5,0)</f>
        <v>42.11</v>
      </c>
      <c r="M289" s="1">
        <f t="shared" si="20"/>
        <v>2272.4</v>
      </c>
      <c r="N289" s="1">
        <f t="shared" si="21"/>
        <v>2189.7199999999998</v>
      </c>
      <c r="O289">
        <f t="shared" si="22"/>
        <v>13</v>
      </c>
      <c r="P289" t="str">
        <f t="shared" si="23"/>
        <v>Apr</v>
      </c>
      <c r="Q289">
        <f t="shared" si="24"/>
        <v>2023</v>
      </c>
    </row>
    <row r="290" spans="1:17" x14ac:dyDescent="0.35">
      <c r="A290" s="2">
        <v>45030</v>
      </c>
      <c r="B290" t="s">
        <v>113</v>
      </c>
      <c r="C290" t="s">
        <v>8</v>
      </c>
      <c r="D290" t="s">
        <v>9</v>
      </c>
      <c r="E290" t="s">
        <v>6</v>
      </c>
      <c r="F290">
        <v>34</v>
      </c>
      <c r="G290" t="s">
        <v>130</v>
      </c>
      <c r="H290" t="s">
        <v>129</v>
      </c>
      <c r="I290" t="str">
        <f>VLOOKUP($B290,'Product Details'!$A:$E,2,0)</f>
        <v>Category 6</v>
      </c>
      <c r="J290" t="str">
        <f>VLOOKUP($B290,'Product Details'!$A:$E,3,0)</f>
        <v>Pepper - Cayenne</v>
      </c>
      <c r="K290" s="1">
        <f>VLOOKUP($B290,'Product Details'!$A:$E,4,0)</f>
        <v>77.83</v>
      </c>
      <c r="L290" s="1">
        <f>VLOOKUP($B290,'Product Details'!$A:$E,5,0)</f>
        <v>99.83</v>
      </c>
      <c r="M290" s="1">
        <f t="shared" si="20"/>
        <v>2646.22</v>
      </c>
      <c r="N290" s="1">
        <f t="shared" si="21"/>
        <v>3394.22</v>
      </c>
      <c r="O290">
        <f t="shared" si="22"/>
        <v>14</v>
      </c>
      <c r="P290" t="str">
        <f t="shared" si="23"/>
        <v>Apr</v>
      </c>
      <c r="Q290">
        <f t="shared" si="24"/>
        <v>2023</v>
      </c>
    </row>
    <row r="291" spans="1:17" x14ac:dyDescent="0.35">
      <c r="A291" s="2">
        <v>45053</v>
      </c>
      <c r="B291" t="s">
        <v>98</v>
      </c>
      <c r="C291" t="s">
        <v>59</v>
      </c>
      <c r="D291" t="s">
        <v>60</v>
      </c>
      <c r="E291" t="s">
        <v>6</v>
      </c>
      <c r="F291">
        <v>13</v>
      </c>
      <c r="G291" t="s">
        <v>131</v>
      </c>
      <c r="H291" t="s">
        <v>135</v>
      </c>
      <c r="I291" t="str">
        <f>VLOOKUP($B291,'Product Details'!$A:$E,2,0)</f>
        <v>Category 3</v>
      </c>
      <c r="J291" t="str">
        <f>VLOOKUP($B291,'Product Details'!$A:$E,3,0)</f>
        <v>Beef - Striploin</v>
      </c>
      <c r="K291" s="1">
        <f>VLOOKUP($B291,'Product Details'!$A:$E,4,0)</f>
        <v>13.89</v>
      </c>
      <c r="L291" s="1">
        <f>VLOOKUP($B291,'Product Details'!$A:$E,5,0)</f>
        <v>33.89</v>
      </c>
      <c r="M291" s="1">
        <f t="shared" si="20"/>
        <v>180.57</v>
      </c>
      <c r="N291" s="1">
        <f t="shared" si="21"/>
        <v>440.57</v>
      </c>
      <c r="O291">
        <f t="shared" si="22"/>
        <v>7</v>
      </c>
      <c r="P291" t="str">
        <f t="shared" si="23"/>
        <v>May</v>
      </c>
      <c r="Q291">
        <f t="shared" si="24"/>
        <v>2023</v>
      </c>
    </row>
    <row r="292" spans="1:17" x14ac:dyDescent="0.35">
      <c r="A292" s="2">
        <v>44761</v>
      </c>
      <c r="B292" t="s">
        <v>104</v>
      </c>
      <c r="C292" t="s">
        <v>75</v>
      </c>
      <c r="D292" t="s">
        <v>76</v>
      </c>
      <c r="E292" t="s">
        <v>6</v>
      </c>
      <c r="F292">
        <v>24</v>
      </c>
      <c r="G292" t="s">
        <v>131</v>
      </c>
      <c r="H292" t="s">
        <v>129</v>
      </c>
      <c r="I292" t="str">
        <f>VLOOKUP($B292,'Product Details'!$A:$E,2,0)</f>
        <v>Category 1</v>
      </c>
      <c r="J292" t="str">
        <f>VLOOKUP($B292,'Product Details'!$A:$E,3,0)</f>
        <v>White Baguette</v>
      </c>
      <c r="K292" s="1">
        <f>VLOOKUP($B292,'Product Details'!$A:$E,4,0)</f>
        <v>51.63</v>
      </c>
      <c r="L292" s="1">
        <f>VLOOKUP($B292,'Product Details'!$A:$E,5,0)</f>
        <v>61.63</v>
      </c>
      <c r="M292" s="1">
        <f t="shared" si="20"/>
        <v>1239.1200000000001</v>
      </c>
      <c r="N292" s="1">
        <f t="shared" si="21"/>
        <v>1479.1200000000001</v>
      </c>
      <c r="O292">
        <f t="shared" si="22"/>
        <v>19</v>
      </c>
      <c r="P292" t="str">
        <f t="shared" si="23"/>
        <v>Jul</v>
      </c>
      <c r="Q292">
        <f t="shared" si="24"/>
        <v>2022</v>
      </c>
    </row>
    <row r="293" spans="1:17" x14ac:dyDescent="0.35">
      <c r="A293" s="2">
        <v>44936</v>
      </c>
      <c r="B293" t="s">
        <v>103</v>
      </c>
      <c r="C293" t="s">
        <v>30</v>
      </c>
      <c r="D293" t="s">
        <v>31</v>
      </c>
      <c r="E293" t="s">
        <v>6</v>
      </c>
      <c r="F293">
        <v>26</v>
      </c>
      <c r="G293" t="s">
        <v>132</v>
      </c>
      <c r="H293" t="s">
        <v>129</v>
      </c>
      <c r="I293" t="str">
        <f>VLOOKUP($B293,'Product Details'!$A:$E,2,0)</f>
        <v>Category 5</v>
      </c>
      <c r="J293" t="str">
        <f>VLOOKUP($B293,'Product Details'!$A:$E,3,0)</f>
        <v>Tomatoes - Grape</v>
      </c>
      <c r="K293" s="1">
        <f>VLOOKUP($B293,'Product Details'!$A:$E,4,0)</f>
        <v>36.659999999999997</v>
      </c>
      <c r="L293" s="1">
        <f>VLOOKUP($B293,'Product Details'!$A:$E,5,0)</f>
        <v>52.66</v>
      </c>
      <c r="M293" s="1">
        <f t="shared" si="20"/>
        <v>953.15999999999985</v>
      </c>
      <c r="N293" s="1">
        <f t="shared" si="21"/>
        <v>1369.1599999999999</v>
      </c>
      <c r="O293">
        <f t="shared" si="22"/>
        <v>10</v>
      </c>
      <c r="P293" t="str">
        <f t="shared" si="23"/>
        <v>Jan</v>
      </c>
      <c r="Q293">
        <f t="shared" si="24"/>
        <v>2023</v>
      </c>
    </row>
    <row r="294" spans="1:17" x14ac:dyDescent="0.35">
      <c r="A294" s="2">
        <v>44757</v>
      </c>
      <c r="B294" t="s">
        <v>98</v>
      </c>
      <c r="C294" t="s">
        <v>36</v>
      </c>
      <c r="D294" t="s">
        <v>37</v>
      </c>
      <c r="E294" t="s">
        <v>6</v>
      </c>
      <c r="F294">
        <v>44</v>
      </c>
      <c r="G294" t="s">
        <v>130</v>
      </c>
      <c r="H294" t="s">
        <v>135</v>
      </c>
      <c r="I294" t="str">
        <f>VLOOKUP($B294,'Product Details'!$A:$E,2,0)</f>
        <v>Category 3</v>
      </c>
      <c r="J294" t="str">
        <f>VLOOKUP($B294,'Product Details'!$A:$E,3,0)</f>
        <v>Beef - Striploin</v>
      </c>
      <c r="K294" s="1">
        <f>VLOOKUP($B294,'Product Details'!$A:$E,4,0)</f>
        <v>13.89</v>
      </c>
      <c r="L294" s="1">
        <f>VLOOKUP($B294,'Product Details'!$A:$E,5,0)</f>
        <v>33.89</v>
      </c>
      <c r="M294" s="1">
        <f t="shared" si="20"/>
        <v>611.16000000000008</v>
      </c>
      <c r="N294" s="1">
        <f t="shared" si="21"/>
        <v>1491.16</v>
      </c>
      <c r="O294">
        <f t="shared" si="22"/>
        <v>15</v>
      </c>
      <c r="P294" t="str">
        <f t="shared" si="23"/>
        <v>Jul</v>
      </c>
      <c r="Q294">
        <f t="shared" si="24"/>
        <v>2022</v>
      </c>
    </row>
    <row r="295" spans="1:17" x14ac:dyDescent="0.35">
      <c r="A295" s="2">
        <v>44813</v>
      </c>
      <c r="B295" t="s">
        <v>116</v>
      </c>
      <c r="C295" t="s">
        <v>33</v>
      </c>
      <c r="D295" t="s">
        <v>34</v>
      </c>
      <c r="E295" t="s">
        <v>2</v>
      </c>
      <c r="F295">
        <v>55</v>
      </c>
      <c r="G295" t="s">
        <v>129</v>
      </c>
      <c r="H295" t="s">
        <v>135</v>
      </c>
      <c r="I295" t="str">
        <f>VLOOKUP($B295,'Product Details'!$A:$E,2,0)</f>
        <v>Category 5</v>
      </c>
      <c r="J295" t="str">
        <f>VLOOKUP($B295,'Product Details'!$A:$E,3,0)</f>
        <v>Water - San Pellegrino</v>
      </c>
      <c r="K295" s="1">
        <f>VLOOKUP($B295,'Product Details'!$A:$E,4,0)</f>
        <v>32.25</v>
      </c>
      <c r="L295" s="1">
        <f>VLOOKUP($B295,'Product Details'!$A:$E,5,0)</f>
        <v>41.25</v>
      </c>
      <c r="M295" s="1">
        <f t="shared" si="20"/>
        <v>1773.75</v>
      </c>
      <c r="N295" s="1">
        <f t="shared" si="21"/>
        <v>2268.75</v>
      </c>
      <c r="O295">
        <f t="shared" si="22"/>
        <v>9</v>
      </c>
      <c r="P295" t="str">
        <f t="shared" si="23"/>
        <v>Sep</v>
      </c>
      <c r="Q295">
        <f t="shared" si="24"/>
        <v>2022</v>
      </c>
    </row>
    <row r="296" spans="1:17" x14ac:dyDescent="0.35">
      <c r="A296" s="2">
        <v>44830</v>
      </c>
      <c r="B296" t="s">
        <v>117</v>
      </c>
      <c r="C296" t="s">
        <v>25</v>
      </c>
      <c r="D296" t="s">
        <v>26</v>
      </c>
      <c r="E296" t="s">
        <v>2</v>
      </c>
      <c r="F296">
        <v>42</v>
      </c>
      <c r="G296" t="s">
        <v>130</v>
      </c>
      <c r="H296" t="s">
        <v>129</v>
      </c>
      <c r="I296" t="str">
        <f>VLOOKUP($B296,'Product Details'!$A:$E,2,0)</f>
        <v>Category 1</v>
      </c>
      <c r="J296" t="str">
        <f>VLOOKUP($B296,'Product Details'!$A:$E,3,0)</f>
        <v>Sauce - Bernaise, Mix</v>
      </c>
      <c r="K296" s="1">
        <f>VLOOKUP($B296,'Product Details'!$A:$E,4,0)</f>
        <v>88.79</v>
      </c>
      <c r="L296" s="1">
        <f>VLOOKUP($B296,'Product Details'!$A:$E,5,0)</f>
        <v>96.79</v>
      </c>
      <c r="M296" s="1">
        <f t="shared" si="20"/>
        <v>3729.1800000000003</v>
      </c>
      <c r="N296" s="1">
        <f t="shared" si="21"/>
        <v>4065.1800000000003</v>
      </c>
      <c r="O296">
        <f t="shared" si="22"/>
        <v>26</v>
      </c>
      <c r="P296" t="str">
        <f t="shared" si="23"/>
        <v>Sep</v>
      </c>
      <c r="Q296">
        <f t="shared" si="24"/>
        <v>2022</v>
      </c>
    </row>
    <row r="297" spans="1:17" x14ac:dyDescent="0.35">
      <c r="A297" s="2">
        <v>44987</v>
      </c>
      <c r="B297" t="s">
        <v>105</v>
      </c>
      <c r="C297" t="s">
        <v>65</v>
      </c>
      <c r="D297" t="s">
        <v>66</v>
      </c>
      <c r="E297" t="s">
        <v>6</v>
      </c>
      <c r="F297">
        <v>9</v>
      </c>
      <c r="G297" t="s">
        <v>131</v>
      </c>
      <c r="H297" t="s">
        <v>135</v>
      </c>
      <c r="I297" t="str">
        <f>VLOOKUP($B297,'Product Details'!$A:$E,2,0)</f>
        <v>Category 2</v>
      </c>
      <c r="J297" t="str">
        <f>VLOOKUP($B297,'Product Details'!$A:$E,3,0)</f>
        <v>Soup Campbells</v>
      </c>
      <c r="K297" s="1">
        <f>VLOOKUP($B297,'Product Details'!$A:$E,4,0)</f>
        <v>7.54</v>
      </c>
      <c r="L297" s="1">
        <f>VLOOKUP($B297,'Product Details'!$A:$E,5,0)</f>
        <v>13.54</v>
      </c>
      <c r="M297" s="1">
        <f t="shared" si="20"/>
        <v>67.86</v>
      </c>
      <c r="N297" s="1">
        <f t="shared" si="21"/>
        <v>121.85999999999999</v>
      </c>
      <c r="O297">
        <f t="shared" si="22"/>
        <v>2</v>
      </c>
      <c r="P297" t="str">
        <f t="shared" si="23"/>
        <v>Mar</v>
      </c>
      <c r="Q297">
        <f t="shared" si="24"/>
        <v>2023</v>
      </c>
    </row>
    <row r="298" spans="1:17" x14ac:dyDescent="0.35">
      <c r="A298" s="2">
        <v>44970</v>
      </c>
      <c r="B298" t="s">
        <v>110</v>
      </c>
      <c r="C298" t="s">
        <v>33</v>
      </c>
      <c r="D298" t="s">
        <v>34</v>
      </c>
      <c r="E298" t="s">
        <v>2</v>
      </c>
      <c r="F298">
        <v>41</v>
      </c>
      <c r="G298" t="s">
        <v>129</v>
      </c>
      <c r="H298" t="s">
        <v>135</v>
      </c>
      <c r="I298" t="str">
        <f>VLOOKUP($B298,'Product Details'!$A:$E,2,0)</f>
        <v>Category 6</v>
      </c>
      <c r="J298" t="str">
        <f>VLOOKUP($B298,'Product Details'!$A:$E,3,0)</f>
        <v>Pastry - Baked Cinnamon Stick</v>
      </c>
      <c r="K298" s="1">
        <f>VLOOKUP($B298,'Product Details'!$A:$E,4,0)</f>
        <v>43.7</v>
      </c>
      <c r="L298" s="1">
        <f>VLOOKUP($B298,'Product Details'!$A:$E,5,0)</f>
        <v>42.11</v>
      </c>
      <c r="M298" s="1">
        <f t="shared" si="20"/>
        <v>1791.7</v>
      </c>
      <c r="N298" s="1">
        <f t="shared" si="21"/>
        <v>1726.51</v>
      </c>
      <c r="O298">
        <f t="shared" si="22"/>
        <v>13</v>
      </c>
      <c r="P298" t="str">
        <f t="shared" si="23"/>
        <v>Feb</v>
      </c>
      <c r="Q298">
        <f t="shared" si="24"/>
        <v>2023</v>
      </c>
    </row>
    <row r="299" spans="1:17" x14ac:dyDescent="0.35">
      <c r="A299" s="2">
        <v>44844</v>
      </c>
      <c r="B299" t="s">
        <v>98</v>
      </c>
      <c r="C299" t="s">
        <v>36</v>
      </c>
      <c r="D299" t="s">
        <v>37</v>
      </c>
      <c r="E299" t="s">
        <v>6</v>
      </c>
      <c r="F299">
        <v>14</v>
      </c>
      <c r="G299" t="s">
        <v>130</v>
      </c>
      <c r="H299" t="s">
        <v>129</v>
      </c>
      <c r="I299" t="str">
        <f>VLOOKUP($B299,'Product Details'!$A:$E,2,0)</f>
        <v>Category 3</v>
      </c>
      <c r="J299" t="str">
        <f>VLOOKUP($B299,'Product Details'!$A:$E,3,0)</f>
        <v>Beef - Striploin</v>
      </c>
      <c r="K299" s="1">
        <f>VLOOKUP($B299,'Product Details'!$A:$E,4,0)</f>
        <v>13.89</v>
      </c>
      <c r="L299" s="1">
        <f>VLOOKUP($B299,'Product Details'!$A:$E,5,0)</f>
        <v>33.89</v>
      </c>
      <c r="M299" s="1">
        <f t="shared" si="20"/>
        <v>194.46</v>
      </c>
      <c r="N299" s="1">
        <f t="shared" si="21"/>
        <v>474.46000000000004</v>
      </c>
      <c r="O299">
        <f t="shared" si="22"/>
        <v>10</v>
      </c>
      <c r="P299" t="str">
        <f t="shared" si="23"/>
        <v>Oct</v>
      </c>
      <c r="Q299">
        <f t="shared" si="24"/>
        <v>2022</v>
      </c>
    </row>
    <row r="300" spans="1:17" x14ac:dyDescent="0.35">
      <c r="A300" s="2">
        <v>44973</v>
      </c>
      <c r="B300" t="s">
        <v>100</v>
      </c>
      <c r="C300" t="s">
        <v>36</v>
      </c>
      <c r="D300" t="s">
        <v>37</v>
      </c>
      <c r="E300" t="s">
        <v>6</v>
      </c>
      <c r="F300">
        <v>34</v>
      </c>
      <c r="G300" t="s">
        <v>130</v>
      </c>
      <c r="H300" t="s">
        <v>135</v>
      </c>
      <c r="I300" t="str">
        <f>VLOOKUP($B300,'Product Details'!$A:$E,2,0)</f>
        <v>Category 2</v>
      </c>
      <c r="J300" t="str">
        <f>VLOOKUP($B300,'Product Details'!$A:$E,3,0)</f>
        <v>Veal - Liver</v>
      </c>
      <c r="K300" s="1">
        <f>VLOOKUP($B300,'Product Details'!$A:$E,4,0)</f>
        <v>89.94</v>
      </c>
      <c r="L300" s="1">
        <f>VLOOKUP($B300,'Product Details'!$A:$E,5,0)</f>
        <v>89.94</v>
      </c>
      <c r="M300" s="1">
        <f t="shared" si="20"/>
        <v>3057.96</v>
      </c>
      <c r="N300" s="1">
        <f t="shared" si="21"/>
        <v>3057.96</v>
      </c>
      <c r="O300">
        <f t="shared" si="22"/>
        <v>16</v>
      </c>
      <c r="P300" t="str">
        <f t="shared" si="23"/>
        <v>Feb</v>
      </c>
      <c r="Q300">
        <f t="shared" si="24"/>
        <v>2023</v>
      </c>
    </row>
    <row r="301" spans="1:17" x14ac:dyDescent="0.35">
      <c r="A301" s="2">
        <v>44827</v>
      </c>
      <c r="B301" t="s">
        <v>99</v>
      </c>
      <c r="C301" t="s">
        <v>4</v>
      </c>
      <c r="D301" t="s">
        <v>5</v>
      </c>
      <c r="E301" t="s">
        <v>6</v>
      </c>
      <c r="F301">
        <v>47</v>
      </c>
      <c r="G301" t="s">
        <v>130</v>
      </c>
      <c r="H301" t="s">
        <v>135</v>
      </c>
      <c r="I301" t="str">
        <f>VLOOKUP($B301,'Product Details'!$A:$E,2,0)</f>
        <v>Category 3</v>
      </c>
      <c r="J301" t="str">
        <f>VLOOKUP($B301,'Product Details'!$A:$E,3,0)</f>
        <v>Wine - Tribal Sauvignon</v>
      </c>
      <c r="K301" s="1">
        <f>VLOOKUP($B301,'Product Details'!$A:$E,4,0)</f>
        <v>21.66</v>
      </c>
      <c r="L301" s="1">
        <f>VLOOKUP($B301,'Product Details'!$A:$E,5,0)</f>
        <v>31.66</v>
      </c>
      <c r="M301" s="1">
        <f t="shared" si="20"/>
        <v>1018.02</v>
      </c>
      <c r="N301" s="1">
        <f t="shared" si="21"/>
        <v>1488.02</v>
      </c>
      <c r="O301">
        <f t="shared" si="22"/>
        <v>23</v>
      </c>
      <c r="P301" t="str">
        <f t="shared" si="23"/>
        <v>Sep</v>
      </c>
      <c r="Q301">
        <f t="shared" si="24"/>
        <v>2022</v>
      </c>
    </row>
    <row r="302" spans="1:17" x14ac:dyDescent="0.35">
      <c r="A302" s="2">
        <v>44852</v>
      </c>
      <c r="B302" t="s">
        <v>107</v>
      </c>
      <c r="C302" t="s">
        <v>28</v>
      </c>
      <c r="D302" t="s">
        <v>29</v>
      </c>
      <c r="E302" t="s">
        <v>2</v>
      </c>
      <c r="F302">
        <v>55</v>
      </c>
      <c r="G302" t="s">
        <v>132</v>
      </c>
      <c r="H302" t="s">
        <v>135</v>
      </c>
      <c r="I302" t="str">
        <f>VLOOKUP($B302,'Product Details'!$A:$E,2,0)</f>
        <v>Category 3</v>
      </c>
      <c r="J302" t="str">
        <f>VLOOKUP($B302,'Product Details'!$A:$E,3,0)</f>
        <v>Sherry - Dry</v>
      </c>
      <c r="K302" s="1">
        <f>VLOOKUP($B302,'Product Details'!$A:$E,4,0)</f>
        <v>56.74</v>
      </c>
      <c r="L302" s="1">
        <f>VLOOKUP($B302,'Product Details'!$A:$E,5,0)</f>
        <v>79.739999999999995</v>
      </c>
      <c r="M302" s="1">
        <f t="shared" si="20"/>
        <v>3120.7000000000003</v>
      </c>
      <c r="N302" s="1">
        <f t="shared" si="21"/>
        <v>4385.7</v>
      </c>
      <c r="O302">
        <f t="shared" si="22"/>
        <v>18</v>
      </c>
      <c r="P302" t="str">
        <f t="shared" si="23"/>
        <v>Oct</v>
      </c>
      <c r="Q302">
        <f t="shared" si="24"/>
        <v>2022</v>
      </c>
    </row>
    <row r="303" spans="1:17" x14ac:dyDescent="0.35">
      <c r="A303" s="2">
        <v>44717</v>
      </c>
      <c r="B303" t="s">
        <v>113</v>
      </c>
      <c r="C303" t="s">
        <v>69</v>
      </c>
      <c r="D303" t="s">
        <v>70</v>
      </c>
      <c r="E303" t="s">
        <v>6</v>
      </c>
      <c r="F303">
        <v>56</v>
      </c>
      <c r="G303" t="s">
        <v>130</v>
      </c>
      <c r="H303" t="s">
        <v>129</v>
      </c>
      <c r="I303" t="str">
        <f>VLOOKUP($B303,'Product Details'!$A:$E,2,0)</f>
        <v>Category 6</v>
      </c>
      <c r="J303" t="str">
        <f>VLOOKUP($B303,'Product Details'!$A:$E,3,0)</f>
        <v>Pepper - Cayenne</v>
      </c>
      <c r="K303" s="1">
        <f>VLOOKUP($B303,'Product Details'!$A:$E,4,0)</f>
        <v>77.83</v>
      </c>
      <c r="L303" s="1">
        <f>VLOOKUP($B303,'Product Details'!$A:$E,5,0)</f>
        <v>99.83</v>
      </c>
      <c r="M303" s="1">
        <f t="shared" si="20"/>
        <v>4358.4799999999996</v>
      </c>
      <c r="N303" s="1">
        <f t="shared" si="21"/>
        <v>5590.48</v>
      </c>
      <c r="O303">
        <f t="shared" si="22"/>
        <v>5</v>
      </c>
      <c r="P303" t="str">
        <f t="shared" si="23"/>
        <v>Jun</v>
      </c>
      <c r="Q303">
        <f t="shared" si="24"/>
        <v>2022</v>
      </c>
    </row>
    <row r="304" spans="1:17" x14ac:dyDescent="0.35">
      <c r="A304" s="2">
        <v>44728</v>
      </c>
      <c r="B304" t="s">
        <v>111</v>
      </c>
      <c r="C304" t="s">
        <v>47</v>
      </c>
      <c r="D304" t="s">
        <v>48</v>
      </c>
      <c r="E304" t="s">
        <v>6</v>
      </c>
      <c r="F304">
        <v>17</v>
      </c>
      <c r="G304" t="s">
        <v>129</v>
      </c>
      <c r="H304" t="s">
        <v>129</v>
      </c>
      <c r="I304" t="str">
        <f>VLOOKUP($B304,'Product Details'!$A:$E,2,0)</f>
        <v>Category 2</v>
      </c>
      <c r="J304" t="str">
        <f>VLOOKUP($B304,'Product Details'!$A:$E,3,0)</f>
        <v>Pasta - Cappellini, Dry</v>
      </c>
      <c r="K304" s="1">
        <f>VLOOKUP($B304,'Product Details'!$A:$E,4,0)</f>
        <v>33.299999999999997</v>
      </c>
      <c r="L304" s="1">
        <f>VLOOKUP($B304,'Product Details'!$A:$E,5,0)</f>
        <v>46.3</v>
      </c>
      <c r="M304" s="1">
        <f t="shared" si="20"/>
        <v>566.09999999999991</v>
      </c>
      <c r="N304" s="1">
        <f t="shared" si="21"/>
        <v>787.09999999999991</v>
      </c>
      <c r="O304">
        <f t="shared" si="22"/>
        <v>16</v>
      </c>
      <c r="P304" t="str">
        <f t="shared" si="23"/>
        <v>Jun</v>
      </c>
      <c r="Q304">
        <f t="shared" si="24"/>
        <v>2022</v>
      </c>
    </row>
    <row r="305" spans="1:17" x14ac:dyDescent="0.35">
      <c r="A305" s="2">
        <v>44948</v>
      </c>
      <c r="B305" t="s">
        <v>115</v>
      </c>
      <c r="C305" t="s">
        <v>18</v>
      </c>
      <c r="D305" t="s">
        <v>19</v>
      </c>
      <c r="E305" t="s">
        <v>2</v>
      </c>
      <c r="F305">
        <v>49</v>
      </c>
      <c r="G305" t="s">
        <v>131</v>
      </c>
      <c r="H305" t="s">
        <v>135</v>
      </c>
      <c r="I305" t="str">
        <f>VLOOKUP($B305,'Product Details'!$A:$E,2,0)</f>
        <v>Category 3</v>
      </c>
      <c r="J305" t="str">
        <f>VLOOKUP($B305,'Product Details'!$A:$E,3,0)</f>
        <v>Tarragon - Fresh</v>
      </c>
      <c r="K305" s="1">
        <f>VLOOKUP($B305,'Product Details'!$A:$E,4,0)</f>
        <v>88.73</v>
      </c>
      <c r="L305" s="1">
        <f>VLOOKUP($B305,'Product Details'!$A:$E,5,0)</f>
        <v>87.75</v>
      </c>
      <c r="M305" s="1">
        <f t="shared" si="20"/>
        <v>4347.7700000000004</v>
      </c>
      <c r="N305" s="1">
        <f t="shared" si="21"/>
        <v>4299.75</v>
      </c>
      <c r="O305">
        <f t="shared" si="22"/>
        <v>22</v>
      </c>
      <c r="P305" t="str">
        <f t="shared" si="23"/>
        <v>Jan</v>
      </c>
      <c r="Q305">
        <f t="shared" si="24"/>
        <v>2023</v>
      </c>
    </row>
    <row r="306" spans="1:17" x14ac:dyDescent="0.35">
      <c r="A306" s="2">
        <v>44859</v>
      </c>
      <c r="B306" t="s">
        <v>103</v>
      </c>
      <c r="C306" t="s">
        <v>44</v>
      </c>
      <c r="D306" t="s">
        <v>45</v>
      </c>
      <c r="E306" t="s">
        <v>2</v>
      </c>
      <c r="F306">
        <v>12</v>
      </c>
      <c r="G306" t="s">
        <v>130</v>
      </c>
      <c r="H306" t="s">
        <v>135</v>
      </c>
      <c r="I306" t="str">
        <f>VLOOKUP($B306,'Product Details'!$A:$E,2,0)</f>
        <v>Category 5</v>
      </c>
      <c r="J306" t="str">
        <f>VLOOKUP($B306,'Product Details'!$A:$E,3,0)</f>
        <v>Tomatoes - Grape</v>
      </c>
      <c r="K306" s="1">
        <f>VLOOKUP($B306,'Product Details'!$A:$E,4,0)</f>
        <v>36.659999999999997</v>
      </c>
      <c r="L306" s="1">
        <f>VLOOKUP($B306,'Product Details'!$A:$E,5,0)</f>
        <v>52.66</v>
      </c>
      <c r="M306" s="1">
        <f t="shared" si="20"/>
        <v>439.91999999999996</v>
      </c>
      <c r="N306" s="1">
        <f t="shared" si="21"/>
        <v>631.91999999999996</v>
      </c>
      <c r="O306">
        <f t="shared" si="22"/>
        <v>25</v>
      </c>
      <c r="P306" t="str">
        <f t="shared" si="23"/>
        <v>Oct</v>
      </c>
      <c r="Q306">
        <f t="shared" si="24"/>
        <v>2022</v>
      </c>
    </row>
    <row r="307" spans="1:17" x14ac:dyDescent="0.35">
      <c r="A307" s="2">
        <v>44808</v>
      </c>
      <c r="B307" t="s">
        <v>117</v>
      </c>
      <c r="C307" t="s">
        <v>77</v>
      </c>
      <c r="D307" t="s">
        <v>78</v>
      </c>
      <c r="E307" t="s">
        <v>6</v>
      </c>
      <c r="F307">
        <v>28</v>
      </c>
      <c r="G307" t="s">
        <v>131</v>
      </c>
      <c r="H307" t="s">
        <v>135</v>
      </c>
      <c r="I307" t="str">
        <f>VLOOKUP($B307,'Product Details'!$A:$E,2,0)</f>
        <v>Category 1</v>
      </c>
      <c r="J307" t="str">
        <f>VLOOKUP($B307,'Product Details'!$A:$E,3,0)</f>
        <v>Sauce - Bernaise, Mix</v>
      </c>
      <c r="K307" s="1">
        <f>VLOOKUP($B307,'Product Details'!$A:$E,4,0)</f>
        <v>88.79</v>
      </c>
      <c r="L307" s="1">
        <f>VLOOKUP($B307,'Product Details'!$A:$E,5,0)</f>
        <v>96.79</v>
      </c>
      <c r="M307" s="1">
        <f t="shared" si="20"/>
        <v>2486.1200000000003</v>
      </c>
      <c r="N307" s="1">
        <f t="shared" si="21"/>
        <v>2710.1200000000003</v>
      </c>
      <c r="O307">
        <f t="shared" si="22"/>
        <v>4</v>
      </c>
      <c r="P307" t="str">
        <f t="shared" si="23"/>
        <v>Sep</v>
      </c>
      <c r="Q307">
        <f t="shared" si="24"/>
        <v>2022</v>
      </c>
    </row>
    <row r="308" spans="1:17" x14ac:dyDescent="0.35">
      <c r="A308" s="2">
        <v>44872</v>
      </c>
      <c r="B308" t="s">
        <v>109</v>
      </c>
      <c r="C308" t="s">
        <v>23</v>
      </c>
      <c r="D308" t="s">
        <v>24</v>
      </c>
      <c r="E308" t="s">
        <v>2</v>
      </c>
      <c r="F308">
        <v>39</v>
      </c>
      <c r="G308" t="s">
        <v>131</v>
      </c>
      <c r="H308" t="s">
        <v>135</v>
      </c>
      <c r="I308" t="str">
        <f>VLOOKUP($B308,'Product Details'!$A:$E,2,0)</f>
        <v>Category 6</v>
      </c>
      <c r="J308" t="str">
        <f>VLOOKUP($B308,'Product Details'!$A:$E,3,0)</f>
        <v>Pork Ham Prager</v>
      </c>
      <c r="K308" s="1">
        <f>VLOOKUP($B308,'Product Details'!$A:$E,4,0)</f>
        <v>12.54</v>
      </c>
      <c r="L308" s="1">
        <f>VLOOKUP($B308,'Product Details'!$A:$E,5,0)</f>
        <v>30.54</v>
      </c>
      <c r="M308" s="1">
        <f t="shared" si="20"/>
        <v>489.05999999999995</v>
      </c>
      <c r="N308" s="1">
        <f t="shared" si="21"/>
        <v>1191.06</v>
      </c>
      <c r="O308">
        <f t="shared" si="22"/>
        <v>7</v>
      </c>
      <c r="P308" t="str">
        <f t="shared" si="23"/>
        <v>Nov</v>
      </c>
      <c r="Q308">
        <f t="shared" si="24"/>
        <v>2022</v>
      </c>
    </row>
    <row r="309" spans="1:17" x14ac:dyDescent="0.35">
      <c r="A309" s="2">
        <v>44890</v>
      </c>
      <c r="B309" t="s">
        <v>114</v>
      </c>
      <c r="C309" t="s">
        <v>33</v>
      </c>
      <c r="D309" t="s">
        <v>34</v>
      </c>
      <c r="E309" t="s">
        <v>2</v>
      </c>
      <c r="F309">
        <v>14</v>
      </c>
      <c r="G309" t="s">
        <v>129</v>
      </c>
      <c r="H309" t="s">
        <v>129</v>
      </c>
      <c r="I309" t="str">
        <f>VLOOKUP($B309,'Product Details'!$A:$E,2,0)</f>
        <v>Category 5</v>
      </c>
      <c r="J309" t="str">
        <f>VLOOKUP($B309,'Product Details'!$A:$E,3,0)</f>
        <v>Vaccum Bag - 14x20</v>
      </c>
      <c r="K309" s="1">
        <f>VLOOKUP($B309,'Product Details'!$A:$E,4,0)</f>
        <v>91.03</v>
      </c>
      <c r="L309" s="1">
        <f>VLOOKUP($B309,'Product Details'!$A:$E,5,0)</f>
        <v>90.54</v>
      </c>
      <c r="M309" s="1">
        <f t="shared" si="20"/>
        <v>1274.42</v>
      </c>
      <c r="N309" s="1">
        <f t="shared" si="21"/>
        <v>1267.5600000000002</v>
      </c>
      <c r="O309">
        <f t="shared" si="22"/>
        <v>25</v>
      </c>
      <c r="P309" t="str">
        <f t="shared" si="23"/>
        <v>Nov</v>
      </c>
      <c r="Q309">
        <f t="shared" si="24"/>
        <v>2022</v>
      </c>
    </row>
    <row r="310" spans="1:17" x14ac:dyDescent="0.35">
      <c r="A310" s="2">
        <v>44790</v>
      </c>
      <c r="B310" t="s">
        <v>107</v>
      </c>
      <c r="C310" t="s">
        <v>87</v>
      </c>
      <c r="D310" t="s">
        <v>88</v>
      </c>
      <c r="E310" t="s">
        <v>6</v>
      </c>
      <c r="F310">
        <v>24</v>
      </c>
      <c r="G310" t="s">
        <v>132</v>
      </c>
      <c r="H310" t="s">
        <v>135</v>
      </c>
      <c r="I310" t="str">
        <f>VLOOKUP($B310,'Product Details'!$A:$E,2,0)</f>
        <v>Category 3</v>
      </c>
      <c r="J310" t="str">
        <f>VLOOKUP($B310,'Product Details'!$A:$E,3,0)</f>
        <v>Sherry - Dry</v>
      </c>
      <c r="K310" s="1">
        <f>VLOOKUP($B310,'Product Details'!$A:$E,4,0)</f>
        <v>56.74</v>
      </c>
      <c r="L310" s="1">
        <f>VLOOKUP($B310,'Product Details'!$A:$E,5,0)</f>
        <v>79.739999999999995</v>
      </c>
      <c r="M310" s="1">
        <f t="shared" si="20"/>
        <v>1361.76</v>
      </c>
      <c r="N310" s="1">
        <f t="shared" si="21"/>
        <v>1913.7599999999998</v>
      </c>
      <c r="O310">
        <f t="shared" si="22"/>
        <v>17</v>
      </c>
      <c r="P310" t="str">
        <f t="shared" si="23"/>
        <v>Aug</v>
      </c>
      <c r="Q310">
        <f t="shared" si="24"/>
        <v>2022</v>
      </c>
    </row>
    <row r="311" spans="1:17" x14ac:dyDescent="0.35">
      <c r="A311" s="2">
        <v>44742</v>
      </c>
      <c r="B311" t="s">
        <v>101</v>
      </c>
      <c r="C311" t="s">
        <v>42</v>
      </c>
      <c r="D311" t="s">
        <v>43</v>
      </c>
      <c r="E311" t="s">
        <v>2</v>
      </c>
      <c r="F311">
        <v>30</v>
      </c>
      <c r="G311" t="s">
        <v>130</v>
      </c>
      <c r="H311" t="s">
        <v>129</v>
      </c>
      <c r="I311" t="str">
        <f>VLOOKUP($B311,'Product Details'!$A:$E,2,0)</f>
        <v>Category 1</v>
      </c>
      <c r="J311" t="str">
        <f>VLOOKUP($B311,'Product Details'!$A:$E,3,0)</f>
        <v>Peas - Pigeon, Dry</v>
      </c>
      <c r="K311" s="1">
        <f>VLOOKUP($B311,'Product Details'!$A:$E,4,0)</f>
        <v>69.069999999999993</v>
      </c>
      <c r="L311" s="1">
        <f>VLOOKUP($B311,'Product Details'!$A:$E,5,0)</f>
        <v>88.07</v>
      </c>
      <c r="M311" s="1">
        <f t="shared" si="20"/>
        <v>2072.1</v>
      </c>
      <c r="N311" s="1">
        <f t="shared" si="21"/>
        <v>2642.1</v>
      </c>
      <c r="O311">
        <f t="shared" si="22"/>
        <v>30</v>
      </c>
      <c r="P311" t="str">
        <f t="shared" si="23"/>
        <v>Jun</v>
      </c>
      <c r="Q311">
        <f t="shared" si="24"/>
        <v>2022</v>
      </c>
    </row>
    <row r="312" spans="1:17" x14ac:dyDescent="0.35">
      <c r="A312" s="2">
        <v>44937</v>
      </c>
      <c r="B312" t="s">
        <v>117</v>
      </c>
      <c r="C312" t="s">
        <v>0</v>
      </c>
      <c r="D312" t="s">
        <v>1</v>
      </c>
      <c r="E312" t="s">
        <v>2</v>
      </c>
      <c r="F312">
        <v>43</v>
      </c>
      <c r="G312" t="s">
        <v>129</v>
      </c>
      <c r="H312" t="s">
        <v>129</v>
      </c>
      <c r="I312" t="str">
        <f>VLOOKUP($B312,'Product Details'!$A:$E,2,0)</f>
        <v>Category 1</v>
      </c>
      <c r="J312" t="str">
        <f>VLOOKUP($B312,'Product Details'!$A:$E,3,0)</f>
        <v>Sauce - Bernaise, Mix</v>
      </c>
      <c r="K312" s="1">
        <f>VLOOKUP($B312,'Product Details'!$A:$E,4,0)</f>
        <v>88.79</v>
      </c>
      <c r="L312" s="1">
        <f>VLOOKUP($B312,'Product Details'!$A:$E,5,0)</f>
        <v>96.79</v>
      </c>
      <c r="M312" s="1">
        <f t="shared" si="20"/>
        <v>3817.9700000000003</v>
      </c>
      <c r="N312" s="1">
        <f t="shared" si="21"/>
        <v>4161.97</v>
      </c>
      <c r="O312">
        <f t="shared" si="22"/>
        <v>11</v>
      </c>
      <c r="P312" t="str">
        <f t="shared" si="23"/>
        <v>Jan</v>
      </c>
      <c r="Q312">
        <f t="shared" si="24"/>
        <v>2023</v>
      </c>
    </row>
    <row r="313" spans="1:17" x14ac:dyDescent="0.35">
      <c r="A313" s="2">
        <v>44831</v>
      </c>
      <c r="B313" t="s">
        <v>111</v>
      </c>
      <c r="C313" t="s">
        <v>61</v>
      </c>
      <c r="D313" t="s">
        <v>62</v>
      </c>
      <c r="E313" t="s">
        <v>2</v>
      </c>
      <c r="F313">
        <v>25</v>
      </c>
      <c r="G313" t="s">
        <v>129</v>
      </c>
      <c r="H313" t="s">
        <v>135</v>
      </c>
      <c r="I313" t="str">
        <f>VLOOKUP($B313,'Product Details'!$A:$E,2,0)</f>
        <v>Category 2</v>
      </c>
      <c r="J313" t="str">
        <f>VLOOKUP($B313,'Product Details'!$A:$E,3,0)</f>
        <v>Pasta - Cappellini, Dry</v>
      </c>
      <c r="K313" s="1">
        <f>VLOOKUP($B313,'Product Details'!$A:$E,4,0)</f>
        <v>33.299999999999997</v>
      </c>
      <c r="L313" s="1">
        <f>VLOOKUP($B313,'Product Details'!$A:$E,5,0)</f>
        <v>46.3</v>
      </c>
      <c r="M313" s="1">
        <f t="shared" si="20"/>
        <v>832.49999999999989</v>
      </c>
      <c r="N313" s="1">
        <f t="shared" si="21"/>
        <v>1157.5</v>
      </c>
      <c r="O313">
        <f t="shared" si="22"/>
        <v>27</v>
      </c>
      <c r="P313" t="str">
        <f t="shared" si="23"/>
        <v>Sep</v>
      </c>
      <c r="Q313">
        <f t="shared" si="24"/>
        <v>2022</v>
      </c>
    </row>
    <row r="314" spans="1:17" x14ac:dyDescent="0.35">
      <c r="A314" s="2">
        <v>44870</v>
      </c>
      <c r="B314" t="s">
        <v>108</v>
      </c>
      <c r="C314" t="s">
        <v>53</v>
      </c>
      <c r="D314" t="s">
        <v>54</v>
      </c>
      <c r="E314" t="s">
        <v>2</v>
      </c>
      <c r="F314">
        <v>51</v>
      </c>
      <c r="G314" t="s">
        <v>129</v>
      </c>
      <c r="H314" t="s">
        <v>129</v>
      </c>
      <c r="I314" t="str">
        <f>VLOOKUP($B314,'Product Details'!$A:$E,2,0)</f>
        <v>Category 5</v>
      </c>
      <c r="J314" t="str">
        <f>VLOOKUP($B314,'Product Details'!$A:$E,3,0)</f>
        <v>7up Diet, 355 Ml</v>
      </c>
      <c r="K314" s="1">
        <f>VLOOKUP($B314,'Product Details'!$A:$E,4,0)</f>
        <v>70.31</v>
      </c>
      <c r="L314" s="1">
        <f>VLOOKUP($B314,'Product Details'!$A:$E,5,0)</f>
        <v>85.31</v>
      </c>
      <c r="M314" s="1">
        <f t="shared" si="20"/>
        <v>3585.81</v>
      </c>
      <c r="N314" s="1">
        <f t="shared" si="21"/>
        <v>4350.8100000000004</v>
      </c>
      <c r="O314">
        <f t="shared" si="22"/>
        <v>5</v>
      </c>
      <c r="P314" t="str">
        <f t="shared" si="23"/>
        <v>Nov</v>
      </c>
      <c r="Q314">
        <f t="shared" si="24"/>
        <v>2022</v>
      </c>
    </row>
    <row r="315" spans="1:17" x14ac:dyDescent="0.35">
      <c r="A315" s="2">
        <v>44745</v>
      </c>
      <c r="B315" t="s">
        <v>97</v>
      </c>
      <c r="C315" t="s">
        <v>15</v>
      </c>
      <c r="D315" t="s">
        <v>16</v>
      </c>
      <c r="E315" t="s">
        <v>2</v>
      </c>
      <c r="F315">
        <v>29</v>
      </c>
      <c r="G315" t="s">
        <v>129</v>
      </c>
      <c r="H315" t="s">
        <v>135</v>
      </c>
      <c r="I315" t="str">
        <f>VLOOKUP($B315,'Product Details'!$A:$E,2,0)</f>
        <v>Category 1</v>
      </c>
      <c r="J315" t="str">
        <f>VLOOKUP($B315,'Product Details'!$A:$E,3,0)</f>
        <v>Syrup - Monin - Blue Curacao</v>
      </c>
      <c r="K315" s="1">
        <f>VLOOKUP($B315,'Product Details'!$A:$E,4,0)</f>
        <v>76.34</v>
      </c>
      <c r="L315" s="1">
        <f>VLOOKUP($B315,'Product Details'!$A:$E,5,0)</f>
        <v>81.34</v>
      </c>
      <c r="M315" s="1">
        <f t="shared" si="20"/>
        <v>2213.86</v>
      </c>
      <c r="N315" s="1">
        <f t="shared" si="21"/>
        <v>2358.86</v>
      </c>
      <c r="O315">
        <f t="shared" si="22"/>
        <v>3</v>
      </c>
      <c r="P315" t="str">
        <f t="shared" si="23"/>
        <v>Jul</v>
      </c>
      <c r="Q315">
        <f t="shared" si="24"/>
        <v>2022</v>
      </c>
    </row>
    <row r="316" spans="1:17" x14ac:dyDescent="0.35">
      <c r="A316" s="2">
        <v>44840</v>
      </c>
      <c r="B316" t="s">
        <v>112</v>
      </c>
      <c r="C316" t="s">
        <v>77</v>
      </c>
      <c r="D316" t="s">
        <v>78</v>
      </c>
      <c r="E316" t="s">
        <v>6</v>
      </c>
      <c r="F316">
        <v>11</v>
      </c>
      <c r="G316" t="s">
        <v>131</v>
      </c>
      <c r="H316" t="s">
        <v>129</v>
      </c>
      <c r="I316" t="str">
        <f>VLOOKUP($B316,'Product Details'!$A:$E,2,0)</f>
        <v>Category 4</v>
      </c>
      <c r="J316" t="str">
        <f>VLOOKUP($B316,'Product Details'!$A:$E,3,0)</f>
        <v>Pizza Pizza Dough</v>
      </c>
      <c r="K316" s="1">
        <f>VLOOKUP($B316,'Product Details'!$A:$E,4,0)</f>
        <v>30.48</v>
      </c>
      <c r="L316" s="1">
        <f>VLOOKUP($B316,'Product Details'!$A:$E,5,0)</f>
        <v>36.479999999999997</v>
      </c>
      <c r="M316" s="1">
        <f t="shared" si="20"/>
        <v>335.28000000000003</v>
      </c>
      <c r="N316" s="1">
        <f t="shared" si="21"/>
        <v>401.28</v>
      </c>
      <c r="O316">
        <f t="shared" si="22"/>
        <v>6</v>
      </c>
      <c r="P316" t="str">
        <f t="shared" si="23"/>
        <v>Oct</v>
      </c>
      <c r="Q316">
        <f t="shared" si="24"/>
        <v>2022</v>
      </c>
    </row>
    <row r="317" spans="1:17" x14ac:dyDescent="0.35">
      <c r="A317" s="2">
        <v>44751</v>
      </c>
      <c r="B317" t="s">
        <v>118</v>
      </c>
      <c r="C317" t="s">
        <v>79</v>
      </c>
      <c r="D317" t="s">
        <v>80</v>
      </c>
      <c r="E317" t="s">
        <v>2</v>
      </c>
      <c r="F317">
        <v>26</v>
      </c>
      <c r="G317" t="s">
        <v>129</v>
      </c>
      <c r="H317" t="s">
        <v>135</v>
      </c>
      <c r="I317" t="str">
        <f>VLOOKUP($B317,'Product Details'!$A:$E,2,0)</f>
        <v>Category 2</v>
      </c>
      <c r="J317" t="str">
        <f>VLOOKUP($B317,'Product Details'!$A:$E,3,0)</f>
        <v>Soup - Campbells Mac N Cheese</v>
      </c>
      <c r="K317" s="1">
        <f>VLOOKUP($B317,'Product Details'!$A:$E,4,0)</f>
        <v>6.55</v>
      </c>
      <c r="L317" s="1">
        <f>VLOOKUP($B317,'Product Details'!$A:$E,5,0)</f>
        <v>4.53</v>
      </c>
      <c r="M317" s="1">
        <f t="shared" si="20"/>
        <v>170.29999999999998</v>
      </c>
      <c r="N317" s="1">
        <f t="shared" si="21"/>
        <v>117.78</v>
      </c>
      <c r="O317">
        <f t="shared" si="22"/>
        <v>9</v>
      </c>
      <c r="P317" t="str">
        <f t="shared" si="23"/>
        <v>Jul</v>
      </c>
      <c r="Q317">
        <f t="shared" si="24"/>
        <v>2022</v>
      </c>
    </row>
    <row r="318" spans="1:17" x14ac:dyDescent="0.35">
      <c r="A318" s="2">
        <v>44863</v>
      </c>
      <c r="B318" t="s">
        <v>115</v>
      </c>
      <c r="C318" t="s">
        <v>4</v>
      </c>
      <c r="D318" t="s">
        <v>5</v>
      </c>
      <c r="E318" t="s">
        <v>6</v>
      </c>
      <c r="F318">
        <v>37</v>
      </c>
      <c r="G318" t="s">
        <v>130</v>
      </c>
      <c r="H318" t="s">
        <v>129</v>
      </c>
      <c r="I318" t="str">
        <f>VLOOKUP($B318,'Product Details'!$A:$E,2,0)</f>
        <v>Category 3</v>
      </c>
      <c r="J318" t="str">
        <f>VLOOKUP($B318,'Product Details'!$A:$E,3,0)</f>
        <v>Tarragon - Fresh</v>
      </c>
      <c r="K318" s="1">
        <f>VLOOKUP($B318,'Product Details'!$A:$E,4,0)</f>
        <v>88.73</v>
      </c>
      <c r="L318" s="1">
        <f>VLOOKUP($B318,'Product Details'!$A:$E,5,0)</f>
        <v>87.75</v>
      </c>
      <c r="M318" s="1">
        <f t="shared" si="20"/>
        <v>3283.01</v>
      </c>
      <c r="N318" s="1">
        <f t="shared" si="21"/>
        <v>3246.75</v>
      </c>
      <c r="O318">
        <f t="shared" si="22"/>
        <v>29</v>
      </c>
      <c r="P318" t="str">
        <f t="shared" si="23"/>
        <v>Oct</v>
      </c>
      <c r="Q318">
        <f t="shared" si="24"/>
        <v>2022</v>
      </c>
    </row>
    <row r="319" spans="1:17" x14ac:dyDescent="0.35">
      <c r="A319" s="2">
        <v>44848</v>
      </c>
      <c r="B319" t="s">
        <v>100</v>
      </c>
      <c r="C319" t="s">
        <v>77</v>
      </c>
      <c r="D319" t="s">
        <v>78</v>
      </c>
      <c r="E319" t="s">
        <v>6</v>
      </c>
      <c r="F319">
        <v>39</v>
      </c>
      <c r="G319" t="s">
        <v>131</v>
      </c>
      <c r="H319" t="s">
        <v>135</v>
      </c>
      <c r="I319" t="str">
        <f>VLOOKUP($B319,'Product Details'!$A:$E,2,0)</f>
        <v>Category 2</v>
      </c>
      <c r="J319" t="str">
        <f>VLOOKUP($B319,'Product Details'!$A:$E,3,0)</f>
        <v>Veal - Liver</v>
      </c>
      <c r="K319" s="1">
        <f>VLOOKUP($B319,'Product Details'!$A:$E,4,0)</f>
        <v>89.94</v>
      </c>
      <c r="L319" s="1">
        <f>VLOOKUP($B319,'Product Details'!$A:$E,5,0)</f>
        <v>89.94</v>
      </c>
      <c r="M319" s="1">
        <f t="shared" si="20"/>
        <v>3507.66</v>
      </c>
      <c r="N319" s="1">
        <f t="shared" si="21"/>
        <v>3507.66</v>
      </c>
      <c r="O319">
        <f t="shared" si="22"/>
        <v>14</v>
      </c>
      <c r="P319" t="str">
        <f t="shared" si="23"/>
        <v>Oct</v>
      </c>
      <c r="Q319">
        <f t="shared" si="24"/>
        <v>2022</v>
      </c>
    </row>
    <row r="320" spans="1:17" x14ac:dyDescent="0.35">
      <c r="A320" s="2">
        <v>44980</v>
      </c>
      <c r="B320" t="s">
        <v>106</v>
      </c>
      <c r="C320" t="s">
        <v>28</v>
      </c>
      <c r="D320" t="s">
        <v>29</v>
      </c>
      <c r="E320" t="s">
        <v>2</v>
      </c>
      <c r="F320">
        <v>34</v>
      </c>
      <c r="G320" t="s">
        <v>132</v>
      </c>
      <c r="H320" t="s">
        <v>129</v>
      </c>
      <c r="I320" t="str">
        <f>VLOOKUP($B320,'Product Details'!$A:$E,2,0)</f>
        <v>Category 1</v>
      </c>
      <c r="J320" t="str">
        <f>VLOOKUP($B320,'Product Details'!$A:$E,3,0)</f>
        <v>Lime Cordial - Roses</v>
      </c>
      <c r="K320" s="1">
        <f>VLOOKUP($B320,'Product Details'!$A:$E,4,0)</f>
        <v>51.42</v>
      </c>
      <c r="L320" s="1">
        <f>VLOOKUP($B320,'Product Details'!$A:$E,5,0)</f>
        <v>72.42</v>
      </c>
      <c r="M320" s="1">
        <f t="shared" si="20"/>
        <v>1748.28</v>
      </c>
      <c r="N320" s="1">
        <f t="shared" si="21"/>
        <v>2462.2800000000002</v>
      </c>
      <c r="O320">
        <f t="shared" si="22"/>
        <v>23</v>
      </c>
      <c r="P320" t="str">
        <f t="shared" si="23"/>
        <v>Feb</v>
      </c>
      <c r="Q320">
        <f t="shared" si="24"/>
        <v>2023</v>
      </c>
    </row>
    <row r="321" spans="1:17" x14ac:dyDescent="0.35">
      <c r="A321" s="2">
        <v>44977</v>
      </c>
      <c r="B321" t="s">
        <v>107</v>
      </c>
      <c r="C321" t="s">
        <v>89</v>
      </c>
      <c r="D321" t="s">
        <v>90</v>
      </c>
      <c r="E321" t="s">
        <v>2</v>
      </c>
      <c r="F321">
        <v>42</v>
      </c>
      <c r="G321" t="s">
        <v>132</v>
      </c>
      <c r="H321" t="s">
        <v>129</v>
      </c>
      <c r="I321" t="str">
        <f>VLOOKUP($B321,'Product Details'!$A:$E,2,0)</f>
        <v>Category 3</v>
      </c>
      <c r="J321" t="str">
        <f>VLOOKUP($B321,'Product Details'!$A:$E,3,0)</f>
        <v>Sherry - Dry</v>
      </c>
      <c r="K321" s="1">
        <f>VLOOKUP($B321,'Product Details'!$A:$E,4,0)</f>
        <v>56.74</v>
      </c>
      <c r="L321" s="1">
        <f>VLOOKUP($B321,'Product Details'!$A:$E,5,0)</f>
        <v>79.739999999999995</v>
      </c>
      <c r="M321" s="1">
        <f t="shared" si="20"/>
        <v>2383.08</v>
      </c>
      <c r="N321" s="1">
        <f t="shared" si="21"/>
        <v>3349.08</v>
      </c>
      <c r="O321">
        <f t="shared" si="22"/>
        <v>20</v>
      </c>
      <c r="P321" t="str">
        <f t="shared" si="23"/>
        <v>Feb</v>
      </c>
      <c r="Q321">
        <f t="shared" si="24"/>
        <v>2023</v>
      </c>
    </row>
    <row r="322" spans="1:17" x14ac:dyDescent="0.35">
      <c r="A322" s="2">
        <v>44741</v>
      </c>
      <c r="B322" t="s">
        <v>119</v>
      </c>
      <c r="C322" t="s">
        <v>47</v>
      </c>
      <c r="D322" t="s">
        <v>48</v>
      </c>
      <c r="E322" t="s">
        <v>6</v>
      </c>
      <c r="F322">
        <v>14</v>
      </c>
      <c r="G322" t="s">
        <v>129</v>
      </c>
      <c r="H322" t="s">
        <v>135</v>
      </c>
      <c r="I322" t="str">
        <f>VLOOKUP($B322,'Product Details'!$A:$E,2,0)</f>
        <v>Category 2</v>
      </c>
      <c r="J322" t="str">
        <f>VLOOKUP($B322,'Product Details'!$A:$E,3,0)</f>
        <v>Rabbit - Legs</v>
      </c>
      <c r="K322" s="1">
        <f>VLOOKUP($B322,'Product Details'!$A:$E,4,0)</f>
        <v>16.260000000000002</v>
      </c>
      <c r="L322" s="1">
        <f>VLOOKUP($B322,'Product Details'!$A:$E,5,0)</f>
        <v>23.26</v>
      </c>
      <c r="M322" s="1">
        <f t="shared" si="20"/>
        <v>227.64000000000001</v>
      </c>
      <c r="N322" s="1">
        <f t="shared" si="21"/>
        <v>325.64000000000004</v>
      </c>
      <c r="O322">
        <f t="shared" si="22"/>
        <v>29</v>
      </c>
      <c r="P322" t="str">
        <f t="shared" si="23"/>
        <v>Jun</v>
      </c>
      <c r="Q322">
        <f t="shared" si="24"/>
        <v>2022</v>
      </c>
    </row>
    <row r="323" spans="1:17" x14ac:dyDescent="0.35">
      <c r="A323" s="2">
        <v>44735</v>
      </c>
      <c r="B323" t="s">
        <v>97</v>
      </c>
      <c r="C323" t="s">
        <v>79</v>
      </c>
      <c r="D323" t="s">
        <v>80</v>
      </c>
      <c r="E323" t="s">
        <v>2</v>
      </c>
      <c r="F323">
        <v>45</v>
      </c>
      <c r="G323" t="s">
        <v>129</v>
      </c>
      <c r="H323" t="s">
        <v>135</v>
      </c>
      <c r="I323" t="str">
        <f>VLOOKUP($B323,'Product Details'!$A:$E,2,0)</f>
        <v>Category 1</v>
      </c>
      <c r="J323" t="str">
        <f>VLOOKUP($B323,'Product Details'!$A:$E,3,0)</f>
        <v>Syrup - Monin - Blue Curacao</v>
      </c>
      <c r="K323" s="1">
        <f>VLOOKUP($B323,'Product Details'!$A:$E,4,0)</f>
        <v>76.34</v>
      </c>
      <c r="L323" s="1">
        <f>VLOOKUP($B323,'Product Details'!$A:$E,5,0)</f>
        <v>81.34</v>
      </c>
      <c r="M323" s="1">
        <f t="shared" ref="M323:M386" si="25">F323*K323</f>
        <v>3435.3</v>
      </c>
      <c r="N323" s="1">
        <f t="shared" ref="N323:N386" si="26">L323*F323</f>
        <v>3660.3</v>
      </c>
      <c r="O323">
        <f t="shared" ref="O323:O386" si="27">DAY(A323)</f>
        <v>23</v>
      </c>
      <c r="P323" t="str">
        <f t="shared" ref="P323:P386" si="28">TEXT(A323,"mmm")</f>
        <v>Jun</v>
      </c>
      <c r="Q323">
        <f t="shared" ref="Q323:Q386" si="29">YEAR(A323)</f>
        <v>2022</v>
      </c>
    </row>
    <row r="324" spans="1:17" x14ac:dyDescent="0.35">
      <c r="A324" s="2">
        <v>44748</v>
      </c>
      <c r="B324" t="s">
        <v>105</v>
      </c>
      <c r="C324" t="s">
        <v>36</v>
      </c>
      <c r="D324" t="s">
        <v>37</v>
      </c>
      <c r="E324" t="s">
        <v>6</v>
      </c>
      <c r="F324">
        <v>31</v>
      </c>
      <c r="G324" t="s">
        <v>130</v>
      </c>
      <c r="H324" t="s">
        <v>135</v>
      </c>
      <c r="I324" t="str">
        <f>VLOOKUP($B324,'Product Details'!$A:$E,2,0)</f>
        <v>Category 2</v>
      </c>
      <c r="J324" t="str">
        <f>VLOOKUP($B324,'Product Details'!$A:$E,3,0)</f>
        <v>Soup Campbells</v>
      </c>
      <c r="K324" s="1">
        <f>VLOOKUP($B324,'Product Details'!$A:$E,4,0)</f>
        <v>7.54</v>
      </c>
      <c r="L324" s="1">
        <f>VLOOKUP($B324,'Product Details'!$A:$E,5,0)</f>
        <v>13.54</v>
      </c>
      <c r="M324" s="1">
        <f t="shared" si="25"/>
        <v>233.74</v>
      </c>
      <c r="N324" s="1">
        <f t="shared" si="26"/>
        <v>419.73999999999995</v>
      </c>
      <c r="O324">
        <f t="shared" si="27"/>
        <v>6</v>
      </c>
      <c r="P324" t="str">
        <f t="shared" si="28"/>
        <v>Jul</v>
      </c>
      <c r="Q324">
        <f t="shared" si="29"/>
        <v>2022</v>
      </c>
    </row>
    <row r="325" spans="1:17" x14ac:dyDescent="0.35">
      <c r="A325" s="2">
        <v>45005</v>
      </c>
      <c r="B325" t="s">
        <v>117</v>
      </c>
      <c r="C325" t="s">
        <v>67</v>
      </c>
      <c r="D325" t="s">
        <v>68</v>
      </c>
      <c r="E325" t="s">
        <v>2</v>
      </c>
      <c r="F325">
        <v>26</v>
      </c>
      <c r="G325" t="s">
        <v>131</v>
      </c>
      <c r="H325" t="s">
        <v>135</v>
      </c>
      <c r="I325" t="str">
        <f>VLOOKUP($B325,'Product Details'!$A:$E,2,0)</f>
        <v>Category 1</v>
      </c>
      <c r="J325" t="str">
        <f>VLOOKUP($B325,'Product Details'!$A:$E,3,0)</f>
        <v>Sauce - Bernaise, Mix</v>
      </c>
      <c r="K325" s="1">
        <f>VLOOKUP($B325,'Product Details'!$A:$E,4,0)</f>
        <v>88.79</v>
      </c>
      <c r="L325" s="1">
        <f>VLOOKUP($B325,'Product Details'!$A:$E,5,0)</f>
        <v>96.79</v>
      </c>
      <c r="M325" s="1">
        <f t="shared" si="25"/>
        <v>2308.54</v>
      </c>
      <c r="N325" s="1">
        <f t="shared" si="26"/>
        <v>2516.54</v>
      </c>
      <c r="O325">
        <f t="shared" si="27"/>
        <v>20</v>
      </c>
      <c r="P325" t="str">
        <f t="shared" si="28"/>
        <v>Mar</v>
      </c>
      <c r="Q325">
        <f t="shared" si="29"/>
        <v>2023</v>
      </c>
    </row>
    <row r="326" spans="1:17" x14ac:dyDescent="0.35">
      <c r="A326" s="2">
        <v>44818</v>
      </c>
      <c r="B326" t="s">
        <v>113</v>
      </c>
      <c r="C326" t="s">
        <v>33</v>
      </c>
      <c r="D326" t="s">
        <v>34</v>
      </c>
      <c r="E326" t="s">
        <v>2</v>
      </c>
      <c r="F326">
        <v>23</v>
      </c>
      <c r="G326" t="s">
        <v>129</v>
      </c>
      <c r="H326" t="s">
        <v>129</v>
      </c>
      <c r="I326" t="str">
        <f>VLOOKUP($B326,'Product Details'!$A:$E,2,0)</f>
        <v>Category 6</v>
      </c>
      <c r="J326" t="str">
        <f>VLOOKUP($B326,'Product Details'!$A:$E,3,0)</f>
        <v>Pepper - Cayenne</v>
      </c>
      <c r="K326" s="1">
        <f>VLOOKUP($B326,'Product Details'!$A:$E,4,0)</f>
        <v>77.83</v>
      </c>
      <c r="L326" s="1">
        <f>VLOOKUP($B326,'Product Details'!$A:$E,5,0)</f>
        <v>99.83</v>
      </c>
      <c r="M326" s="1">
        <f t="shared" si="25"/>
        <v>1790.09</v>
      </c>
      <c r="N326" s="1">
        <f t="shared" si="26"/>
        <v>2296.09</v>
      </c>
      <c r="O326">
        <f t="shared" si="27"/>
        <v>14</v>
      </c>
      <c r="P326" t="str">
        <f t="shared" si="28"/>
        <v>Sep</v>
      </c>
      <c r="Q326">
        <f t="shared" si="29"/>
        <v>2022</v>
      </c>
    </row>
    <row r="327" spans="1:17" x14ac:dyDescent="0.35">
      <c r="A327" s="2">
        <v>44897</v>
      </c>
      <c r="B327" t="s">
        <v>117</v>
      </c>
      <c r="C327" t="s">
        <v>82</v>
      </c>
      <c r="D327" t="s">
        <v>83</v>
      </c>
      <c r="E327" t="s">
        <v>6</v>
      </c>
      <c r="F327">
        <v>46</v>
      </c>
      <c r="G327" t="s">
        <v>129</v>
      </c>
      <c r="H327" t="s">
        <v>129</v>
      </c>
      <c r="I327" t="str">
        <f>VLOOKUP($B327,'Product Details'!$A:$E,2,0)</f>
        <v>Category 1</v>
      </c>
      <c r="J327" t="str">
        <f>VLOOKUP($B327,'Product Details'!$A:$E,3,0)</f>
        <v>Sauce - Bernaise, Mix</v>
      </c>
      <c r="K327" s="1">
        <f>VLOOKUP($B327,'Product Details'!$A:$E,4,0)</f>
        <v>88.79</v>
      </c>
      <c r="L327" s="1">
        <f>VLOOKUP($B327,'Product Details'!$A:$E,5,0)</f>
        <v>96.79</v>
      </c>
      <c r="M327" s="1">
        <f t="shared" si="25"/>
        <v>4084.34</v>
      </c>
      <c r="N327" s="1">
        <f t="shared" si="26"/>
        <v>4452.34</v>
      </c>
      <c r="O327">
        <f t="shared" si="27"/>
        <v>2</v>
      </c>
      <c r="P327" t="str">
        <f t="shared" si="28"/>
        <v>Dec</v>
      </c>
      <c r="Q327">
        <f t="shared" si="29"/>
        <v>2022</v>
      </c>
    </row>
    <row r="328" spans="1:17" x14ac:dyDescent="0.35">
      <c r="A328" s="2">
        <v>45024</v>
      </c>
      <c r="B328" t="s">
        <v>102</v>
      </c>
      <c r="C328" t="s">
        <v>56</v>
      </c>
      <c r="D328" t="s">
        <v>57</v>
      </c>
      <c r="E328" t="s">
        <v>2</v>
      </c>
      <c r="F328">
        <v>21</v>
      </c>
      <c r="G328" t="s">
        <v>132</v>
      </c>
      <c r="H328" t="s">
        <v>129</v>
      </c>
      <c r="I328" t="str">
        <f>VLOOKUP($B328,'Product Details'!$A:$E,2,0)</f>
        <v>Category 3</v>
      </c>
      <c r="J328" t="str">
        <f>VLOOKUP($B328,'Product Details'!$A:$E,3,0)</f>
        <v>Scallop - St. Jaques</v>
      </c>
      <c r="K328" s="1">
        <f>VLOOKUP($B328,'Product Details'!$A:$E,4,0)</f>
        <v>22.51</v>
      </c>
      <c r="L328" s="1">
        <f>VLOOKUP($B328,'Product Details'!$A:$E,5,0)</f>
        <v>45.51</v>
      </c>
      <c r="M328" s="1">
        <f t="shared" si="25"/>
        <v>472.71000000000004</v>
      </c>
      <c r="N328" s="1">
        <f t="shared" si="26"/>
        <v>955.70999999999992</v>
      </c>
      <c r="O328">
        <f t="shared" si="27"/>
        <v>8</v>
      </c>
      <c r="P328" t="str">
        <f t="shared" si="28"/>
        <v>Apr</v>
      </c>
      <c r="Q328">
        <f t="shared" si="29"/>
        <v>2023</v>
      </c>
    </row>
    <row r="329" spans="1:17" x14ac:dyDescent="0.35">
      <c r="A329" s="2">
        <v>44871</v>
      </c>
      <c r="B329" t="s">
        <v>119</v>
      </c>
      <c r="C329" t="s">
        <v>8</v>
      </c>
      <c r="D329" t="s">
        <v>9</v>
      </c>
      <c r="E329" t="s">
        <v>6</v>
      </c>
      <c r="F329">
        <v>51</v>
      </c>
      <c r="G329" t="s">
        <v>130</v>
      </c>
      <c r="H329" t="s">
        <v>135</v>
      </c>
      <c r="I329" t="str">
        <f>VLOOKUP($B329,'Product Details'!$A:$E,2,0)</f>
        <v>Category 2</v>
      </c>
      <c r="J329" t="str">
        <f>VLOOKUP($B329,'Product Details'!$A:$E,3,0)</f>
        <v>Rabbit - Legs</v>
      </c>
      <c r="K329" s="1">
        <f>VLOOKUP($B329,'Product Details'!$A:$E,4,0)</f>
        <v>16.260000000000002</v>
      </c>
      <c r="L329" s="1">
        <f>VLOOKUP($B329,'Product Details'!$A:$E,5,0)</f>
        <v>23.26</v>
      </c>
      <c r="M329" s="1">
        <f t="shared" si="25"/>
        <v>829.2600000000001</v>
      </c>
      <c r="N329" s="1">
        <f t="shared" si="26"/>
        <v>1186.26</v>
      </c>
      <c r="O329">
        <f t="shared" si="27"/>
        <v>6</v>
      </c>
      <c r="P329" t="str">
        <f t="shared" si="28"/>
        <v>Nov</v>
      </c>
      <c r="Q329">
        <f t="shared" si="29"/>
        <v>2022</v>
      </c>
    </row>
    <row r="330" spans="1:17" x14ac:dyDescent="0.35">
      <c r="A330" s="2">
        <v>44946</v>
      </c>
      <c r="B330" t="s">
        <v>114</v>
      </c>
      <c r="C330" t="s">
        <v>25</v>
      </c>
      <c r="D330" t="s">
        <v>26</v>
      </c>
      <c r="E330" t="s">
        <v>2</v>
      </c>
      <c r="F330">
        <v>11</v>
      </c>
      <c r="G330" t="s">
        <v>130</v>
      </c>
      <c r="H330" t="s">
        <v>135</v>
      </c>
      <c r="I330" t="str">
        <f>VLOOKUP($B330,'Product Details'!$A:$E,2,0)</f>
        <v>Category 5</v>
      </c>
      <c r="J330" t="str">
        <f>VLOOKUP($B330,'Product Details'!$A:$E,3,0)</f>
        <v>Vaccum Bag - 14x20</v>
      </c>
      <c r="K330" s="1">
        <f>VLOOKUP($B330,'Product Details'!$A:$E,4,0)</f>
        <v>91.03</v>
      </c>
      <c r="L330" s="1">
        <f>VLOOKUP($B330,'Product Details'!$A:$E,5,0)</f>
        <v>90.54</v>
      </c>
      <c r="M330" s="1">
        <f t="shared" si="25"/>
        <v>1001.33</v>
      </c>
      <c r="N330" s="1">
        <f t="shared" si="26"/>
        <v>995.94</v>
      </c>
      <c r="O330">
        <f t="shared" si="27"/>
        <v>20</v>
      </c>
      <c r="P330" t="str">
        <f t="shared" si="28"/>
        <v>Jan</v>
      </c>
      <c r="Q330">
        <f t="shared" si="29"/>
        <v>2023</v>
      </c>
    </row>
    <row r="331" spans="1:17" x14ac:dyDescent="0.35">
      <c r="A331" s="2">
        <v>45047</v>
      </c>
      <c r="B331" t="s">
        <v>100</v>
      </c>
      <c r="C331" t="s">
        <v>63</v>
      </c>
      <c r="D331" t="s">
        <v>64</v>
      </c>
      <c r="E331" t="s">
        <v>6</v>
      </c>
      <c r="F331">
        <v>36</v>
      </c>
      <c r="G331" t="s">
        <v>129</v>
      </c>
      <c r="H331" t="s">
        <v>135</v>
      </c>
      <c r="I331" t="str">
        <f>VLOOKUP($B331,'Product Details'!$A:$E,2,0)</f>
        <v>Category 2</v>
      </c>
      <c r="J331" t="str">
        <f>VLOOKUP($B331,'Product Details'!$A:$E,3,0)</f>
        <v>Veal - Liver</v>
      </c>
      <c r="K331" s="1">
        <f>VLOOKUP($B331,'Product Details'!$A:$E,4,0)</f>
        <v>89.94</v>
      </c>
      <c r="L331" s="1">
        <f>VLOOKUP($B331,'Product Details'!$A:$E,5,0)</f>
        <v>89.94</v>
      </c>
      <c r="M331" s="1">
        <f t="shared" si="25"/>
        <v>3237.84</v>
      </c>
      <c r="N331" s="1">
        <f t="shared" si="26"/>
        <v>3237.84</v>
      </c>
      <c r="O331">
        <f t="shared" si="27"/>
        <v>1</v>
      </c>
      <c r="P331" t="str">
        <f t="shared" si="28"/>
        <v>May</v>
      </c>
      <c r="Q331">
        <f t="shared" si="29"/>
        <v>2023</v>
      </c>
    </row>
    <row r="332" spans="1:17" x14ac:dyDescent="0.35">
      <c r="A332" s="2">
        <v>44731</v>
      </c>
      <c r="B332" t="s">
        <v>103</v>
      </c>
      <c r="C332" t="s">
        <v>42</v>
      </c>
      <c r="D332" t="s">
        <v>43</v>
      </c>
      <c r="E332" t="s">
        <v>2</v>
      </c>
      <c r="F332">
        <v>22</v>
      </c>
      <c r="G332" t="s">
        <v>130</v>
      </c>
      <c r="H332" t="s">
        <v>129</v>
      </c>
      <c r="I332" t="str">
        <f>VLOOKUP($B332,'Product Details'!$A:$E,2,0)</f>
        <v>Category 5</v>
      </c>
      <c r="J332" t="str">
        <f>VLOOKUP($B332,'Product Details'!$A:$E,3,0)</f>
        <v>Tomatoes - Grape</v>
      </c>
      <c r="K332" s="1">
        <f>VLOOKUP($B332,'Product Details'!$A:$E,4,0)</f>
        <v>36.659999999999997</v>
      </c>
      <c r="L332" s="1">
        <f>VLOOKUP($B332,'Product Details'!$A:$E,5,0)</f>
        <v>52.66</v>
      </c>
      <c r="M332" s="1">
        <f t="shared" si="25"/>
        <v>806.52</v>
      </c>
      <c r="N332" s="1">
        <f t="shared" si="26"/>
        <v>1158.52</v>
      </c>
      <c r="O332">
        <f t="shared" si="27"/>
        <v>19</v>
      </c>
      <c r="P332" t="str">
        <f t="shared" si="28"/>
        <v>Jun</v>
      </c>
      <c r="Q332">
        <f t="shared" si="29"/>
        <v>2022</v>
      </c>
    </row>
    <row r="333" spans="1:17" x14ac:dyDescent="0.35">
      <c r="A333" s="2">
        <v>44905</v>
      </c>
      <c r="B333" t="s">
        <v>101</v>
      </c>
      <c r="C333" t="s">
        <v>25</v>
      </c>
      <c r="D333" t="s">
        <v>26</v>
      </c>
      <c r="E333" t="s">
        <v>2</v>
      </c>
      <c r="F333">
        <v>8</v>
      </c>
      <c r="G333" t="s">
        <v>130</v>
      </c>
      <c r="H333" t="s">
        <v>129</v>
      </c>
      <c r="I333" t="str">
        <f>VLOOKUP($B333,'Product Details'!$A:$E,2,0)</f>
        <v>Category 1</v>
      </c>
      <c r="J333" t="str">
        <f>VLOOKUP($B333,'Product Details'!$A:$E,3,0)</f>
        <v>Peas - Pigeon, Dry</v>
      </c>
      <c r="K333" s="1">
        <f>VLOOKUP($B333,'Product Details'!$A:$E,4,0)</f>
        <v>69.069999999999993</v>
      </c>
      <c r="L333" s="1">
        <f>VLOOKUP($B333,'Product Details'!$A:$E,5,0)</f>
        <v>88.07</v>
      </c>
      <c r="M333" s="1">
        <f t="shared" si="25"/>
        <v>552.55999999999995</v>
      </c>
      <c r="N333" s="1">
        <f t="shared" si="26"/>
        <v>704.56</v>
      </c>
      <c r="O333">
        <f t="shared" si="27"/>
        <v>10</v>
      </c>
      <c r="P333" t="str">
        <f t="shared" si="28"/>
        <v>Dec</v>
      </c>
      <c r="Q333">
        <f t="shared" si="29"/>
        <v>2022</v>
      </c>
    </row>
    <row r="334" spans="1:17" x14ac:dyDescent="0.35">
      <c r="A334" s="2">
        <v>44927</v>
      </c>
      <c r="B334" t="s">
        <v>114</v>
      </c>
      <c r="C334" t="s">
        <v>82</v>
      </c>
      <c r="D334" t="s">
        <v>83</v>
      </c>
      <c r="E334" t="s">
        <v>6</v>
      </c>
      <c r="F334">
        <v>27</v>
      </c>
      <c r="G334" t="s">
        <v>129</v>
      </c>
      <c r="H334" t="s">
        <v>135</v>
      </c>
      <c r="I334" t="str">
        <f>VLOOKUP($B334,'Product Details'!$A:$E,2,0)</f>
        <v>Category 5</v>
      </c>
      <c r="J334" t="str">
        <f>VLOOKUP($B334,'Product Details'!$A:$E,3,0)</f>
        <v>Vaccum Bag - 14x20</v>
      </c>
      <c r="K334" s="1">
        <f>VLOOKUP($B334,'Product Details'!$A:$E,4,0)</f>
        <v>91.03</v>
      </c>
      <c r="L334" s="1">
        <f>VLOOKUP($B334,'Product Details'!$A:$E,5,0)</f>
        <v>90.54</v>
      </c>
      <c r="M334" s="1">
        <f t="shared" si="25"/>
        <v>2457.81</v>
      </c>
      <c r="N334" s="1">
        <f t="shared" si="26"/>
        <v>2444.5800000000004</v>
      </c>
      <c r="O334">
        <f t="shared" si="27"/>
        <v>1</v>
      </c>
      <c r="P334" t="str">
        <f t="shared" si="28"/>
        <v>Jan</v>
      </c>
      <c r="Q334">
        <f t="shared" si="29"/>
        <v>2023</v>
      </c>
    </row>
    <row r="335" spans="1:17" x14ac:dyDescent="0.35">
      <c r="A335" s="2">
        <v>44765</v>
      </c>
      <c r="B335" t="s">
        <v>115</v>
      </c>
      <c r="C335" t="s">
        <v>30</v>
      </c>
      <c r="D335" t="s">
        <v>31</v>
      </c>
      <c r="E335" t="s">
        <v>6</v>
      </c>
      <c r="F335">
        <v>25</v>
      </c>
      <c r="G335" t="s">
        <v>132</v>
      </c>
      <c r="H335" t="s">
        <v>135</v>
      </c>
      <c r="I335" t="str">
        <f>VLOOKUP($B335,'Product Details'!$A:$E,2,0)</f>
        <v>Category 3</v>
      </c>
      <c r="J335" t="str">
        <f>VLOOKUP($B335,'Product Details'!$A:$E,3,0)</f>
        <v>Tarragon - Fresh</v>
      </c>
      <c r="K335" s="1">
        <f>VLOOKUP($B335,'Product Details'!$A:$E,4,0)</f>
        <v>88.73</v>
      </c>
      <c r="L335" s="1">
        <f>VLOOKUP($B335,'Product Details'!$A:$E,5,0)</f>
        <v>87.75</v>
      </c>
      <c r="M335" s="1">
        <f t="shared" si="25"/>
        <v>2218.25</v>
      </c>
      <c r="N335" s="1">
        <f t="shared" si="26"/>
        <v>2193.75</v>
      </c>
      <c r="O335">
        <f t="shared" si="27"/>
        <v>23</v>
      </c>
      <c r="P335" t="str">
        <f t="shared" si="28"/>
        <v>Jul</v>
      </c>
      <c r="Q335">
        <f t="shared" si="29"/>
        <v>2022</v>
      </c>
    </row>
    <row r="336" spans="1:17" x14ac:dyDescent="0.35">
      <c r="A336" s="2">
        <v>44718</v>
      </c>
      <c r="B336" t="s">
        <v>99</v>
      </c>
      <c r="C336" t="s">
        <v>11</v>
      </c>
      <c r="D336" t="s">
        <v>12</v>
      </c>
      <c r="E336" t="s">
        <v>2</v>
      </c>
      <c r="F336">
        <v>38</v>
      </c>
      <c r="G336" t="s">
        <v>129</v>
      </c>
      <c r="H336" t="s">
        <v>135</v>
      </c>
      <c r="I336" t="str">
        <f>VLOOKUP($B336,'Product Details'!$A:$E,2,0)</f>
        <v>Category 3</v>
      </c>
      <c r="J336" t="str">
        <f>VLOOKUP($B336,'Product Details'!$A:$E,3,0)</f>
        <v>Wine - Tribal Sauvignon</v>
      </c>
      <c r="K336" s="1">
        <f>VLOOKUP($B336,'Product Details'!$A:$E,4,0)</f>
        <v>21.66</v>
      </c>
      <c r="L336" s="1">
        <f>VLOOKUP($B336,'Product Details'!$A:$E,5,0)</f>
        <v>31.66</v>
      </c>
      <c r="M336" s="1">
        <f t="shared" si="25"/>
        <v>823.08</v>
      </c>
      <c r="N336" s="1">
        <f t="shared" si="26"/>
        <v>1203.08</v>
      </c>
      <c r="O336">
        <f t="shared" si="27"/>
        <v>6</v>
      </c>
      <c r="P336" t="str">
        <f t="shared" si="28"/>
        <v>Jun</v>
      </c>
      <c r="Q336">
        <f t="shared" si="29"/>
        <v>2022</v>
      </c>
    </row>
    <row r="337" spans="1:17" x14ac:dyDescent="0.35">
      <c r="A337" s="2">
        <v>45012</v>
      </c>
      <c r="B337" t="s">
        <v>117</v>
      </c>
      <c r="C337" t="s">
        <v>73</v>
      </c>
      <c r="D337" t="s">
        <v>74</v>
      </c>
      <c r="E337" t="s">
        <v>6</v>
      </c>
      <c r="F337">
        <v>11</v>
      </c>
      <c r="G337" t="s">
        <v>131</v>
      </c>
      <c r="H337" t="s">
        <v>135</v>
      </c>
      <c r="I337" t="str">
        <f>VLOOKUP($B337,'Product Details'!$A:$E,2,0)</f>
        <v>Category 1</v>
      </c>
      <c r="J337" t="str">
        <f>VLOOKUP($B337,'Product Details'!$A:$E,3,0)</f>
        <v>Sauce - Bernaise, Mix</v>
      </c>
      <c r="K337" s="1">
        <f>VLOOKUP($B337,'Product Details'!$A:$E,4,0)</f>
        <v>88.79</v>
      </c>
      <c r="L337" s="1">
        <f>VLOOKUP($B337,'Product Details'!$A:$E,5,0)</f>
        <v>96.79</v>
      </c>
      <c r="M337" s="1">
        <f t="shared" si="25"/>
        <v>976.69</v>
      </c>
      <c r="N337" s="1">
        <f t="shared" si="26"/>
        <v>1064.69</v>
      </c>
      <c r="O337">
        <f t="shared" si="27"/>
        <v>27</v>
      </c>
      <c r="P337" t="str">
        <f t="shared" si="28"/>
        <v>Mar</v>
      </c>
      <c r="Q337">
        <f t="shared" si="29"/>
        <v>2023</v>
      </c>
    </row>
    <row r="338" spans="1:17" x14ac:dyDescent="0.35">
      <c r="A338" s="2">
        <v>44714</v>
      </c>
      <c r="B338" t="s">
        <v>98</v>
      </c>
      <c r="C338" t="s">
        <v>61</v>
      </c>
      <c r="D338" t="s">
        <v>62</v>
      </c>
      <c r="E338" t="s">
        <v>2</v>
      </c>
      <c r="F338">
        <v>27</v>
      </c>
      <c r="G338" t="s">
        <v>129</v>
      </c>
      <c r="H338" t="s">
        <v>135</v>
      </c>
      <c r="I338" t="str">
        <f>VLOOKUP($B338,'Product Details'!$A:$E,2,0)</f>
        <v>Category 3</v>
      </c>
      <c r="J338" t="str">
        <f>VLOOKUP($B338,'Product Details'!$A:$E,3,0)</f>
        <v>Beef - Striploin</v>
      </c>
      <c r="K338" s="1">
        <f>VLOOKUP($B338,'Product Details'!$A:$E,4,0)</f>
        <v>13.89</v>
      </c>
      <c r="L338" s="1">
        <f>VLOOKUP($B338,'Product Details'!$A:$E,5,0)</f>
        <v>33.89</v>
      </c>
      <c r="M338" s="1">
        <f t="shared" si="25"/>
        <v>375.03000000000003</v>
      </c>
      <c r="N338" s="1">
        <f t="shared" si="26"/>
        <v>915.03</v>
      </c>
      <c r="O338">
        <f t="shared" si="27"/>
        <v>2</v>
      </c>
      <c r="P338" t="str">
        <f t="shared" si="28"/>
        <v>Jun</v>
      </c>
      <c r="Q338">
        <f t="shared" si="29"/>
        <v>2022</v>
      </c>
    </row>
    <row r="339" spans="1:17" x14ac:dyDescent="0.35">
      <c r="A339" s="2">
        <v>44754</v>
      </c>
      <c r="B339" t="s">
        <v>112</v>
      </c>
      <c r="C339" t="s">
        <v>39</v>
      </c>
      <c r="D339" t="s">
        <v>40</v>
      </c>
      <c r="E339" t="s">
        <v>6</v>
      </c>
      <c r="F339">
        <v>36</v>
      </c>
      <c r="G339" t="s">
        <v>132</v>
      </c>
      <c r="H339" t="s">
        <v>135</v>
      </c>
      <c r="I339" t="str">
        <f>VLOOKUP($B339,'Product Details'!$A:$E,2,0)</f>
        <v>Category 4</v>
      </c>
      <c r="J339" t="str">
        <f>VLOOKUP($B339,'Product Details'!$A:$E,3,0)</f>
        <v>Pizza Pizza Dough</v>
      </c>
      <c r="K339" s="1">
        <f>VLOOKUP($B339,'Product Details'!$A:$E,4,0)</f>
        <v>30.48</v>
      </c>
      <c r="L339" s="1">
        <f>VLOOKUP($B339,'Product Details'!$A:$E,5,0)</f>
        <v>36.479999999999997</v>
      </c>
      <c r="M339" s="1">
        <f t="shared" si="25"/>
        <v>1097.28</v>
      </c>
      <c r="N339" s="1">
        <f t="shared" si="26"/>
        <v>1313.28</v>
      </c>
      <c r="O339">
        <f t="shared" si="27"/>
        <v>12</v>
      </c>
      <c r="P339" t="str">
        <f t="shared" si="28"/>
        <v>Jul</v>
      </c>
      <c r="Q339">
        <f t="shared" si="29"/>
        <v>2022</v>
      </c>
    </row>
    <row r="340" spans="1:17" x14ac:dyDescent="0.35">
      <c r="A340" s="2">
        <v>44796</v>
      </c>
      <c r="B340" t="s">
        <v>110</v>
      </c>
      <c r="C340" t="s">
        <v>0</v>
      </c>
      <c r="D340" t="s">
        <v>1</v>
      </c>
      <c r="E340" t="s">
        <v>2</v>
      </c>
      <c r="F340">
        <v>43</v>
      </c>
      <c r="G340" t="s">
        <v>129</v>
      </c>
      <c r="H340" t="s">
        <v>129</v>
      </c>
      <c r="I340" t="str">
        <f>VLOOKUP($B340,'Product Details'!$A:$E,2,0)</f>
        <v>Category 6</v>
      </c>
      <c r="J340" t="str">
        <f>VLOOKUP($B340,'Product Details'!$A:$E,3,0)</f>
        <v>Pastry - Baked Cinnamon Stick</v>
      </c>
      <c r="K340" s="1">
        <f>VLOOKUP($B340,'Product Details'!$A:$E,4,0)</f>
        <v>43.7</v>
      </c>
      <c r="L340" s="1">
        <f>VLOOKUP($B340,'Product Details'!$A:$E,5,0)</f>
        <v>42.11</v>
      </c>
      <c r="M340" s="1">
        <f t="shared" si="25"/>
        <v>1879.1000000000001</v>
      </c>
      <c r="N340" s="1">
        <f t="shared" si="26"/>
        <v>1810.73</v>
      </c>
      <c r="O340">
        <f t="shared" si="27"/>
        <v>23</v>
      </c>
      <c r="P340" t="str">
        <f t="shared" si="28"/>
        <v>Aug</v>
      </c>
      <c r="Q340">
        <f t="shared" si="29"/>
        <v>2022</v>
      </c>
    </row>
    <row r="341" spans="1:17" x14ac:dyDescent="0.35">
      <c r="A341" s="2">
        <v>44916</v>
      </c>
      <c r="B341" t="s">
        <v>113</v>
      </c>
      <c r="C341" t="s">
        <v>15</v>
      </c>
      <c r="D341" t="s">
        <v>16</v>
      </c>
      <c r="E341" t="s">
        <v>2</v>
      </c>
      <c r="F341">
        <v>8</v>
      </c>
      <c r="G341" t="s">
        <v>129</v>
      </c>
      <c r="H341" t="s">
        <v>129</v>
      </c>
      <c r="I341" t="str">
        <f>VLOOKUP($B341,'Product Details'!$A:$E,2,0)</f>
        <v>Category 6</v>
      </c>
      <c r="J341" t="str">
        <f>VLOOKUP($B341,'Product Details'!$A:$E,3,0)</f>
        <v>Pepper - Cayenne</v>
      </c>
      <c r="K341" s="1">
        <f>VLOOKUP($B341,'Product Details'!$A:$E,4,0)</f>
        <v>77.83</v>
      </c>
      <c r="L341" s="1">
        <f>VLOOKUP($B341,'Product Details'!$A:$E,5,0)</f>
        <v>99.83</v>
      </c>
      <c r="M341" s="1">
        <f t="shared" si="25"/>
        <v>622.64</v>
      </c>
      <c r="N341" s="1">
        <f t="shared" si="26"/>
        <v>798.64</v>
      </c>
      <c r="O341">
        <f t="shared" si="27"/>
        <v>21</v>
      </c>
      <c r="P341" t="str">
        <f t="shared" si="28"/>
        <v>Dec</v>
      </c>
      <c r="Q341">
        <f t="shared" si="29"/>
        <v>2022</v>
      </c>
    </row>
    <row r="342" spans="1:17" x14ac:dyDescent="0.35">
      <c r="A342" s="2">
        <v>44835</v>
      </c>
      <c r="B342" t="s">
        <v>114</v>
      </c>
      <c r="C342" t="s">
        <v>28</v>
      </c>
      <c r="D342" t="s">
        <v>29</v>
      </c>
      <c r="E342" t="s">
        <v>2</v>
      </c>
      <c r="F342">
        <v>39</v>
      </c>
      <c r="G342" t="s">
        <v>132</v>
      </c>
      <c r="H342" t="s">
        <v>135</v>
      </c>
      <c r="I342" t="str">
        <f>VLOOKUP($B342,'Product Details'!$A:$E,2,0)</f>
        <v>Category 5</v>
      </c>
      <c r="J342" t="str">
        <f>VLOOKUP($B342,'Product Details'!$A:$E,3,0)</f>
        <v>Vaccum Bag - 14x20</v>
      </c>
      <c r="K342" s="1">
        <f>VLOOKUP($B342,'Product Details'!$A:$E,4,0)</f>
        <v>91.03</v>
      </c>
      <c r="L342" s="1">
        <f>VLOOKUP($B342,'Product Details'!$A:$E,5,0)</f>
        <v>90.54</v>
      </c>
      <c r="M342" s="1">
        <f t="shared" si="25"/>
        <v>3550.17</v>
      </c>
      <c r="N342" s="1">
        <f t="shared" si="26"/>
        <v>3531.0600000000004</v>
      </c>
      <c r="O342">
        <f t="shared" si="27"/>
        <v>1</v>
      </c>
      <c r="P342" t="str">
        <f t="shared" si="28"/>
        <v>Oct</v>
      </c>
      <c r="Q342">
        <f t="shared" si="29"/>
        <v>2022</v>
      </c>
    </row>
    <row r="343" spans="1:17" x14ac:dyDescent="0.35">
      <c r="A343" s="2">
        <v>44790</v>
      </c>
      <c r="B343" t="s">
        <v>98</v>
      </c>
      <c r="C343" t="s">
        <v>15</v>
      </c>
      <c r="D343" t="s">
        <v>16</v>
      </c>
      <c r="E343" t="s">
        <v>2</v>
      </c>
      <c r="F343">
        <v>34</v>
      </c>
      <c r="G343" t="s">
        <v>129</v>
      </c>
      <c r="H343" t="s">
        <v>135</v>
      </c>
      <c r="I343" t="str">
        <f>VLOOKUP($B343,'Product Details'!$A:$E,2,0)</f>
        <v>Category 3</v>
      </c>
      <c r="J343" t="str">
        <f>VLOOKUP($B343,'Product Details'!$A:$E,3,0)</f>
        <v>Beef - Striploin</v>
      </c>
      <c r="K343" s="1">
        <f>VLOOKUP($B343,'Product Details'!$A:$E,4,0)</f>
        <v>13.89</v>
      </c>
      <c r="L343" s="1">
        <f>VLOOKUP($B343,'Product Details'!$A:$E,5,0)</f>
        <v>33.89</v>
      </c>
      <c r="M343" s="1">
        <f t="shared" si="25"/>
        <v>472.26</v>
      </c>
      <c r="N343" s="1">
        <f t="shared" si="26"/>
        <v>1152.26</v>
      </c>
      <c r="O343">
        <f t="shared" si="27"/>
        <v>17</v>
      </c>
      <c r="P343" t="str">
        <f t="shared" si="28"/>
        <v>Aug</v>
      </c>
      <c r="Q343">
        <f t="shared" si="29"/>
        <v>2022</v>
      </c>
    </row>
    <row r="344" spans="1:17" x14ac:dyDescent="0.35">
      <c r="A344" s="2">
        <v>44898</v>
      </c>
      <c r="B344" t="s">
        <v>102</v>
      </c>
      <c r="C344" t="s">
        <v>69</v>
      </c>
      <c r="D344" t="s">
        <v>70</v>
      </c>
      <c r="E344" t="s">
        <v>6</v>
      </c>
      <c r="F344">
        <v>51</v>
      </c>
      <c r="G344" t="s">
        <v>130</v>
      </c>
      <c r="H344" t="s">
        <v>135</v>
      </c>
      <c r="I344" t="str">
        <f>VLOOKUP($B344,'Product Details'!$A:$E,2,0)</f>
        <v>Category 3</v>
      </c>
      <c r="J344" t="str">
        <f>VLOOKUP($B344,'Product Details'!$A:$E,3,0)</f>
        <v>Scallop - St. Jaques</v>
      </c>
      <c r="K344" s="1">
        <f>VLOOKUP($B344,'Product Details'!$A:$E,4,0)</f>
        <v>22.51</v>
      </c>
      <c r="L344" s="1">
        <f>VLOOKUP($B344,'Product Details'!$A:$E,5,0)</f>
        <v>45.51</v>
      </c>
      <c r="M344" s="1">
        <f t="shared" si="25"/>
        <v>1148.01</v>
      </c>
      <c r="N344" s="1">
        <f t="shared" si="26"/>
        <v>2321.0099999999998</v>
      </c>
      <c r="O344">
        <f t="shared" si="27"/>
        <v>3</v>
      </c>
      <c r="P344" t="str">
        <f t="shared" si="28"/>
        <v>Dec</v>
      </c>
      <c r="Q344">
        <f t="shared" si="29"/>
        <v>2022</v>
      </c>
    </row>
    <row r="345" spans="1:17" x14ac:dyDescent="0.35">
      <c r="A345" s="2">
        <v>44777</v>
      </c>
      <c r="B345" t="s">
        <v>101</v>
      </c>
      <c r="C345" t="s">
        <v>61</v>
      </c>
      <c r="D345" t="s">
        <v>62</v>
      </c>
      <c r="E345" t="s">
        <v>2</v>
      </c>
      <c r="F345">
        <v>24</v>
      </c>
      <c r="G345" t="s">
        <v>129</v>
      </c>
      <c r="H345" t="s">
        <v>135</v>
      </c>
      <c r="I345" t="str">
        <f>VLOOKUP($B345,'Product Details'!$A:$E,2,0)</f>
        <v>Category 1</v>
      </c>
      <c r="J345" t="str">
        <f>VLOOKUP($B345,'Product Details'!$A:$E,3,0)</f>
        <v>Peas - Pigeon, Dry</v>
      </c>
      <c r="K345" s="1">
        <f>VLOOKUP($B345,'Product Details'!$A:$E,4,0)</f>
        <v>69.069999999999993</v>
      </c>
      <c r="L345" s="1">
        <f>VLOOKUP($B345,'Product Details'!$A:$E,5,0)</f>
        <v>88.07</v>
      </c>
      <c r="M345" s="1">
        <f t="shared" si="25"/>
        <v>1657.6799999999998</v>
      </c>
      <c r="N345" s="1">
        <f t="shared" si="26"/>
        <v>2113.6799999999998</v>
      </c>
      <c r="O345">
        <f t="shared" si="27"/>
        <v>4</v>
      </c>
      <c r="P345" t="str">
        <f t="shared" si="28"/>
        <v>Aug</v>
      </c>
      <c r="Q345">
        <f t="shared" si="29"/>
        <v>2022</v>
      </c>
    </row>
    <row r="346" spans="1:17" x14ac:dyDescent="0.35">
      <c r="A346" s="2">
        <v>44782</v>
      </c>
      <c r="B346" t="s">
        <v>100</v>
      </c>
      <c r="C346" t="s">
        <v>0</v>
      </c>
      <c r="D346" t="s">
        <v>1</v>
      </c>
      <c r="E346" t="s">
        <v>2</v>
      </c>
      <c r="F346">
        <v>54</v>
      </c>
      <c r="G346" t="s">
        <v>129</v>
      </c>
      <c r="H346" t="s">
        <v>135</v>
      </c>
      <c r="I346" t="str">
        <f>VLOOKUP($B346,'Product Details'!$A:$E,2,0)</f>
        <v>Category 2</v>
      </c>
      <c r="J346" t="str">
        <f>VLOOKUP($B346,'Product Details'!$A:$E,3,0)</f>
        <v>Veal - Liver</v>
      </c>
      <c r="K346" s="1">
        <f>VLOOKUP($B346,'Product Details'!$A:$E,4,0)</f>
        <v>89.94</v>
      </c>
      <c r="L346" s="1">
        <f>VLOOKUP($B346,'Product Details'!$A:$E,5,0)</f>
        <v>89.94</v>
      </c>
      <c r="M346" s="1">
        <f t="shared" si="25"/>
        <v>4856.76</v>
      </c>
      <c r="N346" s="1">
        <f t="shared" si="26"/>
        <v>4856.76</v>
      </c>
      <c r="O346">
        <f t="shared" si="27"/>
        <v>9</v>
      </c>
      <c r="P346" t="str">
        <f t="shared" si="28"/>
        <v>Aug</v>
      </c>
      <c r="Q346">
        <f t="shared" si="29"/>
        <v>2022</v>
      </c>
    </row>
    <row r="347" spans="1:17" x14ac:dyDescent="0.35">
      <c r="A347" s="2">
        <v>45009</v>
      </c>
      <c r="B347" t="s">
        <v>111</v>
      </c>
      <c r="C347" t="s">
        <v>67</v>
      </c>
      <c r="D347" t="s">
        <v>68</v>
      </c>
      <c r="E347" t="s">
        <v>2</v>
      </c>
      <c r="F347">
        <v>18</v>
      </c>
      <c r="G347" t="s">
        <v>131</v>
      </c>
      <c r="H347" t="s">
        <v>135</v>
      </c>
      <c r="I347" t="str">
        <f>VLOOKUP($B347,'Product Details'!$A:$E,2,0)</f>
        <v>Category 2</v>
      </c>
      <c r="J347" t="str">
        <f>VLOOKUP($B347,'Product Details'!$A:$E,3,0)</f>
        <v>Pasta - Cappellini, Dry</v>
      </c>
      <c r="K347" s="1">
        <f>VLOOKUP($B347,'Product Details'!$A:$E,4,0)</f>
        <v>33.299999999999997</v>
      </c>
      <c r="L347" s="1">
        <f>VLOOKUP($B347,'Product Details'!$A:$E,5,0)</f>
        <v>46.3</v>
      </c>
      <c r="M347" s="1">
        <f t="shared" si="25"/>
        <v>599.4</v>
      </c>
      <c r="N347" s="1">
        <f t="shared" si="26"/>
        <v>833.4</v>
      </c>
      <c r="O347">
        <f t="shared" si="27"/>
        <v>24</v>
      </c>
      <c r="P347" t="str">
        <f t="shared" si="28"/>
        <v>Mar</v>
      </c>
      <c r="Q347">
        <f t="shared" si="29"/>
        <v>2023</v>
      </c>
    </row>
    <row r="348" spans="1:17" x14ac:dyDescent="0.35">
      <c r="A348" s="2">
        <v>44844</v>
      </c>
      <c r="B348" t="s">
        <v>117</v>
      </c>
      <c r="C348" t="s">
        <v>67</v>
      </c>
      <c r="D348" t="s">
        <v>68</v>
      </c>
      <c r="E348" t="s">
        <v>2</v>
      </c>
      <c r="F348">
        <v>52</v>
      </c>
      <c r="G348" t="s">
        <v>131</v>
      </c>
      <c r="H348" t="s">
        <v>135</v>
      </c>
      <c r="I348" t="str">
        <f>VLOOKUP($B348,'Product Details'!$A:$E,2,0)</f>
        <v>Category 1</v>
      </c>
      <c r="J348" t="str">
        <f>VLOOKUP($B348,'Product Details'!$A:$E,3,0)</f>
        <v>Sauce - Bernaise, Mix</v>
      </c>
      <c r="K348" s="1">
        <f>VLOOKUP($B348,'Product Details'!$A:$E,4,0)</f>
        <v>88.79</v>
      </c>
      <c r="L348" s="1">
        <f>VLOOKUP($B348,'Product Details'!$A:$E,5,0)</f>
        <v>96.79</v>
      </c>
      <c r="M348" s="1">
        <f t="shared" si="25"/>
        <v>4617.08</v>
      </c>
      <c r="N348" s="1">
        <f t="shared" si="26"/>
        <v>5033.08</v>
      </c>
      <c r="O348">
        <f t="shared" si="27"/>
        <v>10</v>
      </c>
      <c r="P348" t="str">
        <f t="shared" si="28"/>
        <v>Oct</v>
      </c>
      <c r="Q348">
        <f t="shared" si="29"/>
        <v>2022</v>
      </c>
    </row>
    <row r="349" spans="1:17" x14ac:dyDescent="0.35">
      <c r="A349" s="2">
        <v>45041</v>
      </c>
      <c r="B349" t="s">
        <v>109</v>
      </c>
      <c r="C349" t="s">
        <v>69</v>
      </c>
      <c r="D349" t="s">
        <v>70</v>
      </c>
      <c r="E349" t="s">
        <v>6</v>
      </c>
      <c r="F349">
        <v>55</v>
      </c>
      <c r="G349" t="s">
        <v>130</v>
      </c>
      <c r="H349" t="s">
        <v>135</v>
      </c>
      <c r="I349" t="str">
        <f>VLOOKUP($B349,'Product Details'!$A:$E,2,0)</f>
        <v>Category 6</v>
      </c>
      <c r="J349" t="str">
        <f>VLOOKUP($B349,'Product Details'!$A:$E,3,0)</f>
        <v>Pork Ham Prager</v>
      </c>
      <c r="K349" s="1">
        <f>VLOOKUP($B349,'Product Details'!$A:$E,4,0)</f>
        <v>12.54</v>
      </c>
      <c r="L349" s="1">
        <f>VLOOKUP($B349,'Product Details'!$A:$E,5,0)</f>
        <v>30.54</v>
      </c>
      <c r="M349" s="1">
        <f t="shared" si="25"/>
        <v>689.69999999999993</v>
      </c>
      <c r="N349" s="1">
        <f t="shared" si="26"/>
        <v>1679.7</v>
      </c>
      <c r="O349">
        <f t="shared" si="27"/>
        <v>25</v>
      </c>
      <c r="P349" t="str">
        <f t="shared" si="28"/>
        <v>Apr</v>
      </c>
      <c r="Q349">
        <f t="shared" si="29"/>
        <v>2023</v>
      </c>
    </row>
    <row r="350" spans="1:17" x14ac:dyDescent="0.35">
      <c r="A350" s="2">
        <v>44901</v>
      </c>
      <c r="B350" t="s">
        <v>113</v>
      </c>
      <c r="C350" t="s">
        <v>36</v>
      </c>
      <c r="D350" t="s">
        <v>37</v>
      </c>
      <c r="E350" t="s">
        <v>6</v>
      </c>
      <c r="F350">
        <v>44</v>
      </c>
      <c r="G350" t="s">
        <v>130</v>
      </c>
      <c r="H350" t="s">
        <v>135</v>
      </c>
      <c r="I350" t="str">
        <f>VLOOKUP($B350,'Product Details'!$A:$E,2,0)</f>
        <v>Category 6</v>
      </c>
      <c r="J350" t="str">
        <f>VLOOKUP($B350,'Product Details'!$A:$E,3,0)</f>
        <v>Pepper - Cayenne</v>
      </c>
      <c r="K350" s="1">
        <f>VLOOKUP($B350,'Product Details'!$A:$E,4,0)</f>
        <v>77.83</v>
      </c>
      <c r="L350" s="1">
        <f>VLOOKUP($B350,'Product Details'!$A:$E,5,0)</f>
        <v>99.83</v>
      </c>
      <c r="M350" s="1">
        <f t="shared" si="25"/>
        <v>3424.52</v>
      </c>
      <c r="N350" s="1">
        <f t="shared" si="26"/>
        <v>4392.5199999999995</v>
      </c>
      <c r="O350">
        <f t="shared" si="27"/>
        <v>6</v>
      </c>
      <c r="P350" t="str">
        <f t="shared" si="28"/>
        <v>Dec</v>
      </c>
      <c r="Q350">
        <f t="shared" si="29"/>
        <v>2022</v>
      </c>
    </row>
    <row r="351" spans="1:17" x14ac:dyDescent="0.35">
      <c r="A351" s="2">
        <v>44777</v>
      </c>
      <c r="B351" t="s">
        <v>102</v>
      </c>
      <c r="C351" t="s">
        <v>61</v>
      </c>
      <c r="D351" t="s">
        <v>62</v>
      </c>
      <c r="E351" t="s">
        <v>2</v>
      </c>
      <c r="F351">
        <v>49</v>
      </c>
      <c r="G351" t="s">
        <v>129</v>
      </c>
      <c r="H351" t="s">
        <v>129</v>
      </c>
      <c r="I351" t="str">
        <f>VLOOKUP($B351,'Product Details'!$A:$E,2,0)</f>
        <v>Category 3</v>
      </c>
      <c r="J351" t="str">
        <f>VLOOKUP($B351,'Product Details'!$A:$E,3,0)</f>
        <v>Scallop - St. Jaques</v>
      </c>
      <c r="K351" s="1">
        <f>VLOOKUP($B351,'Product Details'!$A:$E,4,0)</f>
        <v>22.51</v>
      </c>
      <c r="L351" s="1">
        <f>VLOOKUP($B351,'Product Details'!$A:$E,5,0)</f>
        <v>45.51</v>
      </c>
      <c r="M351" s="1">
        <f t="shared" si="25"/>
        <v>1102.99</v>
      </c>
      <c r="N351" s="1">
        <f t="shared" si="26"/>
        <v>2229.9899999999998</v>
      </c>
      <c r="O351">
        <f t="shared" si="27"/>
        <v>4</v>
      </c>
      <c r="P351" t="str">
        <f t="shared" si="28"/>
        <v>Aug</v>
      </c>
      <c r="Q351">
        <f t="shared" si="29"/>
        <v>2022</v>
      </c>
    </row>
    <row r="352" spans="1:17" x14ac:dyDescent="0.35">
      <c r="A352" s="2">
        <v>44872</v>
      </c>
      <c r="B352" t="s">
        <v>118</v>
      </c>
      <c r="C352" t="s">
        <v>18</v>
      </c>
      <c r="D352" t="s">
        <v>19</v>
      </c>
      <c r="E352" t="s">
        <v>2</v>
      </c>
      <c r="F352">
        <v>9</v>
      </c>
      <c r="G352" t="s">
        <v>131</v>
      </c>
      <c r="H352" t="s">
        <v>129</v>
      </c>
      <c r="I352" t="str">
        <f>VLOOKUP($B352,'Product Details'!$A:$E,2,0)</f>
        <v>Category 2</v>
      </c>
      <c r="J352" t="str">
        <f>VLOOKUP($B352,'Product Details'!$A:$E,3,0)</f>
        <v>Soup - Campbells Mac N Cheese</v>
      </c>
      <c r="K352" s="1">
        <f>VLOOKUP($B352,'Product Details'!$A:$E,4,0)</f>
        <v>6.55</v>
      </c>
      <c r="L352" s="1">
        <f>VLOOKUP($B352,'Product Details'!$A:$E,5,0)</f>
        <v>4.53</v>
      </c>
      <c r="M352" s="1">
        <f t="shared" si="25"/>
        <v>58.949999999999996</v>
      </c>
      <c r="N352" s="1">
        <f t="shared" si="26"/>
        <v>40.770000000000003</v>
      </c>
      <c r="O352">
        <f t="shared" si="27"/>
        <v>7</v>
      </c>
      <c r="P352" t="str">
        <f t="shared" si="28"/>
        <v>Nov</v>
      </c>
      <c r="Q352">
        <f t="shared" si="29"/>
        <v>2022</v>
      </c>
    </row>
    <row r="353" spans="1:17" x14ac:dyDescent="0.35">
      <c r="A353" s="2">
        <v>44837</v>
      </c>
      <c r="B353" t="s">
        <v>102</v>
      </c>
      <c r="C353" t="s">
        <v>36</v>
      </c>
      <c r="D353" t="s">
        <v>37</v>
      </c>
      <c r="E353" t="s">
        <v>6</v>
      </c>
      <c r="F353">
        <v>30</v>
      </c>
      <c r="G353" t="s">
        <v>130</v>
      </c>
      <c r="H353" t="s">
        <v>135</v>
      </c>
      <c r="I353" t="str">
        <f>VLOOKUP($B353,'Product Details'!$A:$E,2,0)</f>
        <v>Category 3</v>
      </c>
      <c r="J353" t="str">
        <f>VLOOKUP($B353,'Product Details'!$A:$E,3,0)</f>
        <v>Scallop - St. Jaques</v>
      </c>
      <c r="K353" s="1">
        <f>VLOOKUP($B353,'Product Details'!$A:$E,4,0)</f>
        <v>22.51</v>
      </c>
      <c r="L353" s="1">
        <f>VLOOKUP($B353,'Product Details'!$A:$E,5,0)</f>
        <v>45.51</v>
      </c>
      <c r="M353" s="1">
        <f t="shared" si="25"/>
        <v>675.30000000000007</v>
      </c>
      <c r="N353" s="1">
        <f t="shared" si="26"/>
        <v>1365.3</v>
      </c>
      <c r="O353">
        <f t="shared" si="27"/>
        <v>3</v>
      </c>
      <c r="P353" t="str">
        <f t="shared" si="28"/>
        <v>Oct</v>
      </c>
      <c r="Q353">
        <f t="shared" si="29"/>
        <v>2022</v>
      </c>
    </row>
    <row r="354" spans="1:17" x14ac:dyDescent="0.35">
      <c r="A354" s="2">
        <v>44765</v>
      </c>
      <c r="B354" t="s">
        <v>97</v>
      </c>
      <c r="C354" t="s">
        <v>84</v>
      </c>
      <c r="D354" t="s">
        <v>85</v>
      </c>
      <c r="E354" t="s">
        <v>2</v>
      </c>
      <c r="F354">
        <v>9</v>
      </c>
      <c r="G354" t="s">
        <v>130</v>
      </c>
      <c r="H354" t="s">
        <v>135</v>
      </c>
      <c r="I354" t="str">
        <f>VLOOKUP($B354,'Product Details'!$A:$E,2,0)</f>
        <v>Category 1</v>
      </c>
      <c r="J354" t="str">
        <f>VLOOKUP($B354,'Product Details'!$A:$E,3,0)</f>
        <v>Syrup - Monin - Blue Curacao</v>
      </c>
      <c r="K354" s="1">
        <f>VLOOKUP($B354,'Product Details'!$A:$E,4,0)</f>
        <v>76.34</v>
      </c>
      <c r="L354" s="1">
        <f>VLOOKUP($B354,'Product Details'!$A:$E,5,0)</f>
        <v>81.34</v>
      </c>
      <c r="M354" s="1">
        <f t="shared" si="25"/>
        <v>687.06000000000006</v>
      </c>
      <c r="N354" s="1">
        <f t="shared" si="26"/>
        <v>732.06000000000006</v>
      </c>
      <c r="O354">
        <f t="shared" si="27"/>
        <v>23</v>
      </c>
      <c r="P354" t="str">
        <f t="shared" si="28"/>
        <v>Jul</v>
      </c>
      <c r="Q354">
        <f t="shared" si="29"/>
        <v>2022</v>
      </c>
    </row>
    <row r="355" spans="1:17" x14ac:dyDescent="0.35">
      <c r="A355" s="2">
        <v>44789</v>
      </c>
      <c r="B355" t="s">
        <v>108</v>
      </c>
      <c r="C355" t="s">
        <v>50</v>
      </c>
      <c r="D355" t="s">
        <v>51</v>
      </c>
      <c r="E355" t="s">
        <v>6</v>
      </c>
      <c r="F355">
        <v>12</v>
      </c>
      <c r="G355" t="s">
        <v>130</v>
      </c>
      <c r="H355" t="s">
        <v>135</v>
      </c>
      <c r="I355" t="str">
        <f>VLOOKUP($B355,'Product Details'!$A:$E,2,0)</f>
        <v>Category 5</v>
      </c>
      <c r="J355" t="str">
        <f>VLOOKUP($B355,'Product Details'!$A:$E,3,0)</f>
        <v>7up Diet, 355 Ml</v>
      </c>
      <c r="K355" s="1">
        <f>VLOOKUP($B355,'Product Details'!$A:$E,4,0)</f>
        <v>70.31</v>
      </c>
      <c r="L355" s="1">
        <f>VLOOKUP($B355,'Product Details'!$A:$E,5,0)</f>
        <v>85.31</v>
      </c>
      <c r="M355" s="1">
        <f t="shared" si="25"/>
        <v>843.72</v>
      </c>
      <c r="N355" s="1">
        <f t="shared" si="26"/>
        <v>1023.72</v>
      </c>
      <c r="O355">
        <f t="shared" si="27"/>
        <v>16</v>
      </c>
      <c r="P355" t="str">
        <f t="shared" si="28"/>
        <v>Aug</v>
      </c>
      <c r="Q355">
        <f t="shared" si="29"/>
        <v>2022</v>
      </c>
    </row>
    <row r="356" spans="1:17" x14ac:dyDescent="0.35">
      <c r="A356" s="2">
        <v>44951</v>
      </c>
      <c r="B356" t="s">
        <v>118</v>
      </c>
      <c r="C356" t="s">
        <v>84</v>
      </c>
      <c r="D356" t="s">
        <v>85</v>
      </c>
      <c r="E356" t="s">
        <v>2</v>
      </c>
      <c r="F356">
        <v>50</v>
      </c>
      <c r="G356" t="s">
        <v>130</v>
      </c>
      <c r="H356" t="s">
        <v>135</v>
      </c>
      <c r="I356" t="str">
        <f>VLOOKUP($B356,'Product Details'!$A:$E,2,0)</f>
        <v>Category 2</v>
      </c>
      <c r="J356" t="str">
        <f>VLOOKUP($B356,'Product Details'!$A:$E,3,0)</f>
        <v>Soup - Campbells Mac N Cheese</v>
      </c>
      <c r="K356" s="1">
        <f>VLOOKUP($B356,'Product Details'!$A:$E,4,0)</f>
        <v>6.55</v>
      </c>
      <c r="L356" s="1">
        <f>VLOOKUP($B356,'Product Details'!$A:$E,5,0)</f>
        <v>4.53</v>
      </c>
      <c r="M356" s="1">
        <f t="shared" si="25"/>
        <v>327.5</v>
      </c>
      <c r="N356" s="1">
        <f t="shared" si="26"/>
        <v>226.5</v>
      </c>
      <c r="O356">
        <f t="shared" si="27"/>
        <v>25</v>
      </c>
      <c r="P356" t="str">
        <f t="shared" si="28"/>
        <v>Jan</v>
      </c>
      <c r="Q356">
        <f t="shared" si="29"/>
        <v>2023</v>
      </c>
    </row>
    <row r="357" spans="1:17" x14ac:dyDescent="0.35">
      <c r="A357" s="2">
        <v>44785</v>
      </c>
      <c r="B357" t="s">
        <v>115</v>
      </c>
      <c r="C357" t="s">
        <v>75</v>
      </c>
      <c r="D357" t="s">
        <v>76</v>
      </c>
      <c r="E357" t="s">
        <v>6</v>
      </c>
      <c r="F357">
        <v>59</v>
      </c>
      <c r="G357" t="s">
        <v>131</v>
      </c>
      <c r="H357" t="s">
        <v>135</v>
      </c>
      <c r="I357" t="str">
        <f>VLOOKUP($B357,'Product Details'!$A:$E,2,0)</f>
        <v>Category 3</v>
      </c>
      <c r="J357" t="str">
        <f>VLOOKUP($B357,'Product Details'!$A:$E,3,0)</f>
        <v>Tarragon - Fresh</v>
      </c>
      <c r="K357" s="1">
        <f>VLOOKUP($B357,'Product Details'!$A:$E,4,0)</f>
        <v>88.73</v>
      </c>
      <c r="L357" s="1">
        <f>VLOOKUP($B357,'Product Details'!$A:$E,5,0)</f>
        <v>87.75</v>
      </c>
      <c r="M357" s="1">
        <f t="shared" si="25"/>
        <v>5235.0700000000006</v>
      </c>
      <c r="N357" s="1">
        <f t="shared" si="26"/>
        <v>5177.25</v>
      </c>
      <c r="O357">
        <f t="shared" si="27"/>
        <v>12</v>
      </c>
      <c r="P357" t="str">
        <f t="shared" si="28"/>
        <v>Aug</v>
      </c>
      <c r="Q357">
        <f t="shared" si="29"/>
        <v>2022</v>
      </c>
    </row>
    <row r="358" spans="1:17" x14ac:dyDescent="0.35">
      <c r="A358" s="2">
        <v>45052</v>
      </c>
      <c r="B358" t="s">
        <v>103</v>
      </c>
      <c r="C358" t="s">
        <v>47</v>
      </c>
      <c r="D358" t="s">
        <v>48</v>
      </c>
      <c r="E358" t="s">
        <v>6</v>
      </c>
      <c r="F358">
        <v>40</v>
      </c>
      <c r="G358" t="s">
        <v>129</v>
      </c>
      <c r="H358" t="s">
        <v>129</v>
      </c>
      <c r="I358" t="str">
        <f>VLOOKUP($B358,'Product Details'!$A:$E,2,0)</f>
        <v>Category 5</v>
      </c>
      <c r="J358" t="str">
        <f>VLOOKUP($B358,'Product Details'!$A:$E,3,0)</f>
        <v>Tomatoes - Grape</v>
      </c>
      <c r="K358" s="1">
        <f>VLOOKUP($B358,'Product Details'!$A:$E,4,0)</f>
        <v>36.659999999999997</v>
      </c>
      <c r="L358" s="1">
        <f>VLOOKUP($B358,'Product Details'!$A:$E,5,0)</f>
        <v>52.66</v>
      </c>
      <c r="M358" s="1">
        <f t="shared" si="25"/>
        <v>1466.3999999999999</v>
      </c>
      <c r="N358" s="1">
        <f t="shared" si="26"/>
        <v>2106.3999999999996</v>
      </c>
      <c r="O358">
        <f t="shared" si="27"/>
        <v>6</v>
      </c>
      <c r="P358" t="str">
        <f t="shared" si="28"/>
        <v>May</v>
      </c>
      <c r="Q358">
        <f t="shared" si="29"/>
        <v>2023</v>
      </c>
    </row>
    <row r="359" spans="1:17" x14ac:dyDescent="0.35">
      <c r="A359" s="2">
        <v>44750</v>
      </c>
      <c r="B359" t="s">
        <v>107</v>
      </c>
      <c r="C359" t="s">
        <v>23</v>
      </c>
      <c r="D359" t="s">
        <v>24</v>
      </c>
      <c r="E359" t="s">
        <v>2</v>
      </c>
      <c r="F359">
        <v>49</v>
      </c>
      <c r="G359" t="s">
        <v>131</v>
      </c>
      <c r="H359" t="s">
        <v>135</v>
      </c>
      <c r="I359" t="str">
        <f>VLOOKUP($B359,'Product Details'!$A:$E,2,0)</f>
        <v>Category 3</v>
      </c>
      <c r="J359" t="str">
        <f>VLOOKUP($B359,'Product Details'!$A:$E,3,0)</f>
        <v>Sherry - Dry</v>
      </c>
      <c r="K359" s="1">
        <f>VLOOKUP($B359,'Product Details'!$A:$E,4,0)</f>
        <v>56.74</v>
      </c>
      <c r="L359" s="1">
        <f>VLOOKUP($B359,'Product Details'!$A:$E,5,0)</f>
        <v>79.739999999999995</v>
      </c>
      <c r="M359" s="1">
        <f t="shared" si="25"/>
        <v>2780.26</v>
      </c>
      <c r="N359" s="1">
        <f t="shared" si="26"/>
        <v>3907.2599999999998</v>
      </c>
      <c r="O359">
        <f t="shared" si="27"/>
        <v>8</v>
      </c>
      <c r="P359" t="str">
        <f t="shared" si="28"/>
        <v>Jul</v>
      </c>
      <c r="Q359">
        <f t="shared" si="29"/>
        <v>2022</v>
      </c>
    </row>
    <row r="360" spans="1:17" x14ac:dyDescent="0.35">
      <c r="A360" s="2">
        <v>45056</v>
      </c>
      <c r="B360" t="s">
        <v>106</v>
      </c>
      <c r="C360" t="s">
        <v>79</v>
      </c>
      <c r="D360" t="s">
        <v>80</v>
      </c>
      <c r="E360" t="s">
        <v>2</v>
      </c>
      <c r="F360">
        <v>23</v>
      </c>
      <c r="G360" t="s">
        <v>129</v>
      </c>
      <c r="H360" t="s">
        <v>135</v>
      </c>
      <c r="I360" t="str">
        <f>VLOOKUP($B360,'Product Details'!$A:$E,2,0)</f>
        <v>Category 1</v>
      </c>
      <c r="J360" t="str">
        <f>VLOOKUP($B360,'Product Details'!$A:$E,3,0)</f>
        <v>Lime Cordial - Roses</v>
      </c>
      <c r="K360" s="1">
        <f>VLOOKUP($B360,'Product Details'!$A:$E,4,0)</f>
        <v>51.42</v>
      </c>
      <c r="L360" s="1">
        <f>VLOOKUP($B360,'Product Details'!$A:$E,5,0)</f>
        <v>72.42</v>
      </c>
      <c r="M360" s="1">
        <f t="shared" si="25"/>
        <v>1182.6600000000001</v>
      </c>
      <c r="N360" s="1">
        <f t="shared" si="26"/>
        <v>1665.66</v>
      </c>
      <c r="O360">
        <f t="shared" si="27"/>
        <v>10</v>
      </c>
      <c r="P360" t="str">
        <f t="shared" si="28"/>
        <v>May</v>
      </c>
      <c r="Q360">
        <f t="shared" si="29"/>
        <v>2023</v>
      </c>
    </row>
    <row r="361" spans="1:17" x14ac:dyDescent="0.35">
      <c r="A361" s="2">
        <v>44938</v>
      </c>
      <c r="B361" t="s">
        <v>97</v>
      </c>
      <c r="C361" t="s">
        <v>36</v>
      </c>
      <c r="D361" t="s">
        <v>37</v>
      </c>
      <c r="E361" t="s">
        <v>6</v>
      </c>
      <c r="F361">
        <v>34</v>
      </c>
      <c r="G361" t="s">
        <v>130</v>
      </c>
      <c r="H361" t="s">
        <v>129</v>
      </c>
      <c r="I361" t="str">
        <f>VLOOKUP($B361,'Product Details'!$A:$E,2,0)</f>
        <v>Category 1</v>
      </c>
      <c r="J361" t="str">
        <f>VLOOKUP($B361,'Product Details'!$A:$E,3,0)</f>
        <v>Syrup - Monin - Blue Curacao</v>
      </c>
      <c r="K361" s="1">
        <f>VLOOKUP($B361,'Product Details'!$A:$E,4,0)</f>
        <v>76.34</v>
      </c>
      <c r="L361" s="1">
        <f>VLOOKUP($B361,'Product Details'!$A:$E,5,0)</f>
        <v>81.34</v>
      </c>
      <c r="M361" s="1">
        <f t="shared" si="25"/>
        <v>2595.56</v>
      </c>
      <c r="N361" s="1">
        <f t="shared" si="26"/>
        <v>2765.56</v>
      </c>
      <c r="O361">
        <f t="shared" si="27"/>
        <v>12</v>
      </c>
      <c r="P361" t="str">
        <f t="shared" si="28"/>
        <v>Jan</v>
      </c>
      <c r="Q361">
        <f t="shared" si="29"/>
        <v>2023</v>
      </c>
    </row>
    <row r="362" spans="1:17" x14ac:dyDescent="0.35">
      <c r="A362" s="2">
        <v>44721</v>
      </c>
      <c r="B362" t="s">
        <v>103</v>
      </c>
      <c r="C362" t="s">
        <v>36</v>
      </c>
      <c r="D362" t="s">
        <v>37</v>
      </c>
      <c r="E362" t="s">
        <v>6</v>
      </c>
      <c r="F362">
        <v>45</v>
      </c>
      <c r="G362" t="s">
        <v>130</v>
      </c>
      <c r="H362" t="s">
        <v>135</v>
      </c>
      <c r="I362" t="str">
        <f>VLOOKUP($B362,'Product Details'!$A:$E,2,0)</f>
        <v>Category 5</v>
      </c>
      <c r="J362" t="str">
        <f>VLOOKUP($B362,'Product Details'!$A:$E,3,0)</f>
        <v>Tomatoes - Grape</v>
      </c>
      <c r="K362" s="1">
        <f>VLOOKUP($B362,'Product Details'!$A:$E,4,0)</f>
        <v>36.659999999999997</v>
      </c>
      <c r="L362" s="1">
        <f>VLOOKUP($B362,'Product Details'!$A:$E,5,0)</f>
        <v>52.66</v>
      </c>
      <c r="M362" s="1">
        <f t="shared" si="25"/>
        <v>1649.6999999999998</v>
      </c>
      <c r="N362" s="1">
        <f t="shared" si="26"/>
        <v>2369.6999999999998</v>
      </c>
      <c r="O362">
        <f t="shared" si="27"/>
        <v>9</v>
      </c>
      <c r="P362" t="str">
        <f t="shared" si="28"/>
        <v>Jun</v>
      </c>
      <c r="Q362">
        <f t="shared" si="29"/>
        <v>2022</v>
      </c>
    </row>
    <row r="363" spans="1:17" x14ac:dyDescent="0.35">
      <c r="A363" s="2">
        <v>44834</v>
      </c>
      <c r="B363" t="s">
        <v>113</v>
      </c>
      <c r="C363" t="s">
        <v>0</v>
      </c>
      <c r="D363" t="s">
        <v>1</v>
      </c>
      <c r="E363" t="s">
        <v>2</v>
      </c>
      <c r="F363">
        <v>39</v>
      </c>
      <c r="G363" t="s">
        <v>129</v>
      </c>
      <c r="H363" t="s">
        <v>129</v>
      </c>
      <c r="I363" t="str">
        <f>VLOOKUP($B363,'Product Details'!$A:$E,2,0)</f>
        <v>Category 6</v>
      </c>
      <c r="J363" t="str">
        <f>VLOOKUP($B363,'Product Details'!$A:$E,3,0)</f>
        <v>Pepper - Cayenne</v>
      </c>
      <c r="K363" s="1">
        <f>VLOOKUP($B363,'Product Details'!$A:$E,4,0)</f>
        <v>77.83</v>
      </c>
      <c r="L363" s="1">
        <f>VLOOKUP($B363,'Product Details'!$A:$E,5,0)</f>
        <v>99.83</v>
      </c>
      <c r="M363" s="1">
        <f t="shared" si="25"/>
        <v>3035.37</v>
      </c>
      <c r="N363" s="1">
        <f t="shared" si="26"/>
        <v>3893.37</v>
      </c>
      <c r="O363">
        <f t="shared" si="27"/>
        <v>30</v>
      </c>
      <c r="P363" t="str">
        <f t="shared" si="28"/>
        <v>Sep</v>
      </c>
      <c r="Q363">
        <f t="shared" si="29"/>
        <v>2022</v>
      </c>
    </row>
    <row r="364" spans="1:17" x14ac:dyDescent="0.35">
      <c r="A364" s="2">
        <v>44830</v>
      </c>
      <c r="B364" t="s">
        <v>106</v>
      </c>
      <c r="C364" t="s">
        <v>63</v>
      </c>
      <c r="D364" t="s">
        <v>64</v>
      </c>
      <c r="E364" t="s">
        <v>6</v>
      </c>
      <c r="F364">
        <v>37</v>
      </c>
      <c r="G364" t="s">
        <v>129</v>
      </c>
      <c r="H364" t="s">
        <v>129</v>
      </c>
      <c r="I364" t="str">
        <f>VLOOKUP($B364,'Product Details'!$A:$E,2,0)</f>
        <v>Category 1</v>
      </c>
      <c r="J364" t="str">
        <f>VLOOKUP($B364,'Product Details'!$A:$E,3,0)</f>
        <v>Lime Cordial - Roses</v>
      </c>
      <c r="K364" s="1">
        <f>VLOOKUP($B364,'Product Details'!$A:$E,4,0)</f>
        <v>51.42</v>
      </c>
      <c r="L364" s="1">
        <f>VLOOKUP($B364,'Product Details'!$A:$E,5,0)</f>
        <v>72.42</v>
      </c>
      <c r="M364" s="1">
        <f t="shared" si="25"/>
        <v>1902.54</v>
      </c>
      <c r="N364" s="1">
        <f t="shared" si="26"/>
        <v>2679.54</v>
      </c>
      <c r="O364">
        <f t="shared" si="27"/>
        <v>26</v>
      </c>
      <c r="P364" t="str">
        <f t="shared" si="28"/>
        <v>Sep</v>
      </c>
      <c r="Q364">
        <f t="shared" si="29"/>
        <v>2022</v>
      </c>
    </row>
    <row r="365" spans="1:17" x14ac:dyDescent="0.35">
      <c r="A365" s="2">
        <v>44821</v>
      </c>
      <c r="B365" t="s">
        <v>107</v>
      </c>
      <c r="C365" t="s">
        <v>61</v>
      </c>
      <c r="D365" t="s">
        <v>62</v>
      </c>
      <c r="E365" t="s">
        <v>2</v>
      </c>
      <c r="F365">
        <v>38</v>
      </c>
      <c r="G365" t="s">
        <v>129</v>
      </c>
      <c r="H365" t="s">
        <v>129</v>
      </c>
      <c r="I365" t="str">
        <f>VLOOKUP($B365,'Product Details'!$A:$E,2,0)</f>
        <v>Category 3</v>
      </c>
      <c r="J365" t="str">
        <f>VLOOKUP($B365,'Product Details'!$A:$E,3,0)</f>
        <v>Sherry - Dry</v>
      </c>
      <c r="K365" s="1">
        <f>VLOOKUP($B365,'Product Details'!$A:$E,4,0)</f>
        <v>56.74</v>
      </c>
      <c r="L365" s="1">
        <f>VLOOKUP($B365,'Product Details'!$A:$E,5,0)</f>
        <v>79.739999999999995</v>
      </c>
      <c r="M365" s="1">
        <f t="shared" si="25"/>
        <v>2156.12</v>
      </c>
      <c r="N365" s="1">
        <f t="shared" si="26"/>
        <v>3030.12</v>
      </c>
      <c r="O365">
        <f t="shared" si="27"/>
        <v>17</v>
      </c>
      <c r="P365" t="str">
        <f t="shared" si="28"/>
        <v>Sep</v>
      </c>
      <c r="Q365">
        <f t="shared" si="29"/>
        <v>2022</v>
      </c>
    </row>
    <row r="366" spans="1:17" x14ac:dyDescent="0.35">
      <c r="A366" s="2">
        <v>44928</v>
      </c>
      <c r="B366" t="s">
        <v>104</v>
      </c>
      <c r="C366" t="s">
        <v>33</v>
      </c>
      <c r="D366" t="s">
        <v>34</v>
      </c>
      <c r="E366" t="s">
        <v>2</v>
      </c>
      <c r="F366">
        <v>55</v>
      </c>
      <c r="G366" t="s">
        <v>129</v>
      </c>
      <c r="H366" t="s">
        <v>135</v>
      </c>
      <c r="I366" t="str">
        <f>VLOOKUP($B366,'Product Details'!$A:$E,2,0)</f>
        <v>Category 1</v>
      </c>
      <c r="J366" t="str">
        <f>VLOOKUP($B366,'Product Details'!$A:$E,3,0)</f>
        <v>White Baguette</v>
      </c>
      <c r="K366" s="1">
        <f>VLOOKUP($B366,'Product Details'!$A:$E,4,0)</f>
        <v>51.63</v>
      </c>
      <c r="L366" s="1">
        <f>VLOOKUP($B366,'Product Details'!$A:$E,5,0)</f>
        <v>61.63</v>
      </c>
      <c r="M366" s="1">
        <f t="shared" si="25"/>
        <v>2839.65</v>
      </c>
      <c r="N366" s="1">
        <f t="shared" si="26"/>
        <v>3389.65</v>
      </c>
      <c r="O366">
        <f t="shared" si="27"/>
        <v>2</v>
      </c>
      <c r="P366" t="str">
        <f t="shared" si="28"/>
        <v>Jan</v>
      </c>
      <c r="Q366">
        <f t="shared" si="29"/>
        <v>2023</v>
      </c>
    </row>
    <row r="367" spans="1:17" x14ac:dyDescent="0.35">
      <c r="A367" s="2">
        <v>44713</v>
      </c>
      <c r="B367" t="s">
        <v>100</v>
      </c>
      <c r="C367" t="s">
        <v>4</v>
      </c>
      <c r="D367" t="s">
        <v>5</v>
      </c>
      <c r="E367" t="s">
        <v>6</v>
      </c>
      <c r="F367">
        <v>38</v>
      </c>
      <c r="G367" t="s">
        <v>130</v>
      </c>
      <c r="H367" t="s">
        <v>135</v>
      </c>
      <c r="I367" t="str">
        <f>VLOOKUP($B367,'Product Details'!$A:$E,2,0)</f>
        <v>Category 2</v>
      </c>
      <c r="J367" t="str">
        <f>VLOOKUP($B367,'Product Details'!$A:$E,3,0)</f>
        <v>Veal - Liver</v>
      </c>
      <c r="K367" s="1">
        <f>VLOOKUP($B367,'Product Details'!$A:$E,4,0)</f>
        <v>89.94</v>
      </c>
      <c r="L367" s="1">
        <f>VLOOKUP($B367,'Product Details'!$A:$E,5,0)</f>
        <v>89.94</v>
      </c>
      <c r="M367" s="1">
        <f t="shared" si="25"/>
        <v>3417.72</v>
      </c>
      <c r="N367" s="1">
        <f t="shared" si="26"/>
        <v>3417.72</v>
      </c>
      <c r="O367">
        <f t="shared" si="27"/>
        <v>1</v>
      </c>
      <c r="P367" t="str">
        <f t="shared" si="28"/>
        <v>Jun</v>
      </c>
      <c r="Q367">
        <f t="shared" si="29"/>
        <v>2022</v>
      </c>
    </row>
    <row r="368" spans="1:17" x14ac:dyDescent="0.35">
      <c r="A368" s="2">
        <v>44719</v>
      </c>
      <c r="B368" t="s">
        <v>97</v>
      </c>
      <c r="C368" t="s">
        <v>65</v>
      </c>
      <c r="D368" t="s">
        <v>66</v>
      </c>
      <c r="E368" t="s">
        <v>6</v>
      </c>
      <c r="F368">
        <v>54</v>
      </c>
      <c r="G368" t="s">
        <v>131</v>
      </c>
      <c r="H368" t="s">
        <v>135</v>
      </c>
      <c r="I368" t="str">
        <f>VLOOKUP($B368,'Product Details'!$A:$E,2,0)</f>
        <v>Category 1</v>
      </c>
      <c r="J368" t="str">
        <f>VLOOKUP($B368,'Product Details'!$A:$E,3,0)</f>
        <v>Syrup - Monin - Blue Curacao</v>
      </c>
      <c r="K368" s="1">
        <f>VLOOKUP($B368,'Product Details'!$A:$E,4,0)</f>
        <v>76.34</v>
      </c>
      <c r="L368" s="1">
        <f>VLOOKUP($B368,'Product Details'!$A:$E,5,0)</f>
        <v>81.34</v>
      </c>
      <c r="M368" s="1">
        <f t="shared" si="25"/>
        <v>4122.3600000000006</v>
      </c>
      <c r="N368" s="1">
        <f t="shared" si="26"/>
        <v>4392.3600000000006</v>
      </c>
      <c r="O368">
        <f t="shared" si="27"/>
        <v>7</v>
      </c>
      <c r="P368" t="str">
        <f t="shared" si="28"/>
        <v>Jun</v>
      </c>
      <c r="Q368">
        <f t="shared" si="29"/>
        <v>2022</v>
      </c>
    </row>
    <row r="369" spans="1:17" x14ac:dyDescent="0.35">
      <c r="A369" s="2">
        <v>44863</v>
      </c>
      <c r="B369" t="s">
        <v>113</v>
      </c>
      <c r="C369" t="s">
        <v>42</v>
      </c>
      <c r="D369" t="s">
        <v>43</v>
      </c>
      <c r="E369" t="s">
        <v>2</v>
      </c>
      <c r="F369">
        <v>33</v>
      </c>
      <c r="G369" t="s">
        <v>130</v>
      </c>
      <c r="H369" t="s">
        <v>129</v>
      </c>
      <c r="I369" t="str">
        <f>VLOOKUP($B369,'Product Details'!$A:$E,2,0)</f>
        <v>Category 6</v>
      </c>
      <c r="J369" t="str">
        <f>VLOOKUP($B369,'Product Details'!$A:$E,3,0)</f>
        <v>Pepper - Cayenne</v>
      </c>
      <c r="K369" s="1">
        <f>VLOOKUP($B369,'Product Details'!$A:$E,4,0)</f>
        <v>77.83</v>
      </c>
      <c r="L369" s="1">
        <f>VLOOKUP($B369,'Product Details'!$A:$E,5,0)</f>
        <v>99.83</v>
      </c>
      <c r="M369" s="1">
        <f t="shared" si="25"/>
        <v>2568.39</v>
      </c>
      <c r="N369" s="1">
        <f t="shared" si="26"/>
        <v>3294.39</v>
      </c>
      <c r="O369">
        <f t="shared" si="27"/>
        <v>29</v>
      </c>
      <c r="P369" t="str">
        <f t="shared" si="28"/>
        <v>Oct</v>
      </c>
      <c r="Q369">
        <f t="shared" si="29"/>
        <v>2022</v>
      </c>
    </row>
    <row r="370" spans="1:17" x14ac:dyDescent="0.35">
      <c r="A370" s="2">
        <v>44765</v>
      </c>
      <c r="B370" t="s">
        <v>100</v>
      </c>
      <c r="C370" t="s">
        <v>67</v>
      </c>
      <c r="D370" t="s">
        <v>68</v>
      </c>
      <c r="E370" t="s">
        <v>2</v>
      </c>
      <c r="F370">
        <v>15</v>
      </c>
      <c r="G370" t="s">
        <v>131</v>
      </c>
      <c r="H370" t="s">
        <v>135</v>
      </c>
      <c r="I370" t="str">
        <f>VLOOKUP($B370,'Product Details'!$A:$E,2,0)</f>
        <v>Category 2</v>
      </c>
      <c r="J370" t="str">
        <f>VLOOKUP($B370,'Product Details'!$A:$E,3,0)</f>
        <v>Veal - Liver</v>
      </c>
      <c r="K370" s="1">
        <f>VLOOKUP($B370,'Product Details'!$A:$E,4,0)</f>
        <v>89.94</v>
      </c>
      <c r="L370" s="1">
        <f>VLOOKUP($B370,'Product Details'!$A:$E,5,0)</f>
        <v>89.94</v>
      </c>
      <c r="M370" s="1">
        <f t="shared" si="25"/>
        <v>1349.1</v>
      </c>
      <c r="N370" s="1">
        <f t="shared" si="26"/>
        <v>1349.1</v>
      </c>
      <c r="O370">
        <f t="shared" si="27"/>
        <v>23</v>
      </c>
      <c r="P370" t="str">
        <f t="shared" si="28"/>
        <v>Jul</v>
      </c>
      <c r="Q370">
        <f t="shared" si="29"/>
        <v>2022</v>
      </c>
    </row>
    <row r="371" spans="1:17" x14ac:dyDescent="0.35">
      <c r="A371" s="2">
        <v>44858</v>
      </c>
      <c r="B371" t="s">
        <v>112</v>
      </c>
      <c r="C371" t="s">
        <v>42</v>
      </c>
      <c r="D371" t="s">
        <v>43</v>
      </c>
      <c r="E371" t="s">
        <v>2</v>
      </c>
      <c r="F371">
        <v>11</v>
      </c>
      <c r="G371" t="s">
        <v>130</v>
      </c>
      <c r="H371" t="s">
        <v>135</v>
      </c>
      <c r="I371" t="str">
        <f>VLOOKUP($B371,'Product Details'!$A:$E,2,0)</f>
        <v>Category 4</v>
      </c>
      <c r="J371" t="str">
        <f>VLOOKUP($B371,'Product Details'!$A:$E,3,0)</f>
        <v>Pizza Pizza Dough</v>
      </c>
      <c r="K371" s="1">
        <f>VLOOKUP($B371,'Product Details'!$A:$E,4,0)</f>
        <v>30.48</v>
      </c>
      <c r="L371" s="1">
        <f>VLOOKUP($B371,'Product Details'!$A:$E,5,0)</f>
        <v>36.479999999999997</v>
      </c>
      <c r="M371" s="1">
        <f t="shared" si="25"/>
        <v>335.28000000000003</v>
      </c>
      <c r="N371" s="1">
        <f t="shared" si="26"/>
        <v>401.28</v>
      </c>
      <c r="O371">
        <f t="shared" si="27"/>
        <v>24</v>
      </c>
      <c r="P371" t="str">
        <f t="shared" si="28"/>
        <v>Oct</v>
      </c>
      <c r="Q371">
        <f t="shared" si="29"/>
        <v>2022</v>
      </c>
    </row>
    <row r="372" spans="1:17" x14ac:dyDescent="0.35">
      <c r="A372" s="2">
        <v>45057</v>
      </c>
      <c r="B372" t="s">
        <v>100</v>
      </c>
      <c r="C372" t="s">
        <v>79</v>
      </c>
      <c r="D372" t="s">
        <v>80</v>
      </c>
      <c r="E372" t="s">
        <v>2</v>
      </c>
      <c r="F372">
        <v>49</v>
      </c>
      <c r="G372" t="s">
        <v>129</v>
      </c>
      <c r="H372" t="s">
        <v>129</v>
      </c>
      <c r="I372" t="str">
        <f>VLOOKUP($B372,'Product Details'!$A:$E,2,0)</f>
        <v>Category 2</v>
      </c>
      <c r="J372" t="str">
        <f>VLOOKUP($B372,'Product Details'!$A:$E,3,0)</f>
        <v>Veal - Liver</v>
      </c>
      <c r="K372" s="1">
        <f>VLOOKUP($B372,'Product Details'!$A:$E,4,0)</f>
        <v>89.94</v>
      </c>
      <c r="L372" s="1">
        <f>VLOOKUP($B372,'Product Details'!$A:$E,5,0)</f>
        <v>89.94</v>
      </c>
      <c r="M372" s="1">
        <f t="shared" si="25"/>
        <v>4407.0599999999995</v>
      </c>
      <c r="N372" s="1">
        <f t="shared" si="26"/>
        <v>4407.0599999999995</v>
      </c>
      <c r="O372">
        <f t="shared" si="27"/>
        <v>11</v>
      </c>
      <c r="P372" t="str">
        <f t="shared" si="28"/>
        <v>May</v>
      </c>
      <c r="Q372">
        <f t="shared" si="29"/>
        <v>2023</v>
      </c>
    </row>
    <row r="373" spans="1:17" x14ac:dyDescent="0.35">
      <c r="A373" s="2">
        <v>44735</v>
      </c>
      <c r="B373" t="s">
        <v>105</v>
      </c>
      <c r="C373" t="s">
        <v>61</v>
      </c>
      <c r="D373" t="s">
        <v>62</v>
      </c>
      <c r="E373" t="s">
        <v>2</v>
      </c>
      <c r="F373">
        <v>26</v>
      </c>
      <c r="G373" t="s">
        <v>129</v>
      </c>
      <c r="H373" t="s">
        <v>129</v>
      </c>
      <c r="I373" t="str">
        <f>VLOOKUP($B373,'Product Details'!$A:$E,2,0)</f>
        <v>Category 2</v>
      </c>
      <c r="J373" t="str">
        <f>VLOOKUP($B373,'Product Details'!$A:$E,3,0)</f>
        <v>Soup Campbells</v>
      </c>
      <c r="K373" s="1">
        <f>VLOOKUP($B373,'Product Details'!$A:$E,4,0)</f>
        <v>7.54</v>
      </c>
      <c r="L373" s="1">
        <f>VLOOKUP($B373,'Product Details'!$A:$E,5,0)</f>
        <v>13.54</v>
      </c>
      <c r="M373" s="1">
        <f t="shared" si="25"/>
        <v>196.04</v>
      </c>
      <c r="N373" s="1">
        <f t="shared" si="26"/>
        <v>352.03999999999996</v>
      </c>
      <c r="O373">
        <f t="shared" si="27"/>
        <v>23</v>
      </c>
      <c r="P373" t="str">
        <f t="shared" si="28"/>
        <v>Jun</v>
      </c>
      <c r="Q373">
        <f t="shared" si="29"/>
        <v>2022</v>
      </c>
    </row>
    <row r="374" spans="1:17" x14ac:dyDescent="0.35">
      <c r="A374" s="2">
        <v>44981</v>
      </c>
      <c r="B374" t="s">
        <v>114</v>
      </c>
      <c r="C374" t="s">
        <v>75</v>
      </c>
      <c r="D374" t="s">
        <v>76</v>
      </c>
      <c r="E374" t="s">
        <v>6</v>
      </c>
      <c r="F374">
        <v>39</v>
      </c>
      <c r="G374" t="s">
        <v>131</v>
      </c>
      <c r="H374" t="s">
        <v>135</v>
      </c>
      <c r="I374" t="str">
        <f>VLOOKUP($B374,'Product Details'!$A:$E,2,0)</f>
        <v>Category 5</v>
      </c>
      <c r="J374" t="str">
        <f>VLOOKUP($B374,'Product Details'!$A:$E,3,0)</f>
        <v>Vaccum Bag - 14x20</v>
      </c>
      <c r="K374" s="1">
        <f>VLOOKUP($B374,'Product Details'!$A:$E,4,0)</f>
        <v>91.03</v>
      </c>
      <c r="L374" s="1">
        <f>VLOOKUP($B374,'Product Details'!$A:$E,5,0)</f>
        <v>90.54</v>
      </c>
      <c r="M374" s="1">
        <f t="shared" si="25"/>
        <v>3550.17</v>
      </c>
      <c r="N374" s="1">
        <f t="shared" si="26"/>
        <v>3531.0600000000004</v>
      </c>
      <c r="O374">
        <f t="shared" si="27"/>
        <v>24</v>
      </c>
      <c r="P374" t="str">
        <f t="shared" si="28"/>
        <v>Feb</v>
      </c>
      <c r="Q374">
        <f t="shared" si="29"/>
        <v>2023</v>
      </c>
    </row>
    <row r="375" spans="1:17" x14ac:dyDescent="0.35">
      <c r="A375" s="2">
        <v>44807</v>
      </c>
      <c r="B375" t="s">
        <v>111</v>
      </c>
      <c r="C375" t="s">
        <v>84</v>
      </c>
      <c r="D375" t="s">
        <v>85</v>
      </c>
      <c r="E375" t="s">
        <v>2</v>
      </c>
      <c r="F375">
        <v>34</v>
      </c>
      <c r="G375" t="s">
        <v>130</v>
      </c>
      <c r="H375" t="s">
        <v>135</v>
      </c>
      <c r="I375" t="str">
        <f>VLOOKUP($B375,'Product Details'!$A:$E,2,0)</f>
        <v>Category 2</v>
      </c>
      <c r="J375" t="str">
        <f>VLOOKUP($B375,'Product Details'!$A:$E,3,0)</f>
        <v>Pasta - Cappellini, Dry</v>
      </c>
      <c r="K375" s="1">
        <f>VLOOKUP($B375,'Product Details'!$A:$E,4,0)</f>
        <v>33.299999999999997</v>
      </c>
      <c r="L375" s="1">
        <f>VLOOKUP($B375,'Product Details'!$A:$E,5,0)</f>
        <v>46.3</v>
      </c>
      <c r="M375" s="1">
        <f t="shared" si="25"/>
        <v>1132.1999999999998</v>
      </c>
      <c r="N375" s="1">
        <f t="shared" si="26"/>
        <v>1574.1999999999998</v>
      </c>
      <c r="O375">
        <f t="shared" si="27"/>
        <v>3</v>
      </c>
      <c r="P375" t="str">
        <f t="shared" si="28"/>
        <v>Sep</v>
      </c>
      <c r="Q375">
        <f t="shared" si="29"/>
        <v>2022</v>
      </c>
    </row>
    <row r="376" spans="1:17" x14ac:dyDescent="0.35">
      <c r="A376" s="2">
        <v>44720</v>
      </c>
      <c r="B376" t="s">
        <v>100</v>
      </c>
      <c r="C376" t="s">
        <v>0</v>
      </c>
      <c r="D376" t="s">
        <v>1</v>
      </c>
      <c r="E376" t="s">
        <v>2</v>
      </c>
      <c r="F376">
        <v>42</v>
      </c>
      <c r="G376" t="s">
        <v>129</v>
      </c>
      <c r="H376" t="s">
        <v>129</v>
      </c>
      <c r="I376" t="str">
        <f>VLOOKUP($B376,'Product Details'!$A:$E,2,0)</f>
        <v>Category 2</v>
      </c>
      <c r="J376" t="str">
        <f>VLOOKUP($B376,'Product Details'!$A:$E,3,0)</f>
        <v>Veal - Liver</v>
      </c>
      <c r="K376" s="1">
        <f>VLOOKUP($B376,'Product Details'!$A:$E,4,0)</f>
        <v>89.94</v>
      </c>
      <c r="L376" s="1">
        <f>VLOOKUP($B376,'Product Details'!$A:$E,5,0)</f>
        <v>89.94</v>
      </c>
      <c r="M376" s="1">
        <f t="shared" si="25"/>
        <v>3777.48</v>
      </c>
      <c r="N376" s="1">
        <f t="shared" si="26"/>
        <v>3777.48</v>
      </c>
      <c r="O376">
        <f t="shared" si="27"/>
        <v>8</v>
      </c>
      <c r="P376" t="str">
        <f t="shared" si="28"/>
        <v>Jun</v>
      </c>
      <c r="Q376">
        <f t="shared" si="29"/>
        <v>2022</v>
      </c>
    </row>
    <row r="377" spans="1:17" x14ac:dyDescent="0.35">
      <c r="A377" s="2">
        <v>45026</v>
      </c>
      <c r="B377" t="s">
        <v>107</v>
      </c>
      <c r="C377" t="s">
        <v>82</v>
      </c>
      <c r="D377" t="s">
        <v>83</v>
      </c>
      <c r="E377" t="s">
        <v>6</v>
      </c>
      <c r="F377">
        <v>35</v>
      </c>
      <c r="G377" t="s">
        <v>129</v>
      </c>
      <c r="H377" t="s">
        <v>129</v>
      </c>
      <c r="I377" t="str">
        <f>VLOOKUP($B377,'Product Details'!$A:$E,2,0)</f>
        <v>Category 3</v>
      </c>
      <c r="J377" t="str">
        <f>VLOOKUP($B377,'Product Details'!$A:$E,3,0)</f>
        <v>Sherry - Dry</v>
      </c>
      <c r="K377" s="1">
        <f>VLOOKUP($B377,'Product Details'!$A:$E,4,0)</f>
        <v>56.74</v>
      </c>
      <c r="L377" s="1">
        <f>VLOOKUP($B377,'Product Details'!$A:$E,5,0)</f>
        <v>79.739999999999995</v>
      </c>
      <c r="M377" s="1">
        <f t="shared" si="25"/>
        <v>1985.9</v>
      </c>
      <c r="N377" s="1">
        <f t="shared" si="26"/>
        <v>2790.8999999999996</v>
      </c>
      <c r="O377">
        <f t="shared" si="27"/>
        <v>10</v>
      </c>
      <c r="P377" t="str">
        <f t="shared" si="28"/>
        <v>Apr</v>
      </c>
      <c r="Q377">
        <f t="shared" si="29"/>
        <v>2023</v>
      </c>
    </row>
    <row r="378" spans="1:17" x14ac:dyDescent="0.35">
      <c r="A378" s="2">
        <v>44864</v>
      </c>
      <c r="B378" t="s">
        <v>102</v>
      </c>
      <c r="C378" t="s">
        <v>59</v>
      </c>
      <c r="D378" t="s">
        <v>60</v>
      </c>
      <c r="E378" t="s">
        <v>6</v>
      </c>
      <c r="F378">
        <v>45</v>
      </c>
      <c r="G378" t="s">
        <v>131</v>
      </c>
      <c r="H378" t="s">
        <v>129</v>
      </c>
      <c r="I378" t="str">
        <f>VLOOKUP($B378,'Product Details'!$A:$E,2,0)</f>
        <v>Category 3</v>
      </c>
      <c r="J378" t="str">
        <f>VLOOKUP($B378,'Product Details'!$A:$E,3,0)</f>
        <v>Scallop - St. Jaques</v>
      </c>
      <c r="K378" s="1">
        <f>VLOOKUP($B378,'Product Details'!$A:$E,4,0)</f>
        <v>22.51</v>
      </c>
      <c r="L378" s="1">
        <f>VLOOKUP($B378,'Product Details'!$A:$E,5,0)</f>
        <v>45.51</v>
      </c>
      <c r="M378" s="1">
        <f t="shared" si="25"/>
        <v>1012.95</v>
      </c>
      <c r="N378" s="1">
        <f t="shared" si="26"/>
        <v>2047.9499999999998</v>
      </c>
      <c r="O378">
        <f t="shared" si="27"/>
        <v>30</v>
      </c>
      <c r="P378" t="str">
        <f t="shared" si="28"/>
        <v>Oct</v>
      </c>
      <c r="Q378">
        <f t="shared" si="29"/>
        <v>2022</v>
      </c>
    </row>
    <row r="379" spans="1:17" x14ac:dyDescent="0.35">
      <c r="A379" s="2">
        <v>44707</v>
      </c>
      <c r="B379" t="s">
        <v>102</v>
      </c>
      <c r="C379" t="s">
        <v>50</v>
      </c>
      <c r="D379" t="s">
        <v>51</v>
      </c>
      <c r="E379" t="s">
        <v>6</v>
      </c>
      <c r="F379">
        <v>22</v>
      </c>
      <c r="G379" t="s">
        <v>130</v>
      </c>
      <c r="H379" t="s">
        <v>129</v>
      </c>
      <c r="I379" t="str">
        <f>VLOOKUP($B379,'Product Details'!$A:$E,2,0)</f>
        <v>Category 3</v>
      </c>
      <c r="J379" t="str">
        <f>VLOOKUP($B379,'Product Details'!$A:$E,3,0)</f>
        <v>Scallop - St. Jaques</v>
      </c>
      <c r="K379" s="1">
        <f>VLOOKUP($B379,'Product Details'!$A:$E,4,0)</f>
        <v>22.51</v>
      </c>
      <c r="L379" s="1">
        <f>VLOOKUP($B379,'Product Details'!$A:$E,5,0)</f>
        <v>45.51</v>
      </c>
      <c r="M379" s="1">
        <f t="shared" si="25"/>
        <v>495.22</v>
      </c>
      <c r="N379" s="1">
        <f t="shared" si="26"/>
        <v>1001.2199999999999</v>
      </c>
      <c r="O379">
        <f t="shared" si="27"/>
        <v>26</v>
      </c>
      <c r="P379" t="str">
        <f t="shared" si="28"/>
        <v>May</v>
      </c>
      <c r="Q379">
        <f t="shared" si="29"/>
        <v>2022</v>
      </c>
    </row>
    <row r="380" spans="1:17" x14ac:dyDescent="0.35">
      <c r="A380" s="2">
        <v>45008</v>
      </c>
      <c r="B380" t="s">
        <v>101</v>
      </c>
      <c r="C380" t="s">
        <v>15</v>
      </c>
      <c r="D380" t="s">
        <v>16</v>
      </c>
      <c r="E380" t="s">
        <v>2</v>
      </c>
      <c r="F380">
        <v>59</v>
      </c>
      <c r="G380" t="s">
        <v>129</v>
      </c>
      <c r="H380" t="s">
        <v>129</v>
      </c>
      <c r="I380" t="str">
        <f>VLOOKUP($B380,'Product Details'!$A:$E,2,0)</f>
        <v>Category 1</v>
      </c>
      <c r="J380" t="str">
        <f>VLOOKUP($B380,'Product Details'!$A:$E,3,0)</f>
        <v>Peas - Pigeon, Dry</v>
      </c>
      <c r="K380" s="1">
        <f>VLOOKUP($B380,'Product Details'!$A:$E,4,0)</f>
        <v>69.069999999999993</v>
      </c>
      <c r="L380" s="1">
        <f>VLOOKUP($B380,'Product Details'!$A:$E,5,0)</f>
        <v>88.07</v>
      </c>
      <c r="M380" s="1">
        <f t="shared" si="25"/>
        <v>4075.1299999999997</v>
      </c>
      <c r="N380" s="1">
        <f t="shared" si="26"/>
        <v>5196.1299999999992</v>
      </c>
      <c r="O380">
        <f t="shared" si="27"/>
        <v>23</v>
      </c>
      <c r="P380" t="str">
        <f t="shared" si="28"/>
        <v>Mar</v>
      </c>
      <c r="Q380">
        <f t="shared" si="29"/>
        <v>2023</v>
      </c>
    </row>
    <row r="381" spans="1:17" x14ac:dyDescent="0.35">
      <c r="A381" s="2">
        <v>44945</v>
      </c>
      <c r="B381" t="s">
        <v>108</v>
      </c>
      <c r="C381" t="s">
        <v>89</v>
      </c>
      <c r="D381" t="s">
        <v>90</v>
      </c>
      <c r="E381" t="s">
        <v>2</v>
      </c>
      <c r="F381">
        <v>34</v>
      </c>
      <c r="G381" t="s">
        <v>132</v>
      </c>
      <c r="H381" t="s">
        <v>135</v>
      </c>
      <c r="I381" t="str">
        <f>VLOOKUP($B381,'Product Details'!$A:$E,2,0)</f>
        <v>Category 5</v>
      </c>
      <c r="J381" t="str">
        <f>VLOOKUP($B381,'Product Details'!$A:$E,3,0)</f>
        <v>7up Diet, 355 Ml</v>
      </c>
      <c r="K381" s="1">
        <f>VLOOKUP($B381,'Product Details'!$A:$E,4,0)</f>
        <v>70.31</v>
      </c>
      <c r="L381" s="1">
        <f>VLOOKUP($B381,'Product Details'!$A:$E,5,0)</f>
        <v>85.31</v>
      </c>
      <c r="M381" s="1">
        <f t="shared" si="25"/>
        <v>2390.54</v>
      </c>
      <c r="N381" s="1">
        <f t="shared" si="26"/>
        <v>2900.54</v>
      </c>
      <c r="O381">
        <f t="shared" si="27"/>
        <v>19</v>
      </c>
      <c r="P381" t="str">
        <f t="shared" si="28"/>
        <v>Jan</v>
      </c>
      <c r="Q381">
        <f t="shared" si="29"/>
        <v>2023</v>
      </c>
    </row>
    <row r="382" spans="1:17" x14ac:dyDescent="0.35">
      <c r="A382" s="2">
        <v>45022</v>
      </c>
      <c r="B382" t="s">
        <v>98</v>
      </c>
      <c r="C382" t="s">
        <v>65</v>
      </c>
      <c r="D382" t="s">
        <v>66</v>
      </c>
      <c r="E382" t="s">
        <v>6</v>
      </c>
      <c r="F382">
        <v>13</v>
      </c>
      <c r="G382" t="s">
        <v>131</v>
      </c>
      <c r="H382" t="s">
        <v>129</v>
      </c>
      <c r="I382" t="str">
        <f>VLOOKUP($B382,'Product Details'!$A:$E,2,0)</f>
        <v>Category 3</v>
      </c>
      <c r="J382" t="str">
        <f>VLOOKUP($B382,'Product Details'!$A:$E,3,0)</f>
        <v>Beef - Striploin</v>
      </c>
      <c r="K382" s="1">
        <f>VLOOKUP($B382,'Product Details'!$A:$E,4,0)</f>
        <v>13.89</v>
      </c>
      <c r="L382" s="1">
        <f>VLOOKUP($B382,'Product Details'!$A:$E,5,0)</f>
        <v>33.89</v>
      </c>
      <c r="M382" s="1">
        <f t="shared" si="25"/>
        <v>180.57</v>
      </c>
      <c r="N382" s="1">
        <f t="shared" si="26"/>
        <v>440.57</v>
      </c>
      <c r="O382">
        <f t="shared" si="27"/>
        <v>6</v>
      </c>
      <c r="P382" t="str">
        <f t="shared" si="28"/>
        <v>Apr</v>
      </c>
      <c r="Q382">
        <f t="shared" si="29"/>
        <v>2023</v>
      </c>
    </row>
    <row r="383" spans="1:17" x14ac:dyDescent="0.35">
      <c r="A383" s="2">
        <v>45024</v>
      </c>
      <c r="B383" t="s">
        <v>113</v>
      </c>
      <c r="C383" t="s">
        <v>50</v>
      </c>
      <c r="D383" t="s">
        <v>51</v>
      </c>
      <c r="E383" t="s">
        <v>6</v>
      </c>
      <c r="F383">
        <v>31</v>
      </c>
      <c r="G383" t="s">
        <v>130</v>
      </c>
      <c r="H383" t="s">
        <v>135</v>
      </c>
      <c r="I383" t="str">
        <f>VLOOKUP($B383,'Product Details'!$A:$E,2,0)</f>
        <v>Category 6</v>
      </c>
      <c r="J383" t="str">
        <f>VLOOKUP($B383,'Product Details'!$A:$E,3,0)</f>
        <v>Pepper - Cayenne</v>
      </c>
      <c r="K383" s="1">
        <f>VLOOKUP($B383,'Product Details'!$A:$E,4,0)</f>
        <v>77.83</v>
      </c>
      <c r="L383" s="1">
        <f>VLOOKUP($B383,'Product Details'!$A:$E,5,0)</f>
        <v>99.83</v>
      </c>
      <c r="M383" s="1">
        <f t="shared" si="25"/>
        <v>2412.73</v>
      </c>
      <c r="N383" s="1">
        <f t="shared" si="26"/>
        <v>3094.73</v>
      </c>
      <c r="O383">
        <f t="shared" si="27"/>
        <v>8</v>
      </c>
      <c r="P383" t="str">
        <f t="shared" si="28"/>
        <v>Apr</v>
      </c>
      <c r="Q383">
        <f t="shared" si="29"/>
        <v>2023</v>
      </c>
    </row>
    <row r="384" spans="1:17" x14ac:dyDescent="0.35">
      <c r="A384" s="2">
        <v>44709</v>
      </c>
      <c r="B384" t="s">
        <v>115</v>
      </c>
      <c r="C384" t="s">
        <v>23</v>
      </c>
      <c r="D384" t="s">
        <v>24</v>
      </c>
      <c r="E384" t="s">
        <v>2</v>
      </c>
      <c r="F384">
        <v>23</v>
      </c>
      <c r="G384" t="s">
        <v>131</v>
      </c>
      <c r="H384" t="s">
        <v>135</v>
      </c>
      <c r="I384" t="str">
        <f>VLOOKUP($B384,'Product Details'!$A:$E,2,0)</f>
        <v>Category 3</v>
      </c>
      <c r="J384" t="str">
        <f>VLOOKUP($B384,'Product Details'!$A:$E,3,0)</f>
        <v>Tarragon - Fresh</v>
      </c>
      <c r="K384" s="1">
        <f>VLOOKUP($B384,'Product Details'!$A:$E,4,0)</f>
        <v>88.73</v>
      </c>
      <c r="L384" s="1">
        <f>VLOOKUP($B384,'Product Details'!$A:$E,5,0)</f>
        <v>87.75</v>
      </c>
      <c r="M384" s="1">
        <f t="shared" si="25"/>
        <v>2040.7900000000002</v>
      </c>
      <c r="N384" s="1">
        <f t="shared" si="26"/>
        <v>2018.25</v>
      </c>
      <c r="O384">
        <f t="shared" si="27"/>
        <v>28</v>
      </c>
      <c r="P384" t="str">
        <f t="shared" si="28"/>
        <v>May</v>
      </c>
      <c r="Q384">
        <f t="shared" si="29"/>
        <v>2022</v>
      </c>
    </row>
    <row r="385" spans="1:17" x14ac:dyDescent="0.35">
      <c r="A385" s="2">
        <v>45014</v>
      </c>
      <c r="B385" t="s">
        <v>113</v>
      </c>
      <c r="C385" t="s">
        <v>69</v>
      </c>
      <c r="D385" t="s">
        <v>70</v>
      </c>
      <c r="E385" t="s">
        <v>6</v>
      </c>
      <c r="F385">
        <v>50</v>
      </c>
      <c r="G385" t="s">
        <v>130</v>
      </c>
      <c r="H385" t="s">
        <v>135</v>
      </c>
      <c r="I385" t="str">
        <f>VLOOKUP($B385,'Product Details'!$A:$E,2,0)</f>
        <v>Category 6</v>
      </c>
      <c r="J385" t="str">
        <f>VLOOKUP($B385,'Product Details'!$A:$E,3,0)</f>
        <v>Pepper - Cayenne</v>
      </c>
      <c r="K385" s="1">
        <f>VLOOKUP($B385,'Product Details'!$A:$E,4,0)</f>
        <v>77.83</v>
      </c>
      <c r="L385" s="1">
        <f>VLOOKUP($B385,'Product Details'!$A:$E,5,0)</f>
        <v>99.83</v>
      </c>
      <c r="M385" s="1">
        <f t="shared" si="25"/>
        <v>3891.5</v>
      </c>
      <c r="N385" s="1">
        <f t="shared" si="26"/>
        <v>4991.5</v>
      </c>
      <c r="O385">
        <f t="shared" si="27"/>
        <v>29</v>
      </c>
      <c r="P385" t="str">
        <f t="shared" si="28"/>
        <v>Mar</v>
      </c>
      <c r="Q385">
        <f t="shared" si="29"/>
        <v>2023</v>
      </c>
    </row>
    <row r="386" spans="1:17" x14ac:dyDescent="0.35">
      <c r="A386" s="2">
        <v>44736</v>
      </c>
      <c r="B386" t="s">
        <v>99</v>
      </c>
      <c r="C386" t="s">
        <v>73</v>
      </c>
      <c r="D386" t="s">
        <v>74</v>
      </c>
      <c r="E386" t="s">
        <v>6</v>
      </c>
      <c r="F386">
        <v>22</v>
      </c>
      <c r="G386" t="s">
        <v>131</v>
      </c>
      <c r="H386" t="s">
        <v>135</v>
      </c>
      <c r="I386" t="str">
        <f>VLOOKUP($B386,'Product Details'!$A:$E,2,0)</f>
        <v>Category 3</v>
      </c>
      <c r="J386" t="str">
        <f>VLOOKUP($B386,'Product Details'!$A:$E,3,0)</f>
        <v>Wine - Tribal Sauvignon</v>
      </c>
      <c r="K386" s="1">
        <f>VLOOKUP($B386,'Product Details'!$A:$E,4,0)</f>
        <v>21.66</v>
      </c>
      <c r="L386" s="1">
        <f>VLOOKUP($B386,'Product Details'!$A:$E,5,0)</f>
        <v>31.66</v>
      </c>
      <c r="M386" s="1">
        <f t="shared" si="25"/>
        <v>476.52</v>
      </c>
      <c r="N386" s="1">
        <f t="shared" si="26"/>
        <v>696.52</v>
      </c>
      <c r="O386">
        <f t="shared" si="27"/>
        <v>24</v>
      </c>
      <c r="P386" t="str">
        <f t="shared" si="28"/>
        <v>Jun</v>
      </c>
      <c r="Q386">
        <f t="shared" si="29"/>
        <v>2022</v>
      </c>
    </row>
    <row r="387" spans="1:17" x14ac:dyDescent="0.35">
      <c r="A387" s="2">
        <v>44825</v>
      </c>
      <c r="B387" t="s">
        <v>108</v>
      </c>
      <c r="C387" t="s">
        <v>8</v>
      </c>
      <c r="D387" t="s">
        <v>9</v>
      </c>
      <c r="E387" t="s">
        <v>6</v>
      </c>
      <c r="F387">
        <v>35</v>
      </c>
      <c r="G387" t="s">
        <v>130</v>
      </c>
      <c r="H387" t="s">
        <v>129</v>
      </c>
      <c r="I387" t="str">
        <f>VLOOKUP($B387,'Product Details'!$A:$E,2,0)</f>
        <v>Category 5</v>
      </c>
      <c r="J387" t="str">
        <f>VLOOKUP($B387,'Product Details'!$A:$E,3,0)</f>
        <v>7up Diet, 355 Ml</v>
      </c>
      <c r="K387" s="1">
        <f>VLOOKUP($B387,'Product Details'!$A:$E,4,0)</f>
        <v>70.31</v>
      </c>
      <c r="L387" s="1">
        <f>VLOOKUP($B387,'Product Details'!$A:$E,5,0)</f>
        <v>85.31</v>
      </c>
      <c r="M387" s="1">
        <f t="shared" ref="M387:M450" si="30">F387*K387</f>
        <v>2460.85</v>
      </c>
      <c r="N387" s="1">
        <f t="shared" ref="N387:N450" si="31">L387*F387</f>
        <v>2985.85</v>
      </c>
      <c r="O387">
        <f t="shared" ref="O387:O450" si="32">DAY(A387)</f>
        <v>21</v>
      </c>
      <c r="P387" t="str">
        <f t="shared" ref="P387:P450" si="33">TEXT(A387,"mmm")</f>
        <v>Sep</v>
      </c>
      <c r="Q387">
        <f t="shared" ref="Q387:Q450" si="34">YEAR(A387)</f>
        <v>2022</v>
      </c>
    </row>
    <row r="388" spans="1:17" x14ac:dyDescent="0.35">
      <c r="A388" s="2">
        <v>44927</v>
      </c>
      <c r="B388" t="s">
        <v>108</v>
      </c>
      <c r="C388" t="s">
        <v>50</v>
      </c>
      <c r="D388" t="s">
        <v>51</v>
      </c>
      <c r="E388" t="s">
        <v>6</v>
      </c>
      <c r="F388">
        <v>27</v>
      </c>
      <c r="G388" t="s">
        <v>130</v>
      </c>
      <c r="H388" t="s">
        <v>129</v>
      </c>
      <c r="I388" t="str">
        <f>VLOOKUP($B388,'Product Details'!$A:$E,2,0)</f>
        <v>Category 5</v>
      </c>
      <c r="J388" t="str">
        <f>VLOOKUP($B388,'Product Details'!$A:$E,3,0)</f>
        <v>7up Diet, 355 Ml</v>
      </c>
      <c r="K388" s="1">
        <f>VLOOKUP($B388,'Product Details'!$A:$E,4,0)</f>
        <v>70.31</v>
      </c>
      <c r="L388" s="1">
        <f>VLOOKUP($B388,'Product Details'!$A:$E,5,0)</f>
        <v>85.31</v>
      </c>
      <c r="M388" s="1">
        <f t="shared" si="30"/>
        <v>1898.3700000000001</v>
      </c>
      <c r="N388" s="1">
        <f t="shared" si="31"/>
        <v>2303.37</v>
      </c>
      <c r="O388">
        <f t="shared" si="32"/>
        <v>1</v>
      </c>
      <c r="P388" t="str">
        <f t="shared" si="33"/>
        <v>Jan</v>
      </c>
      <c r="Q388">
        <f t="shared" si="34"/>
        <v>2023</v>
      </c>
    </row>
    <row r="389" spans="1:17" x14ac:dyDescent="0.35">
      <c r="A389" s="2">
        <v>44938</v>
      </c>
      <c r="B389" t="s">
        <v>111</v>
      </c>
      <c r="C389" t="s">
        <v>61</v>
      </c>
      <c r="D389" t="s">
        <v>62</v>
      </c>
      <c r="E389" t="s">
        <v>2</v>
      </c>
      <c r="F389">
        <v>58</v>
      </c>
      <c r="G389" t="s">
        <v>129</v>
      </c>
      <c r="H389" t="s">
        <v>135</v>
      </c>
      <c r="I389" t="str">
        <f>VLOOKUP($B389,'Product Details'!$A:$E,2,0)</f>
        <v>Category 2</v>
      </c>
      <c r="J389" t="str">
        <f>VLOOKUP($B389,'Product Details'!$A:$E,3,0)</f>
        <v>Pasta - Cappellini, Dry</v>
      </c>
      <c r="K389" s="1">
        <f>VLOOKUP($B389,'Product Details'!$A:$E,4,0)</f>
        <v>33.299999999999997</v>
      </c>
      <c r="L389" s="1">
        <f>VLOOKUP($B389,'Product Details'!$A:$E,5,0)</f>
        <v>46.3</v>
      </c>
      <c r="M389" s="1">
        <f t="shared" si="30"/>
        <v>1931.3999999999999</v>
      </c>
      <c r="N389" s="1">
        <f t="shared" si="31"/>
        <v>2685.3999999999996</v>
      </c>
      <c r="O389">
        <f t="shared" si="32"/>
        <v>12</v>
      </c>
      <c r="P389" t="str">
        <f t="shared" si="33"/>
        <v>Jan</v>
      </c>
      <c r="Q389">
        <f t="shared" si="34"/>
        <v>2023</v>
      </c>
    </row>
    <row r="390" spans="1:17" x14ac:dyDescent="0.35">
      <c r="A390" s="2">
        <v>44753</v>
      </c>
      <c r="B390" t="s">
        <v>112</v>
      </c>
      <c r="C390" t="s">
        <v>59</v>
      </c>
      <c r="D390" t="s">
        <v>60</v>
      </c>
      <c r="E390" t="s">
        <v>6</v>
      </c>
      <c r="F390">
        <v>11</v>
      </c>
      <c r="G390" t="s">
        <v>131</v>
      </c>
      <c r="H390" t="s">
        <v>129</v>
      </c>
      <c r="I390" t="str">
        <f>VLOOKUP($B390,'Product Details'!$A:$E,2,0)</f>
        <v>Category 4</v>
      </c>
      <c r="J390" t="str">
        <f>VLOOKUP($B390,'Product Details'!$A:$E,3,0)</f>
        <v>Pizza Pizza Dough</v>
      </c>
      <c r="K390" s="1">
        <f>VLOOKUP($B390,'Product Details'!$A:$E,4,0)</f>
        <v>30.48</v>
      </c>
      <c r="L390" s="1">
        <f>VLOOKUP($B390,'Product Details'!$A:$E,5,0)</f>
        <v>36.479999999999997</v>
      </c>
      <c r="M390" s="1">
        <f t="shared" si="30"/>
        <v>335.28000000000003</v>
      </c>
      <c r="N390" s="1">
        <f t="shared" si="31"/>
        <v>401.28</v>
      </c>
      <c r="O390">
        <f t="shared" si="32"/>
        <v>11</v>
      </c>
      <c r="P390" t="str">
        <f t="shared" si="33"/>
        <v>Jul</v>
      </c>
      <c r="Q390">
        <f t="shared" si="34"/>
        <v>2022</v>
      </c>
    </row>
    <row r="391" spans="1:17" x14ac:dyDescent="0.35">
      <c r="A391" s="2">
        <v>44992</v>
      </c>
      <c r="B391" t="s">
        <v>103</v>
      </c>
      <c r="C391" t="s">
        <v>0</v>
      </c>
      <c r="D391" t="s">
        <v>1</v>
      </c>
      <c r="E391" t="s">
        <v>2</v>
      </c>
      <c r="F391">
        <v>26</v>
      </c>
      <c r="G391" t="s">
        <v>129</v>
      </c>
      <c r="H391" t="s">
        <v>135</v>
      </c>
      <c r="I391" t="str">
        <f>VLOOKUP($B391,'Product Details'!$A:$E,2,0)</f>
        <v>Category 5</v>
      </c>
      <c r="J391" t="str">
        <f>VLOOKUP($B391,'Product Details'!$A:$E,3,0)</f>
        <v>Tomatoes - Grape</v>
      </c>
      <c r="K391" s="1">
        <f>VLOOKUP($B391,'Product Details'!$A:$E,4,0)</f>
        <v>36.659999999999997</v>
      </c>
      <c r="L391" s="1">
        <f>VLOOKUP($B391,'Product Details'!$A:$E,5,0)</f>
        <v>52.66</v>
      </c>
      <c r="M391" s="1">
        <f t="shared" si="30"/>
        <v>953.15999999999985</v>
      </c>
      <c r="N391" s="1">
        <f t="shared" si="31"/>
        <v>1369.1599999999999</v>
      </c>
      <c r="O391">
        <f t="shared" si="32"/>
        <v>7</v>
      </c>
      <c r="P391" t="str">
        <f t="shared" si="33"/>
        <v>Mar</v>
      </c>
      <c r="Q391">
        <f t="shared" si="34"/>
        <v>2023</v>
      </c>
    </row>
    <row r="392" spans="1:17" x14ac:dyDescent="0.35">
      <c r="A392" s="2">
        <v>45001</v>
      </c>
      <c r="B392" t="s">
        <v>115</v>
      </c>
      <c r="C392" t="s">
        <v>75</v>
      </c>
      <c r="D392" t="s">
        <v>76</v>
      </c>
      <c r="E392" t="s">
        <v>6</v>
      </c>
      <c r="F392">
        <v>45</v>
      </c>
      <c r="G392" t="s">
        <v>131</v>
      </c>
      <c r="H392" t="s">
        <v>129</v>
      </c>
      <c r="I392" t="str">
        <f>VLOOKUP($B392,'Product Details'!$A:$E,2,0)</f>
        <v>Category 3</v>
      </c>
      <c r="J392" t="str">
        <f>VLOOKUP($B392,'Product Details'!$A:$E,3,0)</f>
        <v>Tarragon - Fresh</v>
      </c>
      <c r="K392" s="1">
        <f>VLOOKUP($B392,'Product Details'!$A:$E,4,0)</f>
        <v>88.73</v>
      </c>
      <c r="L392" s="1">
        <f>VLOOKUP($B392,'Product Details'!$A:$E,5,0)</f>
        <v>87.75</v>
      </c>
      <c r="M392" s="1">
        <f t="shared" si="30"/>
        <v>3992.8500000000004</v>
      </c>
      <c r="N392" s="1">
        <f t="shared" si="31"/>
        <v>3948.75</v>
      </c>
      <c r="O392">
        <f t="shared" si="32"/>
        <v>16</v>
      </c>
      <c r="P392" t="str">
        <f t="shared" si="33"/>
        <v>Mar</v>
      </c>
      <c r="Q392">
        <f t="shared" si="34"/>
        <v>2023</v>
      </c>
    </row>
    <row r="393" spans="1:17" x14ac:dyDescent="0.35">
      <c r="A393" s="2">
        <v>44954</v>
      </c>
      <c r="B393" t="s">
        <v>117</v>
      </c>
      <c r="C393" t="s">
        <v>8</v>
      </c>
      <c r="D393" t="s">
        <v>9</v>
      </c>
      <c r="E393" t="s">
        <v>6</v>
      </c>
      <c r="F393">
        <v>27</v>
      </c>
      <c r="G393" t="s">
        <v>130</v>
      </c>
      <c r="H393" t="s">
        <v>135</v>
      </c>
      <c r="I393" t="str">
        <f>VLOOKUP($B393,'Product Details'!$A:$E,2,0)</f>
        <v>Category 1</v>
      </c>
      <c r="J393" t="str">
        <f>VLOOKUP($B393,'Product Details'!$A:$E,3,0)</f>
        <v>Sauce - Bernaise, Mix</v>
      </c>
      <c r="K393" s="1">
        <f>VLOOKUP($B393,'Product Details'!$A:$E,4,0)</f>
        <v>88.79</v>
      </c>
      <c r="L393" s="1">
        <f>VLOOKUP($B393,'Product Details'!$A:$E,5,0)</f>
        <v>96.79</v>
      </c>
      <c r="M393" s="1">
        <f t="shared" si="30"/>
        <v>2397.3300000000004</v>
      </c>
      <c r="N393" s="1">
        <f t="shared" si="31"/>
        <v>2613.3300000000004</v>
      </c>
      <c r="O393">
        <f t="shared" si="32"/>
        <v>28</v>
      </c>
      <c r="P393" t="str">
        <f t="shared" si="33"/>
        <v>Jan</v>
      </c>
      <c r="Q393">
        <f t="shared" si="34"/>
        <v>2023</v>
      </c>
    </row>
    <row r="394" spans="1:17" x14ac:dyDescent="0.35">
      <c r="A394" s="2">
        <v>44989</v>
      </c>
      <c r="B394" t="s">
        <v>113</v>
      </c>
      <c r="C394" t="s">
        <v>77</v>
      </c>
      <c r="D394" t="s">
        <v>78</v>
      </c>
      <c r="E394" t="s">
        <v>6</v>
      </c>
      <c r="F394">
        <v>51</v>
      </c>
      <c r="G394" t="s">
        <v>131</v>
      </c>
      <c r="H394" t="s">
        <v>129</v>
      </c>
      <c r="I394" t="str">
        <f>VLOOKUP($B394,'Product Details'!$A:$E,2,0)</f>
        <v>Category 6</v>
      </c>
      <c r="J394" t="str">
        <f>VLOOKUP($B394,'Product Details'!$A:$E,3,0)</f>
        <v>Pepper - Cayenne</v>
      </c>
      <c r="K394" s="1">
        <f>VLOOKUP($B394,'Product Details'!$A:$E,4,0)</f>
        <v>77.83</v>
      </c>
      <c r="L394" s="1">
        <f>VLOOKUP($B394,'Product Details'!$A:$E,5,0)</f>
        <v>99.83</v>
      </c>
      <c r="M394" s="1">
        <f t="shared" si="30"/>
        <v>3969.33</v>
      </c>
      <c r="N394" s="1">
        <f t="shared" si="31"/>
        <v>5091.33</v>
      </c>
      <c r="O394">
        <f t="shared" si="32"/>
        <v>4</v>
      </c>
      <c r="P394" t="str">
        <f t="shared" si="33"/>
        <v>Mar</v>
      </c>
      <c r="Q394">
        <f t="shared" si="34"/>
        <v>2023</v>
      </c>
    </row>
    <row r="395" spans="1:17" x14ac:dyDescent="0.35">
      <c r="A395" s="2">
        <v>44782</v>
      </c>
      <c r="B395" t="s">
        <v>105</v>
      </c>
      <c r="C395" t="s">
        <v>69</v>
      </c>
      <c r="D395" t="s">
        <v>70</v>
      </c>
      <c r="E395" t="s">
        <v>6</v>
      </c>
      <c r="F395">
        <v>50</v>
      </c>
      <c r="G395" t="s">
        <v>130</v>
      </c>
      <c r="H395" t="s">
        <v>129</v>
      </c>
      <c r="I395" t="str">
        <f>VLOOKUP($B395,'Product Details'!$A:$E,2,0)</f>
        <v>Category 2</v>
      </c>
      <c r="J395" t="str">
        <f>VLOOKUP($B395,'Product Details'!$A:$E,3,0)</f>
        <v>Soup Campbells</v>
      </c>
      <c r="K395" s="1">
        <f>VLOOKUP($B395,'Product Details'!$A:$E,4,0)</f>
        <v>7.54</v>
      </c>
      <c r="L395" s="1">
        <f>VLOOKUP($B395,'Product Details'!$A:$E,5,0)</f>
        <v>13.54</v>
      </c>
      <c r="M395" s="1">
        <f t="shared" si="30"/>
        <v>377</v>
      </c>
      <c r="N395" s="1">
        <f t="shared" si="31"/>
        <v>677</v>
      </c>
      <c r="O395">
        <f t="shared" si="32"/>
        <v>9</v>
      </c>
      <c r="P395" t="str">
        <f t="shared" si="33"/>
        <v>Aug</v>
      </c>
      <c r="Q395">
        <f t="shared" si="34"/>
        <v>2022</v>
      </c>
    </row>
    <row r="396" spans="1:17" x14ac:dyDescent="0.35">
      <c r="A396" s="2">
        <v>45017</v>
      </c>
      <c r="B396" t="s">
        <v>97</v>
      </c>
      <c r="C396" t="s">
        <v>82</v>
      </c>
      <c r="D396" t="s">
        <v>83</v>
      </c>
      <c r="E396" t="s">
        <v>6</v>
      </c>
      <c r="F396">
        <v>30</v>
      </c>
      <c r="G396" t="s">
        <v>129</v>
      </c>
      <c r="H396" t="s">
        <v>135</v>
      </c>
      <c r="I396" t="str">
        <f>VLOOKUP($B396,'Product Details'!$A:$E,2,0)</f>
        <v>Category 1</v>
      </c>
      <c r="J396" t="str">
        <f>VLOOKUP($B396,'Product Details'!$A:$E,3,0)</f>
        <v>Syrup - Monin - Blue Curacao</v>
      </c>
      <c r="K396" s="1">
        <f>VLOOKUP($B396,'Product Details'!$A:$E,4,0)</f>
        <v>76.34</v>
      </c>
      <c r="L396" s="1">
        <f>VLOOKUP($B396,'Product Details'!$A:$E,5,0)</f>
        <v>81.34</v>
      </c>
      <c r="M396" s="1">
        <f t="shared" si="30"/>
        <v>2290.2000000000003</v>
      </c>
      <c r="N396" s="1">
        <f t="shared" si="31"/>
        <v>2440.2000000000003</v>
      </c>
      <c r="O396">
        <f t="shared" si="32"/>
        <v>1</v>
      </c>
      <c r="P396" t="str">
        <f t="shared" si="33"/>
        <v>Apr</v>
      </c>
      <c r="Q396">
        <f t="shared" si="34"/>
        <v>2023</v>
      </c>
    </row>
    <row r="397" spans="1:17" x14ac:dyDescent="0.35">
      <c r="A397" s="2">
        <v>44980</v>
      </c>
      <c r="B397" t="s">
        <v>111</v>
      </c>
      <c r="C397" t="s">
        <v>59</v>
      </c>
      <c r="D397" t="s">
        <v>60</v>
      </c>
      <c r="E397" t="s">
        <v>6</v>
      </c>
      <c r="F397">
        <v>28</v>
      </c>
      <c r="G397" t="s">
        <v>131</v>
      </c>
      <c r="H397" t="s">
        <v>135</v>
      </c>
      <c r="I397" t="str">
        <f>VLOOKUP($B397,'Product Details'!$A:$E,2,0)</f>
        <v>Category 2</v>
      </c>
      <c r="J397" t="str">
        <f>VLOOKUP($B397,'Product Details'!$A:$E,3,0)</f>
        <v>Pasta - Cappellini, Dry</v>
      </c>
      <c r="K397" s="1">
        <f>VLOOKUP($B397,'Product Details'!$A:$E,4,0)</f>
        <v>33.299999999999997</v>
      </c>
      <c r="L397" s="1">
        <f>VLOOKUP($B397,'Product Details'!$A:$E,5,0)</f>
        <v>46.3</v>
      </c>
      <c r="M397" s="1">
        <f t="shared" si="30"/>
        <v>932.39999999999986</v>
      </c>
      <c r="N397" s="1">
        <f t="shared" si="31"/>
        <v>1296.3999999999999</v>
      </c>
      <c r="O397">
        <f t="shared" si="32"/>
        <v>23</v>
      </c>
      <c r="P397" t="str">
        <f t="shared" si="33"/>
        <v>Feb</v>
      </c>
      <c r="Q397">
        <f t="shared" si="34"/>
        <v>2023</v>
      </c>
    </row>
    <row r="398" spans="1:17" x14ac:dyDescent="0.35">
      <c r="A398" s="2">
        <v>44754</v>
      </c>
      <c r="B398" t="s">
        <v>113</v>
      </c>
      <c r="C398" t="s">
        <v>63</v>
      </c>
      <c r="D398" t="s">
        <v>64</v>
      </c>
      <c r="E398" t="s">
        <v>6</v>
      </c>
      <c r="F398">
        <v>14</v>
      </c>
      <c r="G398" t="s">
        <v>129</v>
      </c>
      <c r="H398" t="s">
        <v>135</v>
      </c>
      <c r="I398" t="str">
        <f>VLOOKUP($B398,'Product Details'!$A:$E,2,0)</f>
        <v>Category 6</v>
      </c>
      <c r="J398" t="str">
        <f>VLOOKUP($B398,'Product Details'!$A:$E,3,0)</f>
        <v>Pepper - Cayenne</v>
      </c>
      <c r="K398" s="1">
        <f>VLOOKUP($B398,'Product Details'!$A:$E,4,0)</f>
        <v>77.83</v>
      </c>
      <c r="L398" s="1">
        <f>VLOOKUP($B398,'Product Details'!$A:$E,5,0)</f>
        <v>99.83</v>
      </c>
      <c r="M398" s="1">
        <f t="shared" si="30"/>
        <v>1089.6199999999999</v>
      </c>
      <c r="N398" s="1">
        <f t="shared" si="31"/>
        <v>1397.62</v>
      </c>
      <c r="O398">
        <f t="shared" si="32"/>
        <v>12</v>
      </c>
      <c r="P398" t="str">
        <f t="shared" si="33"/>
        <v>Jul</v>
      </c>
      <c r="Q398">
        <f t="shared" si="34"/>
        <v>2022</v>
      </c>
    </row>
    <row r="399" spans="1:17" x14ac:dyDescent="0.35">
      <c r="A399" s="2">
        <v>44787</v>
      </c>
      <c r="B399" t="s">
        <v>113</v>
      </c>
      <c r="C399" t="s">
        <v>47</v>
      </c>
      <c r="D399" t="s">
        <v>48</v>
      </c>
      <c r="E399" t="s">
        <v>6</v>
      </c>
      <c r="F399">
        <v>23</v>
      </c>
      <c r="G399" t="s">
        <v>129</v>
      </c>
      <c r="H399" t="s">
        <v>135</v>
      </c>
      <c r="I399" t="str">
        <f>VLOOKUP($B399,'Product Details'!$A:$E,2,0)</f>
        <v>Category 6</v>
      </c>
      <c r="J399" t="str">
        <f>VLOOKUP($B399,'Product Details'!$A:$E,3,0)</f>
        <v>Pepper - Cayenne</v>
      </c>
      <c r="K399" s="1">
        <f>VLOOKUP($B399,'Product Details'!$A:$E,4,0)</f>
        <v>77.83</v>
      </c>
      <c r="L399" s="1">
        <f>VLOOKUP($B399,'Product Details'!$A:$E,5,0)</f>
        <v>99.83</v>
      </c>
      <c r="M399" s="1">
        <f t="shared" si="30"/>
        <v>1790.09</v>
      </c>
      <c r="N399" s="1">
        <f t="shared" si="31"/>
        <v>2296.09</v>
      </c>
      <c r="O399">
        <f t="shared" si="32"/>
        <v>14</v>
      </c>
      <c r="P399" t="str">
        <f t="shared" si="33"/>
        <v>Aug</v>
      </c>
      <c r="Q399">
        <f t="shared" si="34"/>
        <v>2022</v>
      </c>
    </row>
    <row r="400" spans="1:17" x14ac:dyDescent="0.35">
      <c r="A400" s="2">
        <v>44862</v>
      </c>
      <c r="B400" t="s">
        <v>116</v>
      </c>
      <c r="C400" t="s">
        <v>50</v>
      </c>
      <c r="D400" t="s">
        <v>51</v>
      </c>
      <c r="E400" t="s">
        <v>6</v>
      </c>
      <c r="F400">
        <v>13</v>
      </c>
      <c r="G400" t="s">
        <v>130</v>
      </c>
      <c r="H400" t="s">
        <v>135</v>
      </c>
      <c r="I400" t="str">
        <f>VLOOKUP($B400,'Product Details'!$A:$E,2,0)</f>
        <v>Category 5</v>
      </c>
      <c r="J400" t="str">
        <f>VLOOKUP($B400,'Product Details'!$A:$E,3,0)</f>
        <v>Water - San Pellegrino</v>
      </c>
      <c r="K400" s="1">
        <f>VLOOKUP($B400,'Product Details'!$A:$E,4,0)</f>
        <v>32.25</v>
      </c>
      <c r="L400" s="1">
        <f>VLOOKUP($B400,'Product Details'!$A:$E,5,0)</f>
        <v>41.25</v>
      </c>
      <c r="M400" s="1">
        <f t="shared" si="30"/>
        <v>419.25</v>
      </c>
      <c r="N400" s="1">
        <f t="shared" si="31"/>
        <v>536.25</v>
      </c>
      <c r="O400">
        <f t="shared" si="32"/>
        <v>28</v>
      </c>
      <c r="P400" t="str">
        <f t="shared" si="33"/>
        <v>Oct</v>
      </c>
      <c r="Q400">
        <f t="shared" si="34"/>
        <v>2022</v>
      </c>
    </row>
    <row r="401" spans="1:17" x14ac:dyDescent="0.35">
      <c r="A401" s="2">
        <v>44708</v>
      </c>
      <c r="B401" t="s">
        <v>107</v>
      </c>
      <c r="C401" t="s">
        <v>79</v>
      </c>
      <c r="D401" t="s">
        <v>80</v>
      </c>
      <c r="E401" t="s">
        <v>2</v>
      </c>
      <c r="F401">
        <v>44</v>
      </c>
      <c r="G401" t="s">
        <v>129</v>
      </c>
      <c r="H401" t="s">
        <v>129</v>
      </c>
      <c r="I401" t="str">
        <f>VLOOKUP($B401,'Product Details'!$A:$E,2,0)</f>
        <v>Category 3</v>
      </c>
      <c r="J401" t="str">
        <f>VLOOKUP($B401,'Product Details'!$A:$E,3,0)</f>
        <v>Sherry - Dry</v>
      </c>
      <c r="K401" s="1">
        <f>VLOOKUP($B401,'Product Details'!$A:$E,4,0)</f>
        <v>56.74</v>
      </c>
      <c r="L401" s="1">
        <f>VLOOKUP($B401,'Product Details'!$A:$E,5,0)</f>
        <v>79.739999999999995</v>
      </c>
      <c r="M401" s="1">
        <f t="shared" si="30"/>
        <v>2496.56</v>
      </c>
      <c r="N401" s="1">
        <f t="shared" si="31"/>
        <v>3508.56</v>
      </c>
      <c r="O401">
        <f t="shared" si="32"/>
        <v>27</v>
      </c>
      <c r="P401" t="str">
        <f t="shared" si="33"/>
        <v>May</v>
      </c>
      <c r="Q401">
        <f t="shared" si="34"/>
        <v>2022</v>
      </c>
    </row>
    <row r="402" spans="1:17" x14ac:dyDescent="0.35">
      <c r="A402" s="2">
        <v>44746</v>
      </c>
      <c r="B402" t="s">
        <v>102</v>
      </c>
      <c r="C402" t="s">
        <v>67</v>
      </c>
      <c r="D402" t="s">
        <v>68</v>
      </c>
      <c r="E402" t="s">
        <v>2</v>
      </c>
      <c r="F402">
        <v>35</v>
      </c>
      <c r="G402" t="s">
        <v>131</v>
      </c>
      <c r="H402" t="s">
        <v>129</v>
      </c>
      <c r="I402" t="str">
        <f>VLOOKUP($B402,'Product Details'!$A:$E,2,0)</f>
        <v>Category 3</v>
      </c>
      <c r="J402" t="str">
        <f>VLOOKUP($B402,'Product Details'!$A:$E,3,0)</f>
        <v>Scallop - St. Jaques</v>
      </c>
      <c r="K402" s="1">
        <f>VLOOKUP($B402,'Product Details'!$A:$E,4,0)</f>
        <v>22.51</v>
      </c>
      <c r="L402" s="1">
        <f>VLOOKUP($B402,'Product Details'!$A:$E,5,0)</f>
        <v>45.51</v>
      </c>
      <c r="M402" s="1">
        <f t="shared" si="30"/>
        <v>787.85</v>
      </c>
      <c r="N402" s="1">
        <f t="shared" si="31"/>
        <v>1592.85</v>
      </c>
      <c r="O402">
        <f t="shared" si="32"/>
        <v>4</v>
      </c>
      <c r="P402" t="str">
        <f t="shared" si="33"/>
        <v>Jul</v>
      </c>
      <c r="Q402">
        <f t="shared" si="34"/>
        <v>2022</v>
      </c>
    </row>
    <row r="403" spans="1:17" x14ac:dyDescent="0.35">
      <c r="A403" s="2">
        <v>44699</v>
      </c>
      <c r="B403" t="s">
        <v>111</v>
      </c>
      <c r="C403" t="s">
        <v>28</v>
      </c>
      <c r="D403" t="s">
        <v>29</v>
      </c>
      <c r="E403" t="s">
        <v>2</v>
      </c>
      <c r="F403">
        <v>58</v>
      </c>
      <c r="G403" t="s">
        <v>132</v>
      </c>
      <c r="H403" t="s">
        <v>129</v>
      </c>
      <c r="I403" t="str">
        <f>VLOOKUP($B403,'Product Details'!$A:$E,2,0)</f>
        <v>Category 2</v>
      </c>
      <c r="J403" t="str">
        <f>VLOOKUP($B403,'Product Details'!$A:$E,3,0)</f>
        <v>Pasta - Cappellini, Dry</v>
      </c>
      <c r="K403" s="1">
        <f>VLOOKUP($B403,'Product Details'!$A:$E,4,0)</f>
        <v>33.299999999999997</v>
      </c>
      <c r="L403" s="1">
        <f>VLOOKUP($B403,'Product Details'!$A:$E,5,0)</f>
        <v>46.3</v>
      </c>
      <c r="M403" s="1">
        <f t="shared" si="30"/>
        <v>1931.3999999999999</v>
      </c>
      <c r="N403" s="1">
        <f t="shared" si="31"/>
        <v>2685.3999999999996</v>
      </c>
      <c r="O403">
        <f t="shared" si="32"/>
        <v>18</v>
      </c>
      <c r="P403" t="str">
        <f t="shared" si="33"/>
        <v>May</v>
      </c>
      <c r="Q403">
        <f t="shared" si="34"/>
        <v>2022</v>
      </c>
    </row>
    <row r="404" spans="1:17" x14ac:dyDescent="0.35">
      <c r="A404" s="2">
        <v>44837</v>
      </c>
      <c r="B404" t="s">
        <v>111</v>
      </c>
      <c r="C404" t="s">
        <v>82</v>
      </c>
      <c r="D404" t="s">
        <v>83</v>
      </c>
      <c r="E404" t="s">
        <v>6</v>
      </c>
      <c r="F404">
        <v>16</v>
      </c>
      <c r="G404" t="s">
        <v>129</v>
      </c>
      <c r="H404" t="s">
        <v>135</v>
      </c>
      <c r="I404" t="str">
        <f>VLOOKUP($B404,'Product Details'!$A:$E,2,0)</f>
        <v>Category 2</v>
      </c>
      <c r="J404" t="str">
        <f>VLOOKUP($B404,'Product Details'!$A:$E,3,0)</f>
        <v>Pasta - Cappellini, Dry</v>
      </c>
      <c r="K404" s="1">
        <f>VLOOKUP($B404,'Product Details'!$A:$E,4,0)</f>
        <v>33.299999999999997</v>
      </c>
      <c r="L404" s="1">
        <f>VLOOKUP($B404,'Product Details'!$A:$E,5,0)</f>
        <v>46.3</v>
      </c>
      <c r="M404" s="1">
        <f t="shared" si="30"/>
        <v>532.79999999999995</v>
      </c>
      <c r="N404" s="1">
        <f t="shared" si="31"/>
        <v>740.8</v>
      </c>
      <c r="O404">
        <f t="shared" si="32"/>
        <v>3</v>
      </c>
      <c r="P404" t="str">
        <f t="shared" si="33"/>
        <v>Oct</v>
      </c>
      <c r="Q404">
        <f t="shared" si="34"/>
        <v>2022</v>
      </c>
    </row>
    <row r="405" spans="1:17" x14ac:dyDescent="0.35">
      <c r="A405" s="2">
        <v>44725</v>
      </c>
      <c r="B405" t="s">
        <v>97</v>
      </c>
      <c r="C405" t="s">
        <v>65</v>
      </c>
      <c r="D405" t="s">
        <v>66</v>
      </c>
      <c r="E405" t="s">
        <v>6</v>
      </c>
      <c r="F405">
        <v>45</v>
      </c>
      <c r="G405" t="s">
        <v>131</v>
      </c>
      <c r="H405" t="s">
        <v>135</v>
      </c>
      <c r="I405" t="str">
        <f>VLOOKUP($B405,'Product Details'!$A:$E,2,0)</f>
        <v>Category 1</v>
      </c>
      <c r="J405" t="str">
        <f>VLOOKUP($B405,'Product Details'!$A:$E,3,0)</f>
        <v>Syrup - Monin - Blue Curacao</v>
      </c>
      <c r="K405" s="1">
        <f>VLOOKUP($B405,'Product Details'!$A:$E,4,0)</f>
        <v>76.34</v>
      </c>
      <c r="L405" s="1">
        <f>VLOOKUP($B405,'Product Details'!$A:$E,5,0)</f>
        <v>81.34</v>
      </c>
      <c r="M405" s="1">
        <f t="shared" si="30"/>
        <v>3435.3</v>
      </c>
      <c r="N405" s="1">
        <f t="shared" si="31"/>
        <v>3660.3</v>
      </c>
      <c r="O405">
        <f t="shared" si="32"/>
        <v>13</v>
      </c>
      <c r="P405" t="str">
        <f t="shared" si="33"/>
        <v>Jun</v>
      </c>
      <c r="Q405">
        <f t="shared" si="34"/>
        <v>2022</v>
      </c>
    </row>
    <row r="406" spans="1:17" x14ac:dyDescent="0.35">
      <c r="A406" s="2">
        <v>44938</v>
      </c>
      <c r="B406" t="s">
        <v>102</v>
      </c>
      <c r="C406" t="s">
        <v>59</v>
      </c>
      <c r="D406" t="s">
        <v>60</v>
      </c>
      <c r="E406" t="s">
        <v>6</v>
      </c>
      <c r="F406">
        <v>54</v>
      </c>
      <c r="G406" t="s">
        <v>131</v>
      </c>
      <c r="H406" t="s">
        <v>135</v>
      </c>
      <c r="I406" t="str">
        <f>VLOOKUP($B406,'Product Details'!$A:$E,2,0)</f>
        <v>Category 3</v>
      </c>
      <c r="J406" t="str">
        <f>VLOOKUP($B406,'Product Details'!$A:$E,3,0)</f>
        <v>Scallop - St. Jaques</v>
      </c>
      <c r="K406" s="1">
        <f>VLOOKUP($B406,'Product Details'!$A:$E,4,0)</f>
        <v>22.51</v>
      </c>
      <c r="L406" s="1">
        <f>VLOOKUP($B406,'Product Details'!$A:$E,5,0)</f>
        <v>45.51</v>
      </c>
      <c r="M406" s="1">
        <f t="shared" si="30"/>
        <v>1215.5400000000002</v>
      </c>
      <c r="N406" s="1">
        <f t="shared" si="31"/>
        <v>2457.54</v>
      </c>
      <c r="O406">
        <f t="shared" si="32"/>
        <v>12</v>
      </c>
      <c r="P406" t="str">
        <f t="shared" si="33"/>
        <v>Jan</v>
      </c>
      <c r="Q406">
        <f t="shared" si="34"/>
        <v>2023</v>
      </c>
    </row>
    <row r="407" spans="1:17" x14ac:dyDescent="0.35">
      <c r="A407" s="2">
        <v>44718</v>
      </c>
      <c r="B407" t="s">
        <v>105</v>
      </c>
      <c r="C407" t="s">
        <v>18</v>
      </c>
      <c r="D407" t="s">
        <v>19</v>
      </c>
      <c r="E407" t="s">
        <v>2</v>
      </c>
      <c r="F407">
        <v>49</v>
      </c>
      <c r="G407" t="s">
        <v>131</v>
      </c>
      <c r="H407" t="s">
        <v>129</v>
      </c>
      <c r="I407" t="str">
        <f>VLOOKUP($B407,'Product Details'!$A:$E,2,0)</f>
        <v>Category 2</v>
      </c>
      <c r="J407" t="str">
        <f>VLOOKUP($B407,'Product Details'!$A:$E,3,0)</f>
        <v>Soup Campbells</v>
      </c>
      <c r="K407" s="1">
        <f>VLOOKUP($B407,'Product Details'!$A:$E,4,0)</f>
        <v>7.54</v>
      </c>
      <c r="L407" s="1">
        <f>VLOOKUP($B407,'Product Details'!$A:$E,5,0)</f>
        <v>13.54</v>
      </c>
      <c r="M407" s="1">
        <f t="shared" si="30"/>
        <v>369.46</v>
      </c>
      <c r="N407" s="1">
        <f t="shared" si="31"/>
        <v>663.45999999999992</v>
      </c>
      <c r="O407">
        <f t="shared" si="32"/>
        <v>6</v>
      </c>
      <c r="P407" t="str">
        <f t="shared" si="33"/>
        <v>Jun</v>
      </c>
      <c r="Q407">
        <f t="shared" si="34"/>
        <v>2022</v>
      </c>
    </row>
    <row r="408" spans="1:17" x14ac:dyDescent="0.35">
      <c r="A408" s="2">
        <v>44982</v>
      </c>
      <c r="B408" t="s">
        <v>117</v>
      </c>
      <c r="C408" t="s">
        <v>73</v>
      </c>
      <c r="D408" t="s">
        <v>74</v>
      </c>
      <c r="E408" t="s">
        <v>6</v>
      </c>
      <c r="F408">
        <v>38</v>
      </c>
      <c r="G408" t="s">
        <v>131</v>
      </c>
      <c r="H408" t="s">
        <v>135</v>
      </c>
      <c r="I408" t="str">
        <f>VLOOKUP($B408,'Product Details'!$A:$E,2,0)</f>
        <v>Category 1</v>
      </c>
      <c r="J408" t="str">
        <f>VLOOKUP($B408,'Product Details'!$A:$E,3,0)</f>
        <v>Sauce - Bernaise, Mix</v>
      </c>
      <c r="K408" s="1">
        <f>VLOOKUP($B408,'Product Details'!$A:$E,4,0)</f>
        <v>88.79</v>
      </c>
      <c r="L408" s="1">
        <f>VLOOKUP($B408,'Product Details'!$A:$E,5,0)</f>
        <v>96.79</v>
      </c>
      <c r="M408" s="1">
        <f t="shared" si="30"/>
        <v>3374.0200000000004</v>
      </c>
      <c r="N408" s="1">
        <f t="shared" si="31"/>
        <v>3678.0200000000004</v>
      </c>
      <c r="O408">
        <f t="shared" si="32"/>
        <v>25</v>
      </c>
      <c r="P408" t="str">
        <f t="shared" si="33"/>
        <v>Feb</v>
      </c>
      <c r="Q408">
        <f t="shared" si="34"/>
        <v>2023</v>
      </c>
    </row>
    <row r="409" spans="1:17" x14ac:dyDescent="0.35">
      <c r="A409" s="2">
        <v>44932</v>
      </c>
      <c r="B409" t="s">
        <v>99</v>
      </c>
      <c r="C409" t="s">
        <v>77</v>
      </c>
      <c r="D409" t="s">
        <v>78</v>
      </c>
      <c r="E409" t="s">
        <v>6</v>
      </c>
      <c r="F409">
        <v>52</v>
      </c>
      <c r="G409" t="s">
        <v>131</v>
      </c>
      <c r="H409" t="s">
        <v>135</v>
      </c>
      <c r="I409" t="str">
        <f>VLOOKUP($B409,'Product Details'!$A:$E,2,0)</f>
        <v>Category 3</v>
      </c>
      <c r="J409" t="str">
        <f>VLOOKUP($B409,'Product Details'!$A:$E,3,0)</f>
        <v>Wine - Tribal Sauvignon</v>
      </c>
      <c r="K409" s="1">
        <f>VLOOKUP($B409,'Product Details'!$A:$E,4,0)</f>
        <v>21.66</v>
      </c>
      <c r="L409" s="1">
        <f>VLOOKUP($B409,'Product Details'!$A:$E,5,0)</f>
        <v>31.66</v>
      </c>
      <c r="M409" s="1">
        <f t="shared" si="30"/>
        <v>1126.32</v>
      </c>
      <c r="N409" s="1">
        <f t="shared" si="31"/>
        <v>1646.32</v>
      </c>
      <c r="O409">
        <f t="shared" si="32"/>
        <v>6</v>
      </c>
      <c r="P409" t="str">
        <f t="shared" si="33"/>
        <v>Jan</v>
      </c>
      <c r="Q409">
        <f t="shared" si="34"/>
        <v>2023</v>
      </c>
    </row>
    <row r="410" spans="1:17" x14ac:dyDescent="0.35">
      <c r="A410" s="2">
        <v>45054</v>
      </c>
      <c r="B410" t="s">
        <v>98</v>
      </c>
      <c r="C410" t="s">
        <v>25</v>
      </c>
      <c r="D410" t="s">
        <v>26</v>
      </c>
      <c r="E410" t="s">
        <v>2</v>
      </c>
      <c r="F410">
        <v>46</v>
      </c>
      <c r="G410" t="s">
        <v>130</v>
      </c>
      <c r="H410" t="s">
        <v>135</v>
      </c>
      <c r="I410" t="str">
        <f>VLOOKUP($B410,'Product Details'!$A:$E,2,0)</f>
        <v>Category 3</v>
      </c>
      <c r="J410" t="str">
        <f>VLOOKUP($B410,'Product Details'!$A:$E,3,0)</f>
        <v>Beef - Striploin</v>
      </c>
      <c r="K410" s="1">
        <f>VLOOKUP($B410,'Product Details'!$A:$E,4,0)</f>
        <v>13.89</v>
      </c>
      <c r="L410" s="1">
        <f>VLOOKUP($B410,'Product Details'!$A:$E,5,0)</f>
        <v>33.89</v>
      </c>
      <c r="M410" s="1">
        <f t="shared" si="30"/>
        <v>638.94000000000005</v>
      </c>
      <c r="N410" s="1">
        <f t="shared" si="31"/>
        <v>1558.94</v>
      </c>
      <c r="O410">
        <f t="shared" si="32"/>
        <v>8</v>
      </c>
      <c r="P410" t="str">
        <f t="shared" si="33"/>
        <v>May</v>
      </c>
      <c r="Q410">
        <f t="shared" si="34"/>
        <v>2023</v>
      </c>
    </row>
    <row r="411" spans="1:17" x14ac:dyDescent="0.35">
      <c r="A411" s="2">
        <v>44808</v>
      </c>
      <c r="B411" t="s">
        <v>116</v>
      </c>
      <c r="C411" t="s">
        <v>84</v>
      </c>
      <c r="D411" t="s">
        <v>85</v>
      </c>
      <c r="E411" t="s">
        <v>2</v>
      </c>
      <c r="F411">
        <v>45</v>
      </c>
      <c r="G411" t="s">
        <v>130</v>
      </c>
      <c r="H411" t="s">
        <v>129</v>
      </c>
      <c r="I411" t="str">
        <f>VLOOKUP($B411,'Product Details'!$A:$E,2,0)</f>
        <v>Category 5</v>
      </c>
      <c r="J411" t="str">
        <f>VLOOKUP($B411,'Product Details'!$A:$E,3,0)</f>
        <v>Water - San Pellegrino</v>
      </c>
      <c r="K411" s="1">
        <f>VLOOKUP($B411,'Product Details'!$A:$E,4,0)</f>
        <v>32.25</v>
      </c>
      <c r="L411" s="1">
        <f>VLOOKUP($B411,'Product Details'!$A:$E,5,0)</f>
        <v>41.25</v>
      </c>
      <c r="M411" s="1">
        <f t="shared" si="30"/>
        <v>1451.25</v>
      </c>
      <c r="N411" s="1">
        <f t="shared" si="31"/>
        <v>1856.25</v>
      </c>
      <c r="O411">
        <f t="shared" si="32"/>
        <v>4</v>
      </c>
      <c r="P411" t="str">
        <f t="shared" si="33"/>
        <v>Sep</v>
      </c>
      <c r="Q411">
        <f t="shared" si="34"/>
        <v>2022</v>
      </c>
    </row>
    <row r="412" spans="1:17" x14ac:dyDescent="0.35">
      <c r="A412" s="2">
        <v>44765</v>
      </c>
      <c r="B412" t="s">
        <v>117</v>
      </c>
      <c r="C412" t="s">
        <v>73</v>
      </c>
      <c r="D412" t="s">
        <v>74</v>
      </c>
      <c r="E412" t="s">
        <v>6</v>
      </c>
      <c r="F412">
        <v>21</v>
      </c>
      <c r="G412" t="s">
        <v>131</v>
      </c>
      <c r="H412" t="s">
        <v>135</v>
      </c>
      <c r="I412" t="str">
        <f>VLOOKUP($B412,'Product Details'!$A:$E,2,0)</f>
        <v>Category 1</v>
      </c>
      <c r="J412" t="str">
        <f>VLOOKUP($B412,'Product Details'!$A:$E,3,0)</f>
        <v>Sauce - Bernaise, Mix</v>
      </c>
      <c r="K412" s="1">
        <f>VLOOKUP($B412,'Product Details'!$A:$E,4,0)</f>
        <v>88.79</v>
      </c>
      <c r="L412" s="1">
        <f>VLOOKUP($B412,'Product Details'!$A:$E,5,0)</f>
        <v>96.79</v>
      </c>
      <c r="M412" s="1">
        <f t="shared" si="30"/>
        <v>1864.5900000000001</v>
      </c>
      <c r="N412" s="1">
        <f t="shared" si="31"/>
        <v>2032.5900000000001</v>
      </c>
      <c r="O412">
        <f t="shared" si="32"/>
        <v>23</v>
      </c>
      <c r="P412" t="str">
        <f t="shared" si="33"/>
        <v>Jul</v>
      </c>
      <c r="Q412">
        <f t="shared" si="34"/>
        <v>2022</v>
      </c>
    </row>
    <row r="413" spans="1:17" x14ac:dyDescent="0.35">
      <c r="A413" s="2">
        <v>44811</v>
      </c>
      <c r="B413" t="s">
        <v>106</v>
      </c>
      <c r="C413" t="s">
        <v>8</v>
      </c>
      <c r="D413" t="s">
        <v>9</v>
      </c>
      <c r="E413" t="s">
        <v>6</v>
      </c>
      <c r="F413">
        <v>10</v>
      </c>
      <c r="G413" t="s">
        <v>130</v>
      </c>
      <c r="H413" t="s">
        <v>135</v>
      </c>
      <c r="I413" t="str">
        <f>VLOOKUP($B413,'Product Details'!$A:$E,2,0)</f>
        <v>Category 1</v>
      </c>
      <c r="J413" t="str">
        <f>VLOOKUP($B413,'Product Details'!$A:$E,3,0)</f>
        <v>Lime Cordial - Roses</v>
      </c>
      <c r="K413" s="1">
        <f>VLOOKUP($B413,'Product Details'!$A:$E,4,0)</f>
        <v>51.42</v>
      </c>
      <c r="L413" s="1">
        <f>VLOOKUP($B413,'Product Details'!$A:$E,5,0)</f>
        <v>72.42</v>
      </c>
      <c r="M413" s="1">
        <f t="shared" si="30"/>
        <v>514.20000000000005</v>
      </c>
      <c r="N413" s="1">
        <f t="shared" si="31"/>
        <v>724.2</v>
      </c>
      <c r="O413">
        <f t="shared" si="32"/>
        <v>7</v>
      </c>
      <c r="P413" t="str">
        <f t="shared" si="33"/>
        <v>Sep</v>
      </c>
      <c r="Q413">
        <f t="shared" si="34"/>
        <v>2022</v>
      </c>
    </row>
    <row r="414" spans="1:17" x14ac:dyDescent="0.35">
      <c r="A414" s="2">
        <v>45059</v>
      </c>
      <c r="B414" t="s">
        <v>105</v>
      </c>
      <c r="C414" t="s">
        <v>42</v>
      </c>
      <c r="D414" t="s">
        <v>43</v>
      </c>
      <c r="E414" t="s">
        <v>2</v>
      </c>
      <c r="F414">
        <v>43</v>
      </c>
      <c r="G414" t="s">
        <v>130</v>
      </c>
      <c r="H414" t="s">
        <v>135</v>
      </c>
      <c r="I414" t="str">
        <f>VLOOKUP($B414,'Product Details'!$A:$E,2,0)</f>
        <v>Category 2</v>
      </c>
      <c r="J414" t="str">
        <f>VLOOKUP($B414,'Product Details'!$A:$E,3,0)</f>
        <v>Soup Campbells</v>
      </c>
      <c r="K414" s="1">
        <f>VLOOKUP($B414,'Product Details'!$A:$E,4,0)</f>
        <v>7.54</v>
      </c>
      <c r="L414" s="1">
        <f>VLOOKUP($B414,'Product Details'!$A:$E,5,0)</f>
        <v>13.54</v>
      </c>
      <c r="M414" s="1">
        <f t="shared" si="30"/>
        <v>324.22000000000003</v>
      </c>
      <c r="N414" s="1">
        <f t="shared" si="31"/>
        <v>582.21999999999991</v>
      </c>
      <c r="O414">
        <f t="shared" si="32"/>
        <v>13</v>
      </c>
      <c r="P414" t="str">
        <f t="shared" si="33"/>
        <v>May</v>
      </c>
      <c r="Q414">
        <f t="shared" si="34"/>
        <v>2023</v>
      </c>
    </row>
    <row r="415" spans="1:17" x14ac:dyDescent="0.35">
      <c r="A415" s="2">
        <v>44707</v>
      </c>
      <c r="B415" t="s">
        <v>116</v>
      </c>
      <c r="C415" t="s">
        <v>15</v>
      </c>
      <c r="D415" t="s">
        <v>16</v>
      </c>
      <c r="E415" t="s">
        <v>2</v>
      </c>
      <c r="F415">
        <v>57</v>
      </c>
      <c r="G415" t="s">
        <v>129</v>
      </c>
      <c r="H415" t="s">
        <v>135</v>
      </c>
      <c r="I415" t="str">
        <f>VLOOKUP($B415,'Product Details'!$A:$E,2,0)</f>
        <v>Category 5</v>
      </c>
      <c r="J415" t="str">
        <f>VLOOKUP($B415,'Product Details'!$A:$E,3,0)</f>
        <v>Water - San Pellegrino</v>
      </c>
      <c r="K415" s="1">
        <f>VLOOKUP($B415,'Product Details'!$A:$E,4,0)</f>
        <v>32.25</v>
      </c>
      <c r="L415" s="1">
        <f>VLOOKUP($B415,'Product Details'!$A:$E,5,0)</f>
        <v>41.25</v>
      </c>
      <c r="M415" s="1">
        <f t="shared" si="30"/>
        <v>1838.25</v>
      </c>
      <c r="N415" s="1">
        <f t="shared" si="31"/>
        <v>2351.25</v>
      </c>
      <c r="O415">
        <f t="shared" si="32"/>
        <v>26</v>
      </c>
      <c r="P415" t="str">
        <f t="shared" si="33"/>
        <v>May</v>
      </c>
      <c r="Q415">
        <f t="shared" si="34"/>
        <v>2022</v>
      </c>
    </row>
    <row r="416" spans="1:17" x14ac:dyDescent="0.35">
      <c r="A416" s="2">
        <v>44932</v>
      </c>
      <c r="B416" t="s">
        <v>101</v>
      </c>
      <c r="C416" t="s">
        <v>25</v>
      </c>
      <c r="D416" t="s">
        <v>26</v>
      </c>
      <c r="E416" t="s">
        <v>2</v>
      </c>
      <c r="F416">
        <v>12</v>
      </c>
      <c r="G416" t="s">
        <v>130</v>
      </c>
      <c r="H416" t="s">
        <v>135</v>
      </c>
      <c r="I416" t="str">
        <f>VLOOKUP($B416,'Product Details'!$A:$E,2,0)</f>
        <v>Category 1</v>
      </c>
      <c r="J416" t="str">
        <f>VLOOKUP($B416,'Product Details'!$A:$E,3,0)</f>
        <v>Peas - Pigeon, Dry</v>
      </c>
      <c r="K416" s="1">
        <f>VLOOKUP($B416,'Product Details'!$A:$E,4,0)</f>
        <v>69.069999999999993</v>
      </c>
      <c r="L416" s="1">
        <f>VLOOKUP($B416,'Product Details'!$A:$E,5,0)</f>
        <v>88.07</v>
      </c>
      <c r="M416" s="1">
        <f t="shared" si="30"/>
        <v>828.83999999999992</v>
      </c>
      <c r="N416" s="1">
        <f t="shared" si="31"/>
        <v>1056.8399999999999</v>
      </c>
      <c r="O416">
        <f t="shared" si="32"/>
        <v>6</v>
      </c>
      <c r="P416" t="str">
        <f t="shared" si="33"/>
        <v>Jan</v>
      </c>
      <c r="Q416">
        <f t="shared" si="34"/>
        <v>2023</v>
      </c>
    </row>
    <row r="417" spans="1:17" x14ac:dyDescent="0.35">
      <c r="A417" s="2">
        <v>45003</v>
      </c>
      <c r="B417" t="s">
        <v>101</v>
      </c>
      <c r="C417" t="s">
        <v>30</v>
      </c>
      <c r="D417" t="s">
        <v>31</v>
      </c>
      <c r="E417" t="s">
        <v>6</v>
      </c>
      <c r="F417">
        <v>43</v>
      </c>
      <c r="G417" t="s">
        <v>132</v>
      </c>
      <c r="H417" t="s">
        <v>135</v>
      </c>
      <c r="I417" t="str">
        <f>VLOOKUP($B417,'Product Details'!$A:$E,2,0)</f>
        <v>Category 1</v>
      </c>
      <c r="J417" t="str">
        <f>VLOOKUP($B417,'Product Details'!$A:$E,3,0)</f>
        <v>Peas - Pigeon, Dry</v>
      </c>
      <c r="K417" s="1">
        <f>VLOOKUP($B417,'Product Details'!$A:$E,4,0)</f>
        <v>69.069999999999993</v>
      </c>
      <c r="L417" s="1">
        <f>VLOOKUP($B417,'Product Details'!$A:$E,5,0)</f>
        <v>88.07</v>
      </c>
      <c r="M417" s="1">
        <f t="shared" si="30"/>
        <v>2970.0099999999998</v>
      </c>
      <c r="N417" s="1">
        <f t="shared" si="31"/>
        <v>3787.0099999999998</v>
      </c>
      <c r="O417">
        <f t="shared" si="32"/>
        <v>18</v>
      </c>
      <c r="P417" t="str">
        <f t="shared" si="33"/>
        <v>Mar</v>
      </c>
      <c r="Q417">
        <f t="shared" si="34"/>
        <v>2023</v>
      </c>
    </row>
    <row r="418" spans="1:17" x14ac:dyDescent="0.35">
      <c r="A418" s="2">
        <v>44883</v>
      </c>
      <c r="B418" t="s">
        <v>119</v>
      </c>
      <c r="C418" t="s">
        <v>65</v>
      </c>
      <c r="D418" t="s">
        <v>66</v>
      </c>
      <c r="E418" t="s">
        <v>6</v>
      </c>
      <c r="F418">
        <v>45</v>
      </c>
      <c r="G418" t="s">
        <v>131</v>
      </c>
      <c r="H418" t="s">
        <v>129</v>
      </c>
      <c r="I418" t="str">
        <f>VLOOKUP($B418,'Product Details'!$A:$E,2,0)</f>
        <v>Category 2</v>
      </c>
      <c r="J418" t="str">
        <f>VLOOKUP($B418,'Product Details'!$A:$E,3,0)</f>
        <v>Rabbit - Legs</v>
      </c>
      <c r="K418" s="1">
        <f>VLOOKUP($B418,'Product Details'!$A:$E,4,0)</f>
        <v>16.260000000000002</v>
      </c>
      <c r="L418" s="1">
        <f>VLOOKUP($B418,'Product Details'!$A:$E,5,0)</f>
        <v>23.26</v>
      </c>
      <c r="M418" s="1">
        <f t="shared" si="30"/>
        <v>731.7</v>
      </c>
      <c r="N418" s="1">
        <f t="shared" si="31"/>
        <v>1046.7</v>
      </c>
      <c r="O418">
        <f t="shared" si="32"/>
        <v>18</v>
      </c>
      <c r="P418" t="str">
        <f t="shared" si="33"/>
        <v>Nov</v>
      </c>
      <c r="Q418">
        <f t="shared" si="34"/>
        <v>2022</v>
      </c>
    </row>
    <row r="419" spans="1:17" x14ac:dyDescent="0.35">
      <c r="A419" s="2">
        <v>45055</v>
      </c>
      <c r="B419" t="s">
        <v>100</v>
      </c>
      <c r="C419" t="s">
        <v>18</v>
      </c>
      <c r="D419" t="s">
        <v>19</v>
      </c>
      <c r="E419" t="s">
        <v>2</v>
      </c>
      <c r="F419">
        <v>28</v>
      </c>
      <c r="G419" t="s">
        <v>131</v>
      </c>
      <c r="H419" t="s">
        <v>135</v>
      </c>
      <c r="I419" t="str">
        <f>VLOOKUP($B419,'Product Details'!$A:$E,2,0)</f>
        <v>Category 2</v>
      </c>
      <c r="J419" t="str">
        <f>VLOOKUP($B419,'Product Details'!$A:$E,3,0)</f>
        <v>Veal - Liver</v>
      </c>
      <c r="K419" s="1">
        <f>VLOOKUP($B419,'Product Details'!$A:$E,4,0)</f>
        <v>89.94</v>
      </c>
      <c r="L419" s="1">
        <f>VLOOKUP($B419,'Product Details'!$A:$E,5,0)</f>
        <v>89.94</v>
      </c>
      <c r="M419" s="1">
        <f t="shared" si="30"/>
        <v>2518.3199999999997</v>
      </c>
      <c r="N419" s="1">
        <f t="shared" si="31"/>
        <v>2518.3199999999997</v>
      </c>
      <c r="O419">
        <f t="shared" si="32"/>
        <v>9</v>
      </c>
      <c r="P419" t="str">
        <f t="shared" si="33"/>
        <v>May</v>
      </c>
      <c r="Q419">
        <f t="shared" si="34"/>
        <v>2023</v>
      </c>
    </row>
    <row r="420" spans="1:17" x14ac:dyDescent="0.35">
      <c r="A420" s="2">
        <v>44747</v>
      </c>
      <c r="B420" t="s">
        <v>98</v>
      </c>
      <c r="C420" t="s">
        <v>67</v>
      </c>
      <c r="D420" t="s">
        <v>68</v>
      </c>
      <c r="E420" t="s">
        <v>2</v>
      </c>
      <c r="F420">
        <v>29</v>
      </c>
      <c r="G420" t="s">
        <v>131</v>
      </c>
      <c r="H420" t="s">
        <v>135</v>
      </c>
      <c r="I420" t="str">
        <f>VLOOKUP($B420,'Product Details'!$A:$E,2,0)</f>
        <v>Category 3</v>
      </c>
      <c r="J420" t="str">
        <f>VLOOKUP($B420,'Product Details'!$A:$E,3,0)</f>
        <v>Beef - Striploin</v>
      </c>
      <c r="K420" s="1">
        <f>VLOOKUP($B420,'Product Details'!$A:$E,4,0)</f>
        <v>13.89</v>
      </c>
      <c r="L420" s="1">
        <f>VLOOKUP($B420,'Product Details'!$A:$E,5,0)</f>
        <v>33.89</v>
      </c>
      <c r="M420" s="1">
        <f t="shared" si="30"/>
        <v>402.81</v>
      </c>
      <c r="N420" s="1">
        <f t="shared" si="31"/>
        <v>982.81000000000006</v>
      </c>
      <c r="O420">
        <f t="shared" si="32"/>
        <v>5</v>
      </c>
      <c r="P420" t="str">
        <f t="shared" si="33"/>
        <v>Jul</v>
      </c>
      <c r="Q420">
        <f t="shared" si="34"/>
        <v>2022</v>
      </c>
    </row>
    <row r="421" spans="1:17" x14ac:dyDescent="0.35">
      <c r="A421" s="2">
        <v>44908</v>
      </c>
      <c r="B421" t="s">
        <v>116</v>
      </c>
      <c r="C421" t="s">
        <v>73</v>
      </c>
      <c r="D421" t="s">
        <v>74</v>
      </c>
      <c r="E421" t="s">
        <v>6</v>
      </c>
      <c r="F421">
        <v>48</v>
      </c>
      <c r="G421" t="s">
        <v>131</v>
      </c>
      <c r="H421" t="s">
        <v>129</v>
      </c>
      <c r="I421" t="str">
        <f>VLOOKUP($B421,'Product Details'!$A:$E,2,0)</f>
        <v>Category 5</v>
      </c>
      <c r="J421" t="str">
        <f>VLOOKUP($B421,'Product Details'!$A:$E,3,0)</f>
        <v>Water - San Pellegrino</v>
      </c>
      <c r="K421" s="1">
        <f>VLOOKUP($B421,'Product Details'!$A:$E,4,0)</f>
        <v>32.25</v>
      </c>
      <c r="L421" s="1">
        <f>VLOOKUP($B421,'Product Details'!$A:$E,5,0)</f>
        <v>41.25</v>
      </c>
      <c r="M421" s="1">
        <f t="shared" si="30"/>
        <v>1548</v>
      </c>
      <c r="N421" s="1">
        <f t="shared" si="31"/>
        <v>1980</v>
      </c>
      <c r="O421">
        <f t="shared" si="32"/>
        <v>13</v>
      </c>
      <c r="P421" t="str">
        <f t="shared" si="33"/>
        <v>Dec</v>
      </c>
      <c r="Q421">
        <f t="shared" si="34"/>
        <v>2022</v>
      </c>
    </row>
    <row r="422" spans="1:17" x14ac:dyDescent="0.35">
      <c r="A422" s="2">
        <v>44849</v>
      </c>
      <c r="B422" t="s">
        <v>117</v>
      </c>
      <c r="C422" t="s">
        <v>77</v>
      </c>
      <c r="D422" t="s">
        <v>78</v>
      </c>
      <c r="E422" t="s">
        <v>6</v>
      </c>
      <c r="F422">
        <v>38</v>
      </c>
      <c r="G422" t="s">
        <v>131</v>
      </c>
      <c r="H422" t="s">
        <v>135</v>
      </c>
      <c r="I422" t="str">
        <f>VLOOKUP($B422,'Product Details'!$A:$E,2,0)</f>
        <v>Category 1</v>
      </c>
      <c r="J422" t="str">
        <f>VLOOKUP($B422,'Product Details'!$A:$E,3,0)</f>
        <v>Sauce - Bernaise, Mix</v>
      </c>
      <c r="K422" s="1">
        <f>VLOOKUP($B422,'Product Details'!$A:$E,4,0)</f>
        <v>88.79</v>
      </c>
      <c r="L422" s="1">
        <f>VLOOKUP($B422,'Product Details'!$A:$E,5,0)</f>
        <v>96.79</v>
      </c>
      <c r="M422" s="1">
        <f t="shared" si="30"/>
        <v>3374.0200000000004</v>
      </c>
      <c r="N422" s="1">
        <f t="shared" si="31"/>
        <v>3678.0200000000004</v>
      </c>
      <c r="O422">
        <f t="shared" si="32"/>
        <v>15</v>
      </c>
      <c r="P422" t="str">
        <f t="shared" si="33"/>
        <v>Oct</v>
      </c>
      <c r="Q422">
        <f t="shared" si="34"/>
        <v>2022</v>
      </c>
    </row>
    <row r="423" spans="1:17" x14ac:dyDescent="0.35">
      <c r="A423" s="2">
        <v>44992</v>
      </c>
      <c r="B423" t="s">
        <v>114</v>
      </c>
      <c r="C423" t="s">
        <v>77</v>
      </c>
      <c r="D423" t="s">
        <v>78</v>
      </c>
      <c r="E423" t="s">
        <v>6</v>
      </c>
      <c r="F423">
        <v>56</v>
      </c>
      <c r="G423" t="s">
        <v>131</v>
      </c>
      <c r="H423" t="s">
        <v>129</v>
      </c>
      <c r="I423" t="str">
        <f>VLOOKUP($B423,'Product Details'!$A:$E,2,0)</f>
        <v>Category 5</v>
      </c>
      <c r="J423" t="str">
        <f>VLOOKUP($B423,'Product Details'!$A:$E,3,0)</f>
        <v>Vaccum Bag - 14x20</v>
      </c>
      <c r="K423" s="1">
        <f>VLOOKUP($B423,'Product Details'!$A:$E,4,0)</f>
        <v>91.03</v>
      </c>
      <c r="L423" s="1">
        <f>VLOOKUP($B423,'Product Details'!$A:$E,5,0)</f>
        <v>90.54</v>
      </c>
      <c r="M423" s="1">
        <f t="shared" si="30"/>
        <v>5097.68</v>
      </c>
      <c r="N423" s="1">
        <f t="shared" si="31"/>
        <v>5070.2400000000007</v>
      </c>
      <c r="O423">
        <f t="shared" si="32"/>
        <v>7</v>
      </c>
      <c r="P423" t="str">
        <f t="shared" si="33"/>
        <v>Mar</v>
      </c>
      <c r="Q423">
        <f t="shared" si="34"/>
        <v>2023</v>
      </c>
    </row>
    <row r="424" spans="1:17" x14ac:dyDescent="0.35">
      <c r="A424" s="2">
        <v>44854</v>
      </c>
      <c r="B424" t="s">
        <v>113</v>
      </c>
      <c r="C424" t="s">
        <v>15</v>
      </c>
      <c r="D424" t="s">
        <v>16</v>
      </c>
      <c r="E424" t="s">
        <v>2</v>
      </c>
      <c r="F424">
        <v>32</v>
      </c>
      <c r="G424" t="s">
        <v>129</v>
      </c>
      <c r="H424" t="s">
        <v>129</v>
      </c>
      <c r="I424" t="str">
        <f>VLOOKUP($B424,'Product Details'!$A:$E,2,0)</f>
        <v>Category 6</v>
      </c>
      <c r="J424" t="str">
        <f>VLOOKUP($B424,'Product Details'!$A:$E,3,0)</f>
        <v>Pepper - Cayenne</v>
      </c>
      <c r="K424" s="1">
        <f>VLOOKUP($B424,'Product Details'!$A:$E,4,0)</f>
        <v>77.83</v>
      </c>
      <c r="L424" s="1">
        <f>VLOOKUP($B424,'Product Details'!$A:$E,5,0)</f>
        <v>99.83</v>
      </c>
      <c r="M424" s="1">
        <f t="shared" si="30"/>
        <v>2490.56</v>
      </c>
      <c r="N424" s="1">
        <f t="shared" si="31"/>
        <v>3194.56</v>
      </c>
      <c r="O424">
        <f t="shared" si="32"/>
        <v>20</v>
      </c>
      <c r="P424" t="str">
        <f t="shared" si="33"/>
        <v>Oct</v>
      </c>
      <c r="Q424">
        <f t="shared" si="34"/>
        <v>2022</v>
      </c>
    </row>
    <row r="425" spans="1:17" x14ac:dyDescent="0.35">
      <c r="A425" s="2">
        <v>44721</v>
      </c>
      <c r="B425" t="s">
        <v>119</v>
      </c>
      <c r="C425" t="s">
        <v>56</v>
      </c>
      <c r="D425" t="s">
        <v>57</v>
      </c>
      <c r="E425" t="s">
        <v>2</v>
      </c>
      <c r="F425">
        <v>9</v>
      </c>
      <c r="G425" t="s">
        <v>132</v>
      </c>
      <c r="H425" t="s">
        <v>135</v>
      </c>
      <c r="I425" t="str">
        <f>VLOOKUP($B425,'Product Details'!$A:$E,2,0)</f>
        <v>Category 2</v>
      </c>
      <c r="J425" t="str">
        <f>VLOOKUP($B425,'Product Details'!$A:$E,3,0)</f>
        <v>Rabbit - Legs</v>
      </c>
      <c r="K425" s="1">
        <f>VLOOKUP($B425,'Product Details'!$A:$E,4,0)</f>
        <v>16.260000000000002</v>
      </c>
      <c r="L425" s="1">
        <f>VLOOKUP($B425,'Product Details'!$A:$E,5,0)</f>
        <v>23.26</v>
      </c>
      <c r="M425" s="1">
        <f t="shared" si="30"/>
        <v>146.34</v>
      </c>
      <c r="N425" s="1">
        <f t="shared" si="31"/>
        <v>209.34</v>
      </c>
      <c r="O425">
        <f t="shared" si="32"/>
        <v>9</v>
      </c>
      <c r="P425" t="str">
        <f t="shared" si="33"/>
        <v>Jun</v>
      </c>
      <c r="Q425">
        <f t="shared" si="34"/>
        <v>2022</v>
      </c>
    </row>
    <row r="426" spans="1:17" x14ac:dyDescent="0.35">
      <c r="A426" s="2">
        <v>44697</v>
      </c>
      <c r="B426" t="s">
        <v>100</v>
      </c>
      <c r="C426" t="s">
        <v>8</v>
      </c>
      <c r="D426" t="s">
        <v>9</v>
      </c>
      <c r="E426" t="s">
        <v>6</v>
      </c>
      <c r="F426">
        <v>27</v>
      </c>
      <c r="G426" t="s">
        <v>130</v>
      </c>
      <c r="H426" t="s">
        <v>135</v>
      </c>
      <c r="I426" t="str">
        <f>VLOOKUP($B426,'Product Details'!$A:$E,2,0)</f>
        <v>Category 2</v>
      </c>
      <c r="J426" t="str">
        <f>VLOOKUP($B426,'Product Details'!$A:$E,3,0)</f>
        <v>Veal - Liver</v>
      </c>
      <c r="K426" s="1">
        <f>VLOOKUP($B426,'Product Details'!$A:$E,4,0)</f>
        <v>89.94</v>
      </c>
      <c r="L426" s="1">
        <f>VLOOKUP($B426,'Product Details'!$A:$E,5,0)</f>
        <v>89.94</v>
      </c>
      <c r="M426" s="1">
        <f t="shared" si="30"/>
        <v>2428.38</v>
      </c>
      <c r="N426" s="1">
        <f t="shared" si="31"/>
        <v>2428.38</v>
      </c>
      <c r="O426">
        <f t="shared" si="32"/>
        <v>16</v>
      </c>
      <c r="P426" t="str">
        <f t="shared" si="33"/>
        <v>May</v>
      </c>
      <c r="Q426">
        <f t="shared" si="34"/>
        <v>2022</v>
      </c>
    </row>
    <row r="427" spans="1:17" x14ac:dyDescent="0.35">
      <c r="A427" s="2">
        <v>44750</v>
      </c>
      <c r="B427" t="s">
        <v>109</v>
      </c>
      <c r="C427" t="s">
        <v>25</v>
      </c>
      <c r="D427" t="s">
        <v>26</v>
      </c>
      <c r="E427" t="s">
        <v>2</v>
      </c>
      <c r="F427">
        <v>17</v>
      </c>
      <c r="G427" t="s">
        <v>130</v>
      </c>
      <c r="H427" t="s">
        <v>129</v>
      </c>
      <c r="I427" t="str">
        <f>VLOOKUP($B427,'Product Details'!$A:$E,2,0)</f>
        <v>Category 6</v>
      </c>
      <c r="J427" t="str">
        <f>VLOOKUP($B427,'Product Details'!$A:$E,3,0)</f>
        <v>Pork Ham Prager</v>
      </c>
      <c r="K427" s="1">
        <f>VLOOKUP($B427,'Product Details'!$A:$E,4,0)</f>
        <v>12.54</v>
      </c>
      <c r="L427" s="1">
        <f>VLOOKUP($B427,'Product Details'!$A:$E,5,0)</f>
        <v>30.54</v>
      </c>
      <c r="M427" s="1">
        <f t="shared" si="30"/>
        <v>213.17999999999998</v>
      </c>
      <c r="N427" s="1">
        <f t="shared" si="31"/>
        <v>519.17999999999995</v>
      </c>
      <c r="O427">
        <f t="shared" si="32"/>
        <v>8</v>
      </c>
      <c r="P427" t="str">
        <f t="shared" si="33"/>
        <v>Jul</v>
      </c>
      <c r="Q427">
        <f t="shared" si="34"/>
        <v>2022</v>
      </c>
    </row>
    <row r="428" spans="1:17" x14ac:dyDescent="0.35">
      <c r="A428" s="2">
        <v>45043</v>
      </c>
      <c r="B428" t="s">
        <v>104</v>
      </c>
      <c r="C428" t="s">
        <v>56</v>
      </c>
      <c r="D428" t="s">
        <v>57</v>
      </c>
      <c r="E428" t="s">
        <v>2</v>
      </c>
      <c r="F428">
        <v>48</v>
      </c>
      <c r="G428" t="s">
        <v>132</v>
      </c>
      <c r="H428" t="s">
        <v>129</v>
      </c>
      <c r="I428" t="str">
        <f>VLOOKUP($B428,'Product Details'!$A:$E,2,0)</f>
        <v>Category 1</v>
      </c>
      <c r="J428" t="str">
        <f>VLOOKUP($B428,'Product Details'!$A:$E,3,0)</f>
        <v>White Baguette</v>
      </c>
      <c r="K428" s="1">
        <f>VLOOKUP($B428,'Product Details'!$A:$E,4,0)</f>
        <v>51.63</v>
      </c>
      <c r="L428" s="1">
        <f>VLOOKUP($B428,'Product Details'!$A:$E,5,0)</f>
        <v>61.63</v>
      </c>
      <c r="M428" s="1">
        <f t="shared" si="30"/>
        <v>2478.2400000000002</v>
      </c>
      <c r="N428" s="1">
        <f t="shared" si="31"/>
        <v>2958.2400000000002</v>
      </c>
      <c r="O428">
        <f t="shared" si="32"/>
        <v>27</v>
      </c>
      <c r="P428" t="str">
        <f t="shared" si="33"/>
        <v>Apr</v>
      </c>
      <c r="Q428">
        <f t="shared" si="34"/>
        <v>2023</v>
      </c>
    </row>
    <row r="429" spans="1:17" x14ac:dyDescent="0.35">
      <c r="A429" s="2">
        <v>44936</v>
      </c>
      <c r="B429" t="s">
        <v>98</v>
      </c>
      <c r="C429" t="s">
        <v>63</v>
      </c>
      <c r="D429" t="s">
        <v>64</v>
      </c>
      <c r="E429" t="s">
        <v>6</v>
      </c>
      <c r="F429">
        <v>26</v>
      </c>
      <c r="G429" t="s">
        <v>129</v>
      </c>
      <c r="H429" t="s">
        <v>135</v>
      </c>
      <c r="I429" t="str">
        <f>VLOOKUP($B429,'Product Details'!$A:$E,2,0)</f>
        <v>Category 3</v>
      </c>
      <c r="J429" t="str">
        <f>VLOOKUP($B429,'Product Details'!$A:$E,3,0)</f>
        <v>Beef - Striploin</v>
      </c>
      <c r="K429" s="1">
        <f>VLOOKUP($B429,'Product Details'!$A:$E,4,0)</f>
        <v>13.89</v>
      </c>
      <c r="L429" s="1">
        <f>VLOOKUP($B429,'Product Details'!$A:$E,5,0)</f>
        <v>33.89</v>
      </c>
      <c r="M429" s="1">
        <f t="shared" si="30"/>
        <v>361.14</v>
      </c>
      <c r="N429" s="1">
        <f t="shared" si="31"/>
        <v>881.14</v>
      </c>
      <c r="O429">
        <f t="shared" si="32"/>
        <v>10</v>
      </c>
      <c r="P429" t="str">
        <f t="shared" si="33"/>
        <v>Jan</v>
      </c>
      <c r="Q429">
        <f t="shared" si="34"/>
        <v>2023</v>
      </c>
    </row>
    <row r="430" spans="1:17" x14ac:dyDescent="0.35">
      <c r="A430" s="2">
        <v>44843</v>
      </c>
      <c r="B430" t="s">
        <v>99</v>
      </c>
      <c r="C430" t="s">
        <v>4</v>
      </c>
      <c r="D430" t="s">
        <v>5</v>
      </c>
      <c r="E430" t="s">
        <v>6</v>
      </c>
      <c r="F430">
        <v>25</v>
      </c>
      <c r="G430" t="s">
        <v>130</v>
      </c>
      <c r="H430" t="s">
        <v>129</v>
      </c>
      <c r="I430" t="str">
        <f>VLOOKUP($B430,'Product Details'!$A:$E,2,0)</f>
        <v>Category 3</v>
      </c>
      <c r="J430" t="str">
        <f>VLOOKUP($B430,'Product Details'!$A:$E,3,0)</f>
        <v>Wine - Tribal Sauvignon</v>
      </c>
      <c r="K430" s="1">
        <f>VLOOKUP($B430,'Product Details'!$A:$E,4,0)</f>
        <v>21.66</v>
      </c>
      <c r="L430" s="1">
        <f>VLOOKUP($B430,'Product Details'!$A:$E,5,0)</f>
        <v>31.66</v>
      </c>
      <c r="M430" s="1">
        <f t="shared" si="30"/>
        <v>541.5</v>
      </c>
      <c r="N430" s="1">
        <f t="shared" si="31"/>
        <v>791.5</v>
      </c>
      <c r="O430">
        <f t="shared" si="32"/>
        <v>9</v>
      </c>
      <c r="P430" t="str">
        <f t="shared" si="33"/>
        <v>Oct</v>
      </c>
      <c r="Q430">
        <f t="shared" si="34"/>
        <v>2022</v>
      </c>
    </row>
    <row r="431" spans="1:17" x14ac:dyDescent="0.35">
      <c r="A431" s="2">
        <v>44754</v>
      </c>
      <c r="B431" t="s">
        <v>108</v>
      </c>
      <c r="C431" t="s">
        <v>30</v>
      </c>
      <c r="D431" t="s">
        <v>31</v>
      </c>
      <c r="E431" t="s">
        <v>6</v>
      </c>
      <c r="F431">
        <v>34</v>
      </c>
      <c r="G431" t="s">
        <v>132</v>
      </c>
      <c r="H431" t="s">
        <v>135</v>
      </c>
      <c r="I431" t="str">
        <f>VLOOKUP($B431,'Product Details'!$A:$E,2,0)</f>
        <v>Category 5</v>
      </c>
      <c r="J431" t="str">
        <f>VLOOKUP($B431,'Product Details'!$A:$E,3,0)</f>
        <v>7up Diet, 355 Ml</v>
      </c>
      <c r="K431" s="1">
        <f>VLOOKUP($B431,'Product Details'!$A:$E,4,0)</f>
        <v>70.31</v>
      </c>
      <c r="L431" s="1">
        <f>VLOOKUP($B431,'Product Details'!$A:$E,5,0)</f>
        <v>85.31</v>
      </c>
      <c r="M431" s="1">
        <f t="shared" si="30"/>
        <v>2390.54</v>
      </c>
      <c r="N431" s="1">
        <f t="shared" si="31"/>
        <v>2900.54</v>
      </c>
      <c r="O431">
        <f t="shared" si="32"/>
        <v>12</v>
      </c>
      <c r="P431" t="str">
        <f t="shared" si="33"/>
        <v>Jul</v>
      </c>
      <c r="Q431">
        <f t="shared" si="34"/>
        <v>2022</v>
      </c>
    </row>
    <row r="432" spans="1:17" x14ac:dyDescent="0.35">
      <c r="A432" s="2">
        <v>44964</v>
      </c>
      <c r="B432" t="s">
        <v>108</v>
      </c>
      <c r="C432" t="s">
        <v>47</v>
      </c>
      <c r="D432" t="s">
        <v>48</v>
      </c>
      <c r="E432" t="s">
        <v>6</v>
      </c>
      <c r="F432">
        <v>48</v>
      </c>
      <c r="G432" t="s">
        <v>129</v>
      </c>
      <c r="H432" t="s">
        <v>135</v>
      </c>
      <c r="I432" t="str">
        <f>VLOOKUP($B432,'Product Details'!$A:$E,2,0)</f>
        <v>Category 5</v>
      </c>
      <c r="J432" t="str">
        <f>VLOOKUP($B432,'Product Details'!$A:$E,3,0)</f>
        <v>7up Diet, 355 Ml</v>
      </c>
      <c r="K432" s="1">
        <f>VLOOKUP($B432,'Product Details'!$A:$E,4,0)</f>
        <v>70.31</v>
      </c>
      <c r="L432" s="1">
        <f>VLOOKUP($B432,'Product Details'!$A:$E,5,0)</f>
        <v>85.31</v>
      </c>
      <c r="M432" s="1">
        <f t="shared" si="30"/>
        <v>3374.88</v>
      </c>
      <c r="N432" s="1">
        <f t="shared" si="31"/>
        <v>4094.88</v>
      </c>
      <c r="O432">
        <f t="shared" si="32"/>
        <v>7</v>
      </c>
      <c r="P432" t="str">
        <f t="shared" si="33"/>
        <v>Feb</v>
      </c>
      <c r="Q432">
        <f t="shared" si="34"/>
        <v>2023</v>
      </c>
    </row>
    <row r="433" spans="1:17" x14ac:dyDescent="0.35">
      <c r="A433" s="2">
        <v>45024</v>
      </c>
      <c r="B433" t="s">
        <v>107</v>
      </c>
      <c r="C433" t="s">
        <v>59</v>
      </c>
      <c r="D433" t="s">
        <v>60</v>
      </c>
      <c r="E433" t="s">
        <v>6</v>
      </c>
      <c r="F433">
        <v>41</v>
      </c>
      <c r="G433" t="s">
        <v>131</v>
      </c>
      <c r="H433" t="s">
        <v>135</v>
      </c>
      <c r="I433" t="str">
        <f>VLOOKUP($B433,'Product Details'!$A:$E,2,0)</f>
        <v>Category 3</v>
      </c>
      <c r="J433" t="str">
        <f>VLOOKUP($B433,'Product Details'!$A:$E,3,0)</f>
        <v>Sherry - Dry</v>
      </c>
      <c r="K433" s="1">
        <f>VLOOKUP($B433,'Product Details'!$A:$E,4,0)</f>
        <v>56.74</v>
      </c>
      <c r="L433" s="1">
        <f>VLOOKUP($B433,'Product Details'!$A:$E,5,0)</f>
        <v>79.739999999999995</v>
      </c>
      <c r="M433" s="1">
        <f t="shared" si="30"/>
        <v>2326.34</v>
      </c>
      <c r="N433" s="1">
        <f t="shared" si="31"/>
        <v>3269.3399999999997</v>
      </c>
      <c r="O433">
        <f t="shared" si="32"/>
        <v>8</v>
      </c>
      <c r="P433" t="str">
        <f t="shared" si="33"/>
        <v>Apr</v>
      </c>
      <c r="Q433">
        <f t="shared" si="34"/>
        <v>2023</v>
      </c>
    </row>
    <row r="434" spans="1:17" x14ac:dyDescent="0.35">
      <c r="A434" s="2">
        <v>44814</v>
      </c>
      <c r="B434" t="s">
        <v>111</v>
      </c>
      <c r="C434" t="s">
        <v>79</v>
      </c>
      <c r="D434" t="s">
        <v>80</v>
      </c>
      <c r="E434" t="s">
        <v>2</v>
      </c>
      <c r="F434">
        <v>37</v>
      </c>
      <c r="G434" t="s">
        <v>129</v>
      </c>
      <c r="H434" t="s">
        <v>135</v>
      </c>
      <c r="I434" t="str">
        <f>VLOOKUP($B434,'Product Details'!$A:$E,2,0)</f>
        <v>Category 2</v>
      </c>
      <c r="J434" t="str">
        <f>VLOOKUP($B434,'Product Details'!$A:$E,3,0)</f>
        <v>Pasta - Cappellini, Dry</v>
      </c>
      <c r="K434" s="1">
        <f>VLOOKUP($B434,'Product Details'!$A:$E,4,0)</f>
        <v>33.299999999999997</v>
      </c>
      <c r="L434" s="1">
        <f>VLOOKUP($B434,'Product Details'!$A:$E,5,0)</f>
        <v>46.3</v>
      </c>
      <c r="M434" s="1">
        <f t="shared" si="30"/>
        <v>1232.0999999999999</v>
      </c>
      <c r="N434" s="1">
        <f t="shared" si="31"/>
        <v>1713.1</v>
      </c>
      <c r="O434">
        <f t="shared" si="32"/>
        <v>10</v>
      </c>
      <c r="P434" t="str">
        <f t="shared" si="33"/>
        <v>Sep</v>
      </c>
      <c r="Q434">
        <f t="shared" si="34"/>
        <v>2022</v>
      </c>
    </row>
    <row r="435" spans="1:17" x14ac:dyDescent="0.35">
      <c r="A435" s="2">
        <v>45030</v>
      </c>
      <c r="B435" t="s">
        <v>114</v>
      </c>
      <c r="C435" t="s">
        <v>8</v>
      </c>
      <c r="D435" t="s">
        <v>9</v>
      </c>
      <c r="E435" t="s">
        <v>6</v>
      </c>
      <c r="F435">
        <v>34</v>
      </c>
      <c r="G435" t="s">
        <v>130</v>
      </c>
      <c r="H435" t="s">
        <v>135</v>
      </c>
      <c r="I435" t="str">
        <f>VLOOKUP($B435,'Product Details'!$A:$E,2,0)</f>
        <v>Category 5</v>
      </c>
      <c r="J435" t="str">
        <f>VLOOKUP($B435,'Product Details'!$A:$E,3,0)</f>
        <v>Vaccum Bag - 14x20</v>
      </c>
      <c r="K435" s="1">
        <f>VLOOKUP($B435,'Product Details'!$A:$E,4,0)</f>
        <v>91.03</v>
      </c>
      <c r="L435" s="1">
        <f>VLOOKUP($B435,'Product Details'!$A:$E,5,0)</f>
        <v>90.54</v>
      </c>
      <c r="M435" s="1">
        <f t="shared" si="30"/>
        <v>3095.02</v>
      </c>
      <c r="N435" s="1">
        <f t="shared" si="31"/>
        <v>3078.36</v>
      </c>
      <c r="O435">
        <f t="shared" si="32"/>
        <v>14</v>
      </c>
      <c r="P435" t="str">
        <f t="shared" si="33"/>
        <v>Apr</v>
      </c>
      <c r="Q435">
        <f t="shared" si="34"/>
        <v>2023</v>
      </c>
    </row>
    <row r="436" spans="1:17" x14ac:dyDescent="0.35">
      <c r="A436" s="2">
        <v>45035</v>
      </c>
      <c r="B436" t="s">
        <v>97</v>
      </c>
      <c r="C436" t="s">
        <v>47</v>
      </c>
      <c r="D436" t="s">
        <v>48</v>
      </c>
      <c r="E436" t="s">
        <v>6</v>
      </c>
      <c r="F436">
        <v>34</v>
      </c>
      <c r="G436" t="s">
        <v>129</v>
      </c>
      <c r="H436" t="s">
        <v>135</v>
      </c>
      <c r="I436" t="str">
        <f>VLOOKUP($B436,'Product Details'!$A:$E,2,0)</f>
        <v>Category 1</v>
      </c>
      <c r="J436" t="str">
        <f>VLOOKUP($B436,'Product Details'!$A:$E,3,0)</f>
        <v>Syrup - Monin - Blue Curacao</v>
      </c>
      <c r="K436" s="1">
        <f>VLOOKUP($B436,'Product Details'!$A:$E,4,0)</f>
        <v>76.34</v>
      </c>
      <c r="L436" s="1">
        <f>VLOOKUP($B436,'Product Details'!$A:$E,5,0)</f>
        <v>81.34</v>
      </c>
      <c r="M436" s="1">
        <f t="shared" si="30"/>
        <v>2595.56</v>
      </c>
      <c r="N436" s="1">
        <f t="shared" si="31"/>
        <v>2765.56</v>
      </c>
      <c r="O436">
        <f t="shared" si="32"/>
        <v>19</v>
      </c>
      <c r="P436" t="str">
        <f t="shared" si="33"/>
        <v>Apr</v>
      </c>
      <c r="Q436">
        <f t="shared" si="34"/>
        <v>2023</v>
      </c>
    </row>
    <row r="437" spans="1:17" x14ac:dyDescent="0.35">
      <c r="A437" s="2">
        <v>45058</v>
      </c>
      <c r="B437" t="s">
        <v>119</v>
      </c>
      <c r="C437" t="s">
        <v>59</v>
      </c>
      <c r="D437" t="s">
        <v>60</v>
      </c>
      <c r="E437" t="s">
        <v>6</v>
      </c>
      <c r="F437">
        <v>39</v>
      </c>
      <c r="G437" t="s">
        <v>131</v>
      </c>
      <c r="H437" t="s">
        <v>129</v>
      </c>
      <c r="I437" t="str">
        <f>VLOOKUP($B437,'Product Details'!$A:$E,2,0)</f>
        <v>Category 2</v>
      </c>
      <c r="J437" t="str">
        <f>VLOOKUP($B437,'Product Details'!$A:$E,3,0)</f>
        <v>Rabbit - Legs</v>
      </c>
      <c r="K437" s="1">
        <f>VLOOKUP($B437,'Product Details'!$A:$E,4,0)</f>
        <v>16.260000000000002</v>
      </c>
      <c r="L437" s="1">
        <f>VLOOKUP($B437,'Product Details'!$A:$E,5,0)</f>
        <v>23.26</v>
      </c>
      <c r="M437" s="1">
        <f t="shared" si="30"/>
        <v>634.1400000000001</v>
      </c>
      <c r="N437" s="1">
        <f t="shared" si="31"/>
        <v>907.1400000000001</v>
      </c>
      <c r="O437">
        <f t="shared" si="32"/>
        <v>12</v>
      </c>
      <c r="P437" t="str">
        <f t="shared" si="33"/>
        <v>May</v>
      </c>
      <c r="Q437">
        <f t="shared" si="34"/>
        <v>2023</v>
      </c>
    </row>
    <row r="438" spans="1:17" x14ac:dyDescent="0.35">
      <c r="A438" s="2">
        <v>44824</v>
      </c>
      <c r="B438" t="s">
        <v>107</v>
      </c>
      <c r="C438" t="s">
        <v>73</v>
      </c>
      <c r="D438" t="s">
        <v>74</v>
      </c>
      <c r="E438" t="s">
        <v>6</v>
      </c>
      <c r="F438">
        <v>44</v>
      </c>
      <c r="G438" t="s">
        <v>131</v>
      </c>
      <c r="H438" t="s">
        <v>129</v>
      </c>
      <c r="I438" t="str">
        <f>VLOOKUP($B438,'Product Details'!$A:$E,2,0)</f>
        <v>Category 3</v>
      </c>
      <c r="J438" t="str">
        <f>VLOOKUP($B438,'Product Details'!$A:$E,3,0)</f>
        <v>Sherry - Dry</v>
      </c>
      <c r="K438" s="1">
        <f>VLOOKUP($B438,'Product Details'!$A:$E,4,0)</f>
        <v>56.74</v>
      </c>
      <c r="L438" s="1">
        <f>VLOOKUP($B438,'Product Details'!$A:$E,5,0)</f>
        <v>79.739999999999995</v>
      </c>
      <c r="M438" s="1">
        <f t="shared" si="30"/>
        <v>2496.56</v>
      </c>
      <c r="N438" s="1">
        <f t="shared" si="31"/>
        <v>3508.56</v>
      </c>
      <c r="O438">
        <f t="shared" si="32"/>
        <v>20</v>
      </c>
      <c r="P438" t="str">
        <f t="shared" si="33"/>
        <v>Sep</v>
      </c>
      <c r="Q438">
        <f t="shared" si="34"/>
        <v>2022</v>
      </c>
    </row>
    <row r="439" spans="1:17" x14ac:dyDescent="0.35">
      <c r="A439" s="2">
        <v>44968</v>
      </c>
      <c r="B439" t="s">
        <v>101</v>
      </c>
      <c r="C439" t="s">
        <v>8</v>
      </c>
      <c r="D439" t="s">
        <v>9</v>
      </c>
      <c r="E439" t="s">
        <v>6</v>
      </c>
      <c r="F439">
        <v>20</v>
      </c>
      <c r="G439" t="s">
        <v>130</v>
      </c>
      <c r="H439" t="s">
        <v>129</v>
      </c>
      <c r="I439" t="str">
        <f>VLOOKUP($B439,'Product Details'!$A:$E,2,0)</f>
        <v>Category 1</v>
      </c>
      <c r="J439" t="str">
        <f>VLOOKUP($B439,'Product Details'!$A:$E,3,0)</f>
        <v>Peas - Pigeon, Dry</v>
      </c>
      <c r="K439" s="1">
        <f>VLOOKUP($B439,'Product Details'!$A:$E,4,0)</f>
        <v>69.069999999999993</v>
      </c>
      <c r="L439" s="1">
        <f>VLOOKUP($B439,'Product Details'!$A:$E,5,0)</f>
        <v>88.07</v>
      </c>
      <c r="M439" s="1">
        <f t="shared" si="30"/>
        <v>1381.3999999999999</v>
      </c>
      <c r="N439" s="1">
        <f t="shared" si="31"/>
        <v>1761.3999999999999</v>
      </c>
      <c r="O439">
        <f t="shared" si="32"/>
        <v>11</v>
      </c>
      <c r="P439" t="str">
        <f t="shared" si="33"/>
        <v>Feb</v>
      </c>
      <c r="Q439">
        <f t="shared" si="34"/>
        <v>2023</v>
      </c>
    </row>
    <row r="440" spans="1:17" x14ac:dyDescent="0.35">
      <c r="A440" s="2">
        <v>44975</v>
      </c>
      <c r="B440" t="s">
        <v>99</v>
      </c>
      <c r="C440" t="s">
        <v>0</v>
      </c>
      <c r="D440" t="s">
        <v>1</v>
      </c>
      <c r="E440" t="s">
        <v>2</v>
      </c>
      <c r="F440">
        <v>18</v>
      </c>
      <c r="G440" t="s">
        <v>129</v>
      </c>
      <c r="H440" t="s">
        <v>135</v>
      </c>
      <c r="I440" t="str">
        <f>VLOOKUP($B440,'Product Details'!$A:$E,2,0)</f>
        <v>Category 3</v>
      </c>
      <c r="J440" t="str">
        <f>VLOOKUP($B440,'Product Details'!$A:$E,3,0)</f>
        <v>Wine - Tribal Sauvignon</v>
      </c>
      <c r="K440" s="1">
        <f>VLOOKUP($B440,'Product Details'!$A:$E,4,0)</f>
        <v>21.66</v>
      </c>
      <c r="L440" s="1">
        <f>VLOOKUP($B440,'Product Details'!$A:$E,5,0)</f>
        <v>31.66</v>
      </c>
      <c r="M440" s="1">
        <f t="shared" si="30"/>
        <v>389.88</v>
      </c>
      <c r="N440" s="1">
        <f t="shared" si="31"/>
        <v>569.88</v>
      </c>
      <c r="O440">
        <f t="shared" si="32"/>
        <v>18</v>
      </c>
      <c r="P440" t="str">
        <f t="shared" si="33"/>
        <v>Feb</v>
      </c>
      <c r="Q440">
        <f t="shared" si="34"/>
        <v>2023</v>
      </c>
    </row>
    <row r="441" spans="1:17" x14ac:dyDescent="0.35">
      <c r="A441" s="2">
        <v>44897</v>
      </c>
      <c r="B441" t="s">
        <v>104</v>
      </c>
      <c r="C441" t="s">
        <v>63</v>
      </c>
      <c r="D441" t="s">
        <v>64</v>
      </c>
      <c r="E441" t="s">
        <v>6</v>
      </c>
      <c r="F441">
        <v>15</v>
      </c>
      <c r="G441" t="s">
        <v>129</v>
      </c>
      <c r="H441" t="s">
        <v>129</v>
      </c>
      <c r="I441" t="str">
        <f>VLOOKUP($B441,'Product Details'!$A:$E,2,0)</f>
        <v>Category 1</v>
      </c>
      <c r="J441" t="str">
        <f>VLOOKUP($B441,'Product Details'!$A:$E,3,0)</f>
        <v>White Baguette</v>
      </c>
      <c r="K441" s="1">
        <f>VLOOKUP($B441,'Product Details'!$A:$E,4,0)</f>
        <v>51.63</v>
      </c>
      <c r="L441" s="1">
        <f>VLOOKUP($B441,'Product Details'!$A:$E,5,0)</f>
        <v>61.63</v>
      </c>
      <c r="M441" s="1">
        <f t="shared" si="30"/>
        <v>774.45</v>
      </c>
      <c r="N441" s="1">
        <f t="shared" si="31"/>
        <v>924.45</v>
      </c>
      <c r="O441">
        <f t="shared" si="32"/>
        <v>2</v>
      </c>
      <c r="P441" t="str">
        <f t="shared" si="33"/>
        <v>Dec</v>
      </c>
      <c r="Q441">
        <f t="shared" si="34"/>
        <v>2022</v>
      </c>
    </row>
    <row r="442" spans="1:17" x14ac:dyDescent="0.35">
      <c r="A442" s="2">
        <v>44736</v>
      </c>
      <c r="B442" t="s">
        <v>119</v>
      </c>
      <c r="C442" t="s">
        <v>15</v>
      </c>
      <c r="D442" t="s">
        <v>16</v>
      </c>
      <c r="E442" t="s">
        <v>2</v>
      </c>
      <c r="F442">
        <v>46</v>
      </c>
      <c r="G442" t="s">
        <v>129</v>
      </c>
      <c r="H442" t="s">
        <v>129</v>
      </c>
      <c r="I442" t="str">
        <f>VLOOKUP($B442,'Product Details'!$A:$E,2,0)</f>
        <v>Category 2</v>
      </c>
      <c r="J442" t="str">
        <f>VLOOKUP($B442,'Product Details'!$A:$E,3,0)</f>
        <v>Rabbit - Legs</v>
      </c>
      <c r="K442" s="1">
        <f>VLOOKUP($B442,'Product Details'!$A:$E,4,0)</f>
        <v>16.260000000000002</v>
      </c>
      <c r="L442" s="1">
        <f>VLOOKUP($B442,'Product Details'!$A:$E,5,0)</f>
        <v>23.26</v>
      </c>
      <c r="M442" s="1">
        <f t="shared" si="30"/>
        <v>747.96</v>
      </c>
      <c r="N442" s="1">
        <f t="shared" si="31"/>
        <v>1069.96</v>
      </c>
      <c r="O442">
        <f t="shared" si="32"/>
        <v>24</v>
      </c>
      <c r="P442" t="str">
        <f t="shared" si="33"/>
        <v>Jun</v>
      </c>
      <c r="Q442">
        <f t="shared" si="34"/>
        <v>2022</v>
      </c>
    </row>
    <row r="443" spans="1:17" x14ac:dyDescent="0.35">
      <c r="A443" s="2">
        <v>44730</v>
      </c>
      <c r="B443" t="s">
        <v>106</v>
      </c>
      <c r="C443" t="s">
        <v>77</v>
      </c>
      <c r="D443" t="s">
        <v>78</v>
      </c>
      <c r="E443" t="s">
        <v>6</v>
      </c>
      <c r="F443">
        <v>54</v>
      </c>
      <c r="G443" t="s">
        <v>131</v>
      </c>
      <c r="H443" t="s">
        <v>135</v>
      </c>
      <c r="I443" t="str">
        <f>VLOOKUP($B443,'Product Details'!$A:$E,2,0)</f>
        <v>Category 1</v>
      </c>
      <c r="J443" t="str">
        <f>VLOOKUP($B443,'Product Details'!$A:$E,3,0)</f>
        <v>Lime Cordial - Roses</v>
      </c>
      <c r="K443" s="1">
        <f>VLOOKUP($B443,'Product Details'!$A:$E,4,0)</f>
        <v>51.42</v>
      </c>
      <c r="L443" s="1">
        <f>VLOOKUP($B443,'Product Details'!$A:$E,5,0)</f>
        <v>72.42</v>
      </c>
      <c r="M443" s="1">
        <f t="shared" si="30"/>
        <v>2776.6800000000003</v>
      </c>
      <c r="N443" s="1">
        <f t="shared" si="31"/>
        <v>3910.6800000000003</v>
      </c>
      <c r="O443">
        <f t="shared" si="32"/>
        <v>18</v>
      </c>
      <c r="P443" t="str">
        <f t="shared" si="33"/>
        <v>Jun</v>
      </c>
      <c r="Q443">
        <f t="shared" si="34"/>
        <v>2022</v>
      </c>
    </row>
    <row r="444" spans="1:17" x14ac:dyDescent="0.35">
      <c r="A444" s="2">
        <v>44929</v>
      </c>
      <c r="B444" t="s">
        <v>114</v>
      </c>
      <c r="C444" t="s">
        <v>28</v>
      </c>
      <c r="D444" t="s">
        <v>29</v>
      </c>
      <c r="E444" t="s">
        <v>2</v>
      </c>
      <c r="F444">
        <v>26</v>
      </c>
      <c r="G444" t="s">
        <v>132</v>
      </c>
      <c r="H444" t="s">
        <v>129</v>
      </c>
      <c r="I444" t="str">
        <f>VLOOKUP($B444,'Product Details'!$A:$E,2,0)</f>
        <v>Category 5</v>
      </c>
      <c r="J444" t="str">
        <f>VLOOKUP($B444,'Product Details'!$A:$E,3,0)</f>
        <v>Vaccum Bag - 14x20</v>
      </c>
      <c r="K444" s="1">
        <f>VLOOKUP($B444,'Product Details'!$A:$E,4,0)</f>
        <v>91.03</v>
      </c>
      <c r="L444" s="1">
        <f>VLOOKUP($B444,'Product Details'!$A:$E,5,0)</f>
        <v>90.54</v>
      </c>
      <c r="M444" s="1">
        <f t="shared" si="30"/>
        <v>2366.7800000000002</v>
      </c>
      <c r="N444" s="1">
        <f t="shared" si="31"/>
        <v>2354.04</v>
      </c>
      <c r="O444">
        <f t="shared" si="32"/>
        <v>3</v>
      </c>
      <c r="P444" t="str">
        <f t="shared" si="33"/>
        <v>Jan</v>
      </c>
      <c r="Q444">
        <f t="shared" si="34"/>
        <v>2023</v>
      </c>
    </row>
    <row r="445" spans="1:17" x14ac:dyDescent="0.35">
      <c r="A445" s="2">
        <v>44911</v>
      </c>
      <c r="B445" t="s">
        <v>119</v>
      </c>
      <c r="C445" t="s">
        <v>11</v>
      </c>
      <c r="D445" t="s">
        <v>12</v>
      </c>
      <c r="E445" t="s">
        <v>2</v>
      </c>
      <c r="F445">
        <v>42</v>
      </c>
      <c r="G445" t="s">
        <v>129</v>
      </c>
      <c r="H445" t="s">
        <v>129</v>
      </c>
      <c r="I445" t="str">
        <f>VLOOKUP($B445,'Product Details'!$A:$E,2,0)</f>
        <v>Category 2</v>
      </c>
      <c r="J445" t="str">
        <f>VLOOKUP($B445,'Product Details'!$A:$E,3,0)</f>
        <v>Rabbit - Legs</v>
      </c>
      <c r="K445" s="1">
        <f>VLOOKUP($B445,'Product Details'!$A:$E,4,0)</f>
        <v>16.260000000000002</v>
      </c>
      <c r="L445" s="1">
        <f>VLOOKUP($B445,'Product Details'!$A:$E,5,0)</f>
        <v>23.26</v>
      </c>
      <c r="M445" s="1">
        <f t="shared" si="30"/>
        <v>682.92000000000007</v>
      </c>
      <c r="N445" s="1">
        <f t="shared" si="31"/>
        <v>976.92000000000007</v>
      </c>
      <c r="O445">
        <f t="shared" si="32"/>
        <v>16</v>
      </c>
      <c r="P445" t="str">
        <f t="shared" si="33"/>
        <v>Dec</v>
      </c>
      <c r="Q445">
        <f t="shared" si="34"/>
        <v>2022</v>
      </c>
    </row>
    <row r="446" spans="1:17" x14ac:dyDescent="0.35">
      <c r="A446" s="2">
        <v>44968</v>
      </c>
      <c r="B446" t="s">
        <v>104</v>
      </c>
      <c r="C446" t="s">
        <v>84</v>
      </c>
      <c r="D446" t="s">
        <v>85</v>
      </c>
      <c r="E446" t="s">
        <v>2</v>
      </c>
      <c r="F446">
        <v>23</v>
      </c>
      <c r="G446" t="s">
        <v>130</v>
      </c>
      <c r="H446" t="s">
        <v>135</v>
      </c>
      <c r="I446" t="str">
        <f>VLOOKUP($B446,'Product Details'!$A:$E,2,0)</f>
        <v>Category 1</v>
      </c>
      <c r="J446" t="str">
        <f>VLOOKUP($B446,'Product Details'!$A:$E,3,0)</f>
        <v>White Baguette</v>
      </c>
      <c r="K446" s="1">
        <f>VLOOKUP($B446,'Product Details'!$A:$E,4,0)</f>
        <v>51.63</v>
      </c>
      <c r="L446" s="1">
        <f>VLOOKUP($B446,'Product Details'!$A:$E,5,0)</f>
        <v>61.63</v>
      </c>
      <c r="M446" s="1">
        <f t="shared" si="30"/>
        <v>1187.49</v>
      </c>
      <c r="N446" s="1">
        <f t="shared" si="31"/>
        <v>1417.49</v>
      </c>
      <c r="O446">
        <f t="shared" si="32"/>
        <v>11</v>
      </c>
      <c r="P446" t="str">
        <f t="shared" si="33"/>
        <v>Feb</v>
      </c>
      <c r="Q446">
        <f t="shared" si="34"/>
        <v>2023</v>
      </c>
    </row>
    <row r="447" spans="1:17" x14ac:dyDescent="0.35">
      <c r="A447" s="2">
        <v>44874</v>
      </c>
      <c r="B447" t="s">
        <v>115</v>
      </c>
      <c r="C447" t="s">
        <v>59</v>
      </c>
      <c r="D447" t="s">
        <v>60</v>
      </c>
      <c r="E447" t="s">
        <v>6</v>
      </c>
      <c r="F447">
        <v>29</v>
      </c>
      <c r="G447" t="s">
        <v>131</v>
      </c>
      <c r="H447" t="s">
        <v>135</v>
      </c>
      <c r="I447" t="str">
        <f>VLOOKUP($B447,'Product Details'!$A:$E,2,0)</f>
        <v>Category 3</v>
      </c>
      <c r="J447" t="str">
        <f>VLOOKUP($B447,'Product Details'!$A:$E,3,0)</f>
        <v>Tarragon - Fresh</v>
      </c>
      <c r="K447" s="1">
        <f>VLOOKUP($B447,'Product Details'!$A:$E,4,0)</f>
        <v>88.73</v>
      </c>
      <c r="L447" s="1">
        <f>VLOOKUP($B447,'Product Details'!$A:$E,5,0)</f>
        <v>87.75</v>
      </c>
      <c r="M447" s="1">
        <f t="shared" si="30"/>
        <v>2573.17</v>
      </c>
      <c r="N447" s="1">
        <f t="shared" si="31"/>
        <v>2544.75</v>
      </c>
      <c r="O447">
        <f t="shared" si="32"/>
        <v>9</v>
      </c>
      <c r="P447" t="str">
        <f t="shared" si="33"/>
        <v>Nov</v>
      </c>
      <c r="Q447">
        <f t="shared" si="34"/>
        <v>2022</v>
      </c>
    </row>
    <row r="448" spans="1:17" x14ac:dyDescent="0.35">
      <c r="A448" s="2">
        <v>44744</v>
      </c>
      <c r="B448" t="s">
        <v>111</v>
      </c>
      <c r="C448" t="s">
        <v>8</v>
      </c>
      <c r="D448" t="s">
        <v>9</v>
      </c>
      <c r="E448" t="s">
        <v>6</v>
      </c>
      <c r="F448">
        <v>25</v>
      </c>
      <c r="G448" t="s">
        <v>130</v>
      </c>
      <c r="H448" t="s">
        <v>129</v>
      </c>
      <c r="I448" t="str">
        <f>VLOOKUP($B448,'Product Details'!$A:$E,2,0)</f>
        <v>Category 2</v>
      </c>
      <c r="J448" t="str">
        <f>VLOOKUP($B448,'Product Details'!$A:$E,3,0)</f>
        <v>Pasta - Cappellini, Dry</v>
      </c>
      <c r="K448" s="1">
        <f>VLOOKUP($B448,'Product Details'!$A:$E,4,0)</f>
        <v>33.299999999999997</v>
      </c>
      <c r="L448" s="1">
        <f>VLOOKUP($B448,'Product Details'!$A:$E,5,0)</f>
        <v>46.3</v>
      </c>
      <c r="M448" s="1">
        <f t="shared" si="30"/>
        <v>832.49999999999989</v>
      </c>
      <c r="N448" s="1">
        <f t="shared" si="31"/>
        <v>1157.5</v>
      </c>
      <c r="O448">
        <f t="shared" si="32"/>
        <v>2</v>
      </c>
      <c r="P448" t="str">
        <f t="shared" si="33"/>
        <v>Jul</v>
      </c>
      <c r="Q448">
        <f t="shared" si="34"/>
        <v>2022</v>
      </c>
    </row>
    <row r="449" spans="1:17" x14ac:dyDescent="0.35">
      <c r="A449" s="2">
        <v>44731</v>
      </c>
      <c r="B449" t="s">
        <v>108</v>
      </c>
      <c r="C449" t="s">
        <v>42</v>
      </c>
      <c r="D449" t="s">
        <v>43</v>
      </c>
      <c r="E449" t="s">
        <v>2</v>
      </c>
      <c r="F449">
        <v>14</v>
      </c>
      <c r="G449" t="s">
        <v>130</v>
      </c>
      <c r="H449" t="s">
        <v>129</v>
      </c>
      <c r="I449" t="str">
        <f>VLOOKUP($B449,'Product Details'!$A:$E,2,0)</f>
        <v>Category 5</v>
      </c>
      <c r="J449" t="str">
        <f>VLOOKUP($B449,'Product Details'!$A:$E,3,0)</f>
        <v>7up Diet, 355 Ml</v>
      </c>
      <c r="K449" s="1">
        <f>VLOOKUP($B449,'Product Details'!$A:$E,4,0)</f>
        <v>70.31</v>
      </c>
      <c r="L449" s="1">
        <f>VLOOKUP($B449,'Product Details'!$A:$E,5,0)</f>
        <v>85.31</v>
      </c>
      <c r="M449" s="1">
        <f t="shared" si="30"/>
        <v>984.34</v>
      </c>
      <c r="N449" s="1">
        <f t="shared" si="31"/>
        <v>1194.3400000000001</v>
      </c>
      <c r="O449">
        <f t="shared" si="32"/>
        <v>19</v>
      </c>
      <c r="P449" t="str">
        <f t="shared" si="33"/>
        <v>Jun</v>
      </c>
      <c r="Q449">
        <f t="shared" si="34"/>
        <v>2022</v>
      </c>
    </row>
    <row r="450" spans="1:17" x14ac:dyDescent="0.35">
      <c r="A450" s="2">
        <v>44935</v>
      </c>
      <c r="B450" t="s">
        <v>102</v>
      </c>
      <c r="C450" t="s">
        <v>79</v>
      </c>
      <c r="D450" t="s">
        <v>80</v>
      </c>
      <c r="E450" t="s">
        <v>2</v>
      </c>
      <c r="F450">
        <v>20</v>
      </c>
      <c r="G450" t="s">
        <v>129</v>
      </c>
      <c r="H450" t="s">
        <v>129</v>
      </c>
      <c r="I450" t="str">
        <f>VLOOKUP($B450,'Product Details'!$A:$E,2,0)</f>
        <v>Category 3</v>
      </c>
      <c r="J450" t="str">
        <f>VLOOKUP($B450,'Product Details'!$A:$E,3,0)</f>
        <v>Scallop - St. Jaques</v>
      </c>
      <c r="K450" s="1">
        <f>VLOOKUP($B450,'Product Details'!$A:$E,4,0)</f>
        <v>22.51</v>
      </c>
      <c r="L450" s="1">
        <f>VLOOKUP($B450,'Product Details'!$A:$E,5,0)</f>
        <v>45.51</v>
      </c>
      <c r="M450" s="1">
        <f t="shared" si="30"/>
        <v>450.20000000000005</v>
      </c>
      <c r="N450" s="1">
        <f t="shared" si="31"/>
        <v>910.19999999999993</v>
      </c>
      <c r="O450">
        <f t="shared" si="32"/>
        <v>9</v>
      </c>
      <c r="P450" t="str">
        <f t="shared" si="33"/>
        <v>Jan</v>
      </c>
      <c r="Q450">
        <f t="shared" si="34"/>
        <v>2023</v>
      </c>
    </row>
    <row r="451" spans="1:17" x14ac:dyDescent="0.35">
      <c r="A451" s="2">
        <v>44955</v>
      </c>
      <c r="B451" t="s">
        <v>116</v>
      </c>
      <c r="C451" t="s">
        <v>4</v>
      </c>
      <c r="D451" t="s">
        <v>5</v>
      </c>
      <c r="E451" t="s">
        <v>6</v>
      </c>
      <c r="F451">
        <v>8</v>
      </c>
      <c r="G451" t="s">
        <v>130</v>
      </c>
      <c r="H451" t="s">
        <v>135</v>
      </c>
      <c r="I451" t="str">
        <f>VLOOKUP($B451,'Product Details'!$A:$E,2,0)</f>
        <v>Category 5</v>
      </c>
      <c r="J451" t="str">
        <f>VLOOKUP($B451,'Product Details'!$A:$E,3,0)</f>
        <v>Water - San Pellegrino</v>
      </c>
      <c r="K451" s="1">
        <f>VLOOKUP($B451,'Product Details'!$A:$E,4,0)</f>
        <v>32.25</v>
      </c>
      <c r="L451" s="1">
        <f>VLOOKUP($B451,'Product Details'!$A:$E,5,0)</f>
        <v>41.25</v>
      </c>
      <c r="M451" s="1">
        <f t="shared" ref="M451:M514" si="35">F451*K451</f>
        <v>258</v>
      </c>
      <c r="N451" s="1">
        <f t="shared" ref="N451:N514" si="36">L451*F451</f>
        <v>330</v>
      </c>
      <c r="O451">
        <f t="shared" ref="O451:O514" si="37">DAY(A451)</f>
        <v>29</v>
      </c>
      <c r="P451" t="str">
        <f t="shared" ref="P451:P514" si="38">TEXT(A451,"mmm")</f>
        <v>Jan</v>
      </c>
      <c r="Q451">
        <f t="shared" ref="Q451:Q514" si="39">YEAR(A451)</f>
        <v>2023</v>
      </c>
    </row>
    <row r="452" spans="1:17" x14ac:dyDescent="0.35">
      <c r="A452" s="2">
        <v>44730</v>
      </c>
      <c r="B452" t="s">
        <v>118</v>
      </c>
      <c r="C452" t="s">
        <v>56</v>
      </c>
      <c r="D452" t="s">
        <v>57</v>
      </c>
      <c r="E452" t="s">
        <v>2</v>
      </c>
      <c r="F452">
        <v>22</v>
      </c>
      <c r="G452" t="s">
        <v>132</v>
      </c>
      <c r="H452" t="s">
        <v>129</v>
      </c>
      <c r="I452" t="str">
        <f>VLOOKUP($B452,'Product Details'!$A:$E,2,0)</f>
        <v>Category 2</v>
      </c>
      <c r="J452" t="str">
        <f>VLOOKUP($B452,'Product Details'!$A:$E,3,0)</f>
        <v>Soup - Campbells Mac N Cheese</v>
      </c>
      <c r="K452" s="1">
        <f>VLOOKUP($B452,'Product Details'!$A:$E,4,0)</f>
        <v>6.55</v>
      </c>
      <c r="L452" s="1">
        <f>VLOOKUP($B452,'Product Details'!$A:$E,5,0)</f>
        <v>4.53</v>
      </c>
      <c r="M452" s="1">
        <f t="shared" si="35"/>
        <v>144.1</v>
      </c>
      <c r="N452" s="1">
        <f t="shared" si="36"/>
        <v>99.660000000000011</v>
      </c>
      <c r="O452">
        <f t="shared" si="37"/>
        <v>18</v>
      </c>
      <c r="P452" t="str">
        <f t="shared" si="38"/>
        <v>Jun</v>
      </c>
      <c r="Q452">
        <f t="shared" si="39"/>
        <v>2022</v>
      </c>
    </row>
    <row r="453" spans="1:17" x14ac:dyDescent="0.35">
      <c r="A453" s="2">
        <v>44809</v>
      </c>
      <c r="B453" t="s">
        <v>117</v>
      </c>
      <c r="C453" t="s">
        <v>56</v>
      </c>
      <c r="D453" t="s">
        <v>57</v>
      </c>
      <c r="E453" t="s">
        <v>2</v>
      </c>
      <c r="F453">
        <v>14</v>
      </c>
      <c r="G453" t="s">
        <v>132</v>
      </c>
      <c r="H453" t="s">
        <v>135</v>
      </c>
      <c r="I453" t="str">
        <f>VLOOKUP($B453,'Product Details'!$A:$E,2,0)</f>
        <v>Category 1</v>
      </c>
      <c r="J453" t="str">
        <f>VLOOKUP($B453,'Product Details'!$A:$E,3,0)</f>
        <v>Sauce - Bernaise, Mix</v>
      </c>
      <c r="K453" s="1">
        <f>VLOOKUP($B453,'Product Details'!$A:$E,4,0)</f>
        <v>88.79</v>
      </c>
      <c r="L453" s="1">
        <f>VLOOKUP($B453,'Product Details'!$A:$E,5,0)</f>
        <v>96.79</v>
      </c>
      <c r="M453" s="1">
        <f t="shared" si="35"/>
        <v>1243.0600000000002</v>
      </c>
      <c r="N453" s="1">
        <f t="shared" si="36"/>
        <v>1355.0600000000002</v>
      </c>
      <c r="O453">
        <f t="shared" si="37"/>
        <v>5</v>
      </c>
      <c r="P453" t="str">
        <f t="shared" si="38"/>
        <v>Sep</v>
      </c>
      <c r="Q453">
        <f t="shared" si="39"/>
        <v>2022</v>
      </c>
    </row>
    <row r="454" spans="1:17" x14ac:dyDescent="0.35">
      <c r="A454" s="2">
        <v>44921</v>
      </c>
      <c r="B454" t="s">
        <v>109</v>
      </c>
      <c r="C454" t="s">
        <v>82</v>
      </c>
      <c r="D454" t="s">
        <v>83</v>
      </c>
      <c r="E454" t="s">
        <v>6</v>
      </c>
      <c r="F454">
        <v>35</v>
      </c>
      <c r="G454" t="s">
        <v>129</v>
      </c>
      <c r="H454" t="s">
        <v>129</v>
      </c>
      <c r="I454" t="str">
        <f>VLOOKUP($B454,'Product Details'!$A:$E,2,0)</f>
        <v>Category 6</v>
      </c>
      <c r="J454" t="str">
        <f>VLOOKUP($B454,'Product Details'!$A:$E,3,0)</f>
        <v>Pork Ham Prager</v>
      </c>
      <c r="K454" s="1">
        <f>VLOOKUP($B454,'Product Details'!$A:$E,4,0)</f>
        <v>12.54</v>
      </c>
      <c r="L454" s="1">
        <f>VLOOKUP($B454,'Product Details'!$A:$E,5,0)</f>
        <v>30.54</v>
      </c>
      <c r="M454" s="1">
        <f t="shared" si="35"/>
        <v>438.9</v>
      </c>
      <c r="N454" s="1">
        <f t="shared" si="36"/>
        <v>1068.8999999999999</v>
      </c>
      <c r="O454">
        <f t="shared" si="37"/>
        <v>26</v>
      </c>
      <c r="P454" t="str">
        <f t="shared" si="38"/>
        <v>Dec</v>
      </c>
      <c r="Q454">
        <f t="shared" si="39"/>
        <v>2022</v>
      </c>
    </row>
    <row r="455" spans="1:17" x14ac:dyDescent="0.35">
      <c r="A455" s="2">
        <v>44745</v>
      </c>
      <c r="B455" t="s">
        <v>114</v>
      </c>
      <c r="C455" t="s">
        <v>82</v>
      </c>
      <c r="D455" t="s">
        <v>83</v>
      </c>
      <c r="E455" t="s">
        <v>6</v>
      </c>
      <c r="F455">
        <v>24</v>
      </c>
      <c r="G455" t="s">
        <v>129</v>
      </c>
      <c r="H455" t="s">
        <v>129</v>
      </c>
      <c r="I455" t="str">
        <f>VLOOKUP($B455,'Product Details'!$A:$E,2,0)</f>
        <v>Category 5</v>
      </c>
      <c r="J455" t="str">
        <f>VLOOKUP($B455,'Product Details'!$A:$E,3,0)</f>
        <v>Vaccum Bag - 14x20</v>
      </c>
      <c r="K455" s="1">
        <f>VLOOKUP($B455,'Product Details'!$A:$E,4,0)</f>
        <v>91.03</v>
      </c>
      <c r="L455" s="1">
        <f>VLOOKUP($B455,'Product Details'!$A:$E,5,0)</f>
        <v>90.54</v>
      </c>
      <c r="M455" s="1">
        <f t="shared" si="35"/>
        <v>2184.7200000000003</v>
      </c>
      <c r="N455" s="1">
        <f t="shared" si="36"/>
        <v>2172.96</v>
      </c>
      <c r="O455">
        <f t="shared" si="37"/>
        <v>3</v>
      </c>
      <c r="P455" t="str">
        <f t="shared" si="38"/>
        <v>Jul</v>
      </c>
      <c r="Q455">
        <f t="shared" si="39"/>
        <v>2022</v>
      </c>
    </row>
    <row r="456" spans="1:17" x14ac:dyDescent="0.35">
      <c r="A456" s="2">
        <v>44720</v>
      </c>
      <c r="B456" t="s">
        <v>112</v>
      </c>
      <c r="C456" t="s">
        <v>39</v>
      </c>
      <c r="D456" t="s">
        <v>40</v>
      </c>
      <c r="E456" t="s">
        <v>6</v>
      </c>
      <c r="F456">
        <v>29</v>
      </c>
      <c r="G456" t="s">
        <v>132</v>
      </c>
      <c r="H456" t="s">
        <v>135</v>
      </c>
      <c r="I456" t="str">
        <f>VLOOKUP($B456,'Product Details'!$A:$E,2,0)</f>
        <v>Category 4</v>
      </c>
      <c r="J456" t="str">
        <f>VLOOKUP($B456,'Product Details'!$A:$E,3,0)</f>
        <v>Pizza Pizza Dough</v>
      </c>
      <c r="K456" s="1">
        <f>VLOOKUP($B456,'Product Details'!$A:$E,4,0)</f>
        <v>30.48</v>
      </c>
      <c r="L456" s="1">
        <f>VLOOKUP($B456,'Product Details'!$A:$E,5,0)</f>
        <v>36.479999999999997</v>
      </c>
      <c r="M456" s="1">
        <f t="shared" si="35"/>
        <v>883.92</v>
      </c>
      <c r="N456" s="1">
        <f t="shared" si="36"/>
        <v>1057.9199999999998</v>
      </c>
      <c r="O456">
        <f t="shared" si="37"/>
        <v>8</v>
      </c>
      <c r="P456" t="str">
        <f t="shared" si="38"/>
        <v>Jun</v>
      </c>
      <c r="Q456">
        <f t="shared" si="39"/>
        <v>2022</v>
      </c>
    </row>
    <row r="457" spans="1:17" x14ac:dyDescent="0.35">
      <c r="A457" s="2">
        <v>44833</v>
      </c>
      <c r="B457" t="s">
        <v>118</v>
      </c>
      <c r="C457" t="s">
        <v>73</v>
      </c>
      <c r="D457" t="s">
        <v>74</v>
      </c>
      <c r="E457" t="s">
        <v>6</v>
      </c>
      <c r="F457">
        <v>35</v>
      </c>
      <c r="G457" t="s">
        <v>131</v>
      </c>
      <c r="H457" t="s">
        <v>135</v>
      </c>
      <c r="I457" t="str">
        <f>VLOOKUP($B457,'Product Details'!$A:$E,2,0)</f>
        <v>Category 2</v>
      </c>
      <c r="J457" t="str">
        <f>VLOOKUP($B457,'Product Details'!$A:$E,3,0)</f>
        <v>Soup - Campbells Mac N Cheese</v>
      </c>
      <c r="K457" s="1">
        <f>VLOOKUP($B457,'Product Details'!$A:$E,4,0)</f>
        <v>6.55</v>
      </c>
      <c r="L457" s="1">
        <f>VLOOKUP($B457,'Product Details'!$A:$E,5,0)</f>
        <v>4.53</v>
      </c>
      <c r="M457" s="1">
        <f t="shared" si="35"/>
        <v>229.25</v>
      </c>
      <c r="N457" s="1">
        <f t="shared" si="36"/>
        <v>158.55000000000001</v>
      </c>
      <c r="O457">
        <f t="shared" si="37"/>
        <v>29</v>
      </c>
      <c r="P457" t="str">
        <f t="shared" si="38"/>
        <v>Sep</v>
      </c>
      <c r="Q457">
        <f t="shared" si="39"/>
        <v>2022</v>
      </c>
    </row>
    <row r="458" spans="1:17" x14ac:dyDescent="0.35">
      <c r="A458" s="2">
        <v>44806</v>
      </c>
      <c r="B458" t="s">
        <v>99</v>
      </c>
      <c r="C458" t="s">
        <v>42</v>
      </c>
      <c r="D458" t="s">
        <v>43</v>
      </c>
      <c r="E458" t="s">
        <v>2</v>
      </c>
      <c r="F458">
        <v>51</v>
      </c>
      <c r="G458" t="s">
        <v>130</v>
      </c>
      <c r="H458" t="s">
        <v>135</v>
      </c>
      <c r="I458" t="str">
        <f>VLOOKUP($B458,'Product Details'!$A:$E,2,0)</f>
        <v>Category 3</v>
      </c>
      <c r="J458" t="str">
        <f>VLOOKUP($B458,'Product Details'!$A:$E,3,0)</f>
        <v>Wine - Tribal Sauvignon</v>
      </c>
      <c r="K458" s="1">
        <f>VLOOKUP($B458,'Product Details'!$A:$E,4,0)</f>
        <v>21.66</v>
      </c>
      <c r="L458" s="1">
        <f>VLOOKUP($B458,'Product Details'!$A:$E,5,0)</f>
        <v>31.66</v>
      </c>
      <c r="M458" s="1">
        <f t="shared" si="35"/>
        <v>1104.6600000000001</v>
      </c>
      <c r="N458" s="1">
        <f t="shared" si="36"/>
        <v>1614.66</v>
      </c>
      <c r="O458">
        <f t="shared" si="37"/>
        <v>2</v>
      </c>
      <c r="P458" t="str">
        <f t="shared" si="38"/>
        <v>Sep</v>
      </c>
      <c r="Q458">
        <f t="shared" si="39"/>
        <v>2022</v>
      </c>
    </row>
    <row r="459" spans="1:17" x14ac:dyDescent="0.35">
      <c r="A459" s="2">
        <v>45012</v>
      </c>
      <c r="B459" t="s">
        <v>117</v>
      </c>
      <c r="C459" t="s">
        <v>56</v>
      </c>
      <c r="D459" t="s">
        <v>57</v>
      </c>
      <c r="E459" t="s">
        <v>2</v>
      </c>
      <c r="F459">
        <v>26</v>
      </c>
      <c r="G459" t="s">
        <v>132</v>
      </c>
      <c r="H459" t="s">
        <v>129</v>
      </c>
      <c r="I459" t="str">
        <f>VLOOKUP($B459,'Product Details'!$A:$E,2,0)</f>
        <v>Category 1</v>
      </c>
      <c r="J459" t="str">
        <f>VLOOKUP($B459,'Product Details'!$A:$E,3,0)</f>
        <v>Sauce - Bernaise, Mix</v>
      </c>
      <c r="K459" s="1">
        <f>VLOOKUP($B459,'Product Details'!$A:$E,4,0)</f>
        <v>88.79</v>
      </c>
      <c r="L459" s="1">
        <f>VLOOKUP($B459,'Product Details'!$A:$E,5,0)</f>
        <v>96.79</v>
      </c>
      <c r="M459" s="1">
        <f t="shared" si="35"/>
        <v>2308.54</v>
      </c>
      <c r="N459" s="1">
        <f t="shared" si="36"/>
        <v>2516.54</v>
      </c>
      <c r="O459">
        <f t="shared" si="37"/>
        <v>27</v>
      </c>
      <c r="P459" t="str">
        <f t="shared" si="38"/>
        <v>Mar</v>
      </c>
      <c r="Q459">
        <f t="shared" si="39"/>
        <v>2023</v>
      </c>
    </row>
    <row r="460" spans="1:17" x14ac:dyDescent="0.35">
      <c r="A460" s="2">
        <v>45032</v>
      </c>
      <c r="B460" t="s">
        <v>115</v>
      </c>
      <c r="C460" t="s">
        <v>28</v>
      </c>
      <c r="D460" t="s">
        <v>29</v>
      </c>
      <c r="E460" t="s">
        <v>2</v>
      </c>
      <c r="F460">
        <v>38</v>
      </c>
      <c r="G460" t="s">
        <v>132</v>
      </c>
      <c r="H460" t="s">
        <v>129</v>
      </c>
      <c r="I460" t="str">
        <f>VLOOKUP($B460,'Product Details'!$A:$E,2,0)</f>
        <v>Category 3</v>
      </c>
      <c r="J460" t="str">
        <f>VLOOKUP($B460,'Product Details'!$A:$E,3,0)</f>
        <v>Tarragon - Fresh</v>
      </c>
      <c r="K460" s="1">
        <f>VLOOKUP($B460,'Product Details'!$A:$E,4,0)</f>
        <v>88.73</v>
      </c>
      <c r="L460" s="1">
        <f>VLOOKUP($B460,'Product Details'!$A:$E,5,0)</f>
        <v>87.75</v>
      </c>
      <c r="M460" s="1">
        <f t="shared" si="35"/>
        <v>3371.7400000000002</v>
      </c>
      <c r="N460" s="1">
        <f t="shared" si="36"/>
        <v>3334.5</v>
      </c>
      <c r="O460">
        <f t="shared" si="37"/>
        <v>16</v>
      </c>
      <c r="P460" t="str">
        <f t="shared" si="38"/>
        <v>Apr</v>
      </c>
      <c r="Q460">
        <f t="shared" si="39"/>
        <v>2023</v>
      </c>
    </row>
    <row r="461" spans="1:17" x14ac:dyDescent="0.35">
      <c r="A461" s="2">
        <v>44835</v>
      </c>
      <c r="B461" t="s">
        <v>112</v>
      </c>
      <c r="C461" t="s">
        <v>77</v>
      </c>
      <c r="D461" t="s">
        <v>78</v>
      </c>
      <c r="E461" t="s">
        <v>6</v>
      </c>
      <c r="F461">
        <v>38</v>
      </c>
      <c r="G461" t="s">
        <v>131</v>
      </c>
      <c r="H461" t="s">
        <v>135</v>
      </c>
      <c r="I461" t="str">
        <f>VLOOKUP($B461,'Product Details'!$A:$E,2,0)</f>
        <v>Category 4</v>
      </c>
      <c r="J461" t="str">
        <f>VLOOKUP($B461,'Product Details'!$A:$E,3,0)</f>
        <v>Pizza Pizza Dough</v>
      </c>
      <c r="K461" s="1">
        <f>VLOOKUP($B461,'Product Details'!$A:$E,4,0)</f>
        <v>30.48</v>
      </c>
      <c r="L461" s="1">
        <f>VLOOKUP($B461,'Product Details'!$A:$E,5,0)</f>
        <v>36.479999999999997</v>
      </c>
      <c r="M461" s="1">
        <f t="shared" si="35"/>
        <v>1158.24</v>
      </c>
      <c r="N461" s="1">
        <f t="shared" si="36"/>
        <v>1386.2399999999998</v>
      </c>
      <c r="O461">
        <f t="shared" si="37"/>
        <v>1</v>
      </c>
      <c r="P461" t="str">
        <f t="shared" si="38"/>
        <v>Oct</v>
      </c>
      <c r="Q461">
        <f t="shared" si="39"/>
        <v>2022</v>
      </c>
    </row>
    <row r="462" spans="1:17" x14ac:dyDescent="0.35">
      <c r="A462" s="2">
        <v>44802</v>
      </c>
      <c r="B462" t="s">
        <v>118</v>
      </c>
      <c r="C462" t="s">
        <v>84</v>
      </c>
      <c r="D462" t="s">
        <v>85</v>
      </c>
      <c r="E462" t="s">
        <v>2</v>
      </c>
      <c r="F462">
        <v>20</v>
      </c>
      <c r="G462" t="s">
        <v>130</v>
      </c>
      <c r="H462" t="s">
        <v>135</v>
      </c>
      <c r="I462" t="str">
        <f>VLOOKUP($B462,'Product Details'!$A:$E,2,0)</f>
        <v>Category 2</v>
      </c>
      <c r="J462" t="str">
        <f>VLOOKUP($B462,'Product Details'!$A:$E,3,0)</f>
        <v>Soup - Campbells Mac N Cheese</v>
      </c>
      <c r="K462" s="1">
        <f>VLOOKUP($B462,'Product Details'!$A:$E,4,0)</f>
        <v>6.55</v>
      </c>
      <c r="L462" s="1">
        <f>VLOOKUP($B462,'Product Details'!$A:$E,5,0)</f>
        <v>4.53</v>
      </c>
      <c r="M462" s="1">
        <f t="shared" si="35"/>
        <v>131</v>
      </c>
      <c r="N462" s="1">
        <f t="shared" si="36"/>
        <v>90.600000000000009</v>
      </c>
      <c r="O462">
        <f t="shared" si="37"/>
        <v>29</v>
      </c>
      <c r="P462" t="str">
        <f t="shared" si="38"/>
        <v>Aug</v>
      </c>
      <c r="Q462">
        <f t="shared" si="39"/>
        <v>2022</v>
      </c>
    </row>
    <row r="463" spans="1:17" x14ac:dyDescent="0.35">
      <c r="A463" s="2">
        <v>44724</v>
      </c>
      <c r="B463" t="s">
        <v>112</v>
      </c>
      <c r="C463" t="s">
        <v>33</v>
      </c>
      <c r="D463" t="s">
        <v>34</v>
      </c>
      <c r="E463" t="s">
        <v>2</v>
      </c>
      <c r="F463">
        <v>22</v>
      </c>
      <c r="G463" t="s">
        <v>129</v>
      </c>
      <c r="H463" t="s">
        <v>129</v>
      </c>
      <c r="I463" t="str">
        <f>VLOOKUP($B463,'Product Details'!$A:$E,2,0)</f>
        <v>Category 4</v>
      </c>
      <c r="J463" t="str">
        <f>VLOOKUP($B463,'Product Details'!$A:$E,3,0)</f>
        <v>Pizza Pizza Dough</v>
      </c>
      <c r="K463" s="1">
        <f>VLOOKUP($B463,'Product Details'!$A:$E,4,0)</f>
        <v>30.48</v>
      </c>
      <c r="L463" s="1">
        <f>VLOOKUP($B463,'Product Details'!$A:$E,5,0)</f>
        <v>36.479999999999997</v>
      </c>
      <c r="M463" s="1">
        <f t="shared" si="35"/>
        <v>670.56000000000006</v>
      </c>
      <c r="N463" s="1">
        <f t="shared" si="36"/>
        <v>802.56</v>
      </c>
      <c r="O463">
        <f t="shared" si="37"/>
        <v>12</v>
      </c>
      <c r="P463" t="str">
        <f t="shared" si="38"/>
        <v>Jun</v>
      </c>
      <c r="Q463">
        <f t="shared" si="39"/>
        <v>2022</v>
      </c>
    </row>
    <row r="464" spans="1:17" x14ac:dyDescent="0.35">
      <c r="A464" s="2">
        <v>45042</v>
      </c>
      <c r="B464" t="s">
        <v>110</v>
      </c>
      <c r="C464" t="s">
        <v>11</v>
      </c>
      <c r="D464" t="s">
        <v>12</v>
      </c>
      <c r="E464" t="s">
        <v>2</v>
      </c>
      <c r="F464">
        <v>32</v>
      </c>
      <c r="G464" t="s">
        <v>129</v>
      </c>
      <c r="H464" t="s">
        <v>135</v>
      </c>
      <c r="I464" t="str">
        <f>VLOOKUP($B464,'Product Details'!$A:$E,2,0)</f>
        <v>Category 6</v>
      </c>
      <c r="J464" t="str">
        <f>VLOOKUP($B464,'Product Details'!$A:$E,3,0)</f>
        <v>Pastry - Baked Cinnamon Stick</v>
      </c>
      <c r="K464" s="1">
        <f>VLOOKUP($B464,'Product Details'!$A:$E,4,0)</f>
        <v>43.7</v>
      </c>
      <c r="L464" s="1">
        <f>VLOOKUP($B464,'Product Details'!$A:$E,5,0)</f>
        <v>42.11</v>
      </c>
      <c r="M464" s="1">
        <f t="shared" si="35"/>
        <v>1398.4</v>
      </c>
      <c r="N464" s="1">
        <f t="shared" si="36"/>
        <v>1347.52</v>
      </c>
      <c r="O464">
        <f t="shared" si="37"/>
        <v>26</v>
      </c>
      <c r="P464" t="str">
        <f t="shared" si="38"/>
        <v>Apr</v>
      </c>
      <c r="Q464">
        <f t="shared" si="39"/>
        <v>2023</v>
      </c>
    </row>
    <row r="465" spans="1:17" x14ac:dyDescent="0.35">
      <c r="A465" s="2">
        <v>44790</v>
      </c>
      <c r="B465" t="s">
        <v>118</v>
      </c>
      <c r="C465" t="s">
        <v>33</v>
      </c>
      <c r="D465" t="s">
        <v>34</v>
      </c>
      <c r="E465" t="s">
        <v>2</v>
      </c>
      <c r="F465">
        <v>19</v>
      </c>
      <c r="G465" t="s">
        <v>129</v>
      </c>
      <c r="H465" t="s">
        <v>129</v>
      </c>
      <c r="I465" t="str">
        <f>VLOOKUP($B465,'Product Details'!$A:$E,2,0)</f>
        <v>Category 2</v>
      </c>
      <c r="J465" t="str">
        <f>VLOOKUP($B465,'Product Details'!$A:$E,3,0)</f>
        <v>Soup - Campbells Mac N Cheese</v>
      </c>
      <c r="K465" s="1">
        <f>VLOOKUP($B465,'Product Details'!$A:$E,4,0)</f>
        <v>6.55</v>
      </c>
      <c r="L465" s="1">
        <f>VLOOKUP($B465,'Product Details'!$A:$E,5,0)</f>
        <v>4.53</v>
      </c>
      <c r="M465" s="1">
        <f t="shared" si="35"/>
        <v>124.45</v>
      </c>
      <c r="N465" s="1">
        <f t="shared" si="36"/>
        <v>86.070000000000007</v>
      </c>
      <c r="O465">
        <f t="shared" si="37"/>
        <v>17</v>
      </c>
      <c r="P465" t="str">
        <f t="shared" si="38"/>
        <v>Aug</v>
      </c>
      <c r="Q465">
        <f t="shared" si="39"/>
        <v>2022</v>
      </c>
    </row>
    <row r="466" spans="1:17" x14ac:dyDescent="0.35">
      <c r="A466" s="2">
        <v>44785</v>
      </c>
      <c r="B466" t="s">
        <v>112</v>
      </c>
      <c r="C466" t="s">
        <v>79</v>
      </c>
      <c r="D466" t="s">
        <v>80</v>
      </c>
      <c r="E466" t="s">
        <v>2</v>
      </c>
      <c r="F466">
        <v>29</v>
      </c>
      <c r="G466" t="s">
        <v>129</v>
      </c>
      <c r="H466" t="s">
        <v>129</v>
      </c>
      <c r="I466" t="str">
        <f>VLOOKUP($B466,'Product Details'!$A:$E,2,0)</f>
        <v>Category 4</v>
      </c>
      <c r="J466" t="str">
        <f>VLOOKUP($B466,'Product Details'!$A:$E,3,0)</f>
        <v>Pizza Pizza Dough</v>
      </c>
      <c r="K466" s="1">
        <f>VLOOKUP($B466,'Product Details'!$A:$E,4,0)</f>
        <v>30.48</v>
      </c>
      <c r="L466" s="1">
        <f>VLOOKUP($B466,'Product Details'!$A:$E,5,0)</f>
        <v>36.479999999999997</v>
      </c>
      <c r="M466" s="1">
        <f t="shared" si="35"/>
        <v>883.92</v>
      </c>
      <c r="N466" s="1">
        <f t="shared" si="36"/>
        <v>1057.9199999999998</v>
      </c>
      <c r="O466">
        <f t="shared" si="37"/>
        <v>12</v>
      </c>
      <c r="P466" t="str">
        <f t="shared" si="38"/>
        <v>Aug</v>
      </c>
      <c r="Q466">
        <f t="shared" si="39"/>
        <v>2022</v>
      </c>
    </row>
    <row r="467" spans="1:17" x14ac:dyDescent="0.35">
      <c r="A467" s="2">
        <v>44890</v>
      </c>
      <c r="B467" t="s">
        <v>99</v>
      </c>
      <c r="C467" t="s">
        <v>39</v>
      </c>
      <c r="D467" t="s">
        <v>40</v>
      </c>
      <c r="E467" t="s">
        <v>6</v>
      </c>
      <c r="F467">
        <v>33</v>
      </c>
      <c r="G467" t="s">
        <v>132</v>
      </c>
      <c r="H467" t="s">
        <v>135</v>
      </c>
      <c r="I467" t="str">
        <f>VLOOKUP($B467,'Product Details'!$A:$E,2,0)</f>
        <v>Category 3</v>
      </c>
      <c r="J467" t="str">
        <f>VLOOKUP($B467,'Product Details'!$A:$E,3,0)</f>
        <v>Wine - Tribal Sauvignon</v>
      </c>
      <c r="K467" s="1">
        <f>VLOOKUP($B467,'Product Details'!$A:$E,4,0)</f>
        <v>21.66</v>
      </c>
      <c r="L467" s="1">
        <f>VLOOKUP($B467,'Product Details'!$A:$E,5,0)</f>
        <v>31.66</v>
      </c>
      <c r="M467" s="1">
        <f t="shared" si="35"/>
        <v>714.78</v>
      </c>
      <c r="N467" s="1">
        <f t="shared" si="36"/>
        <v>1044.78</v>
      </c>
      <c r="O467">
        <f t="shared" si="37"/>
        <v>25</v>
      </c>
      <c r="P467" t="str">
        <f t="shared" si="38"/>
        <v>Nov</v>
      </c>
      <c r="Q467">
        <f t="shared" si="39"/>
        <v>2022</v>
      </c>
    </row>
    <row r="468" spans="1:17" x14ac:dyDescent="0.35">
      <c r="A468" s="2">
        <v>44758</v>
      </c>
      <c r="B468" t="s">
        <v>118</v>
      </c>
      <c r="C468" t="s">
        <v>59</v>
      </c>
      <c r="D468" t="s">
        <v>60</v>
      </c>
      <c r="E468" t="s">
        <v>6</v>
      </c>
      <c r="F468">
        <v>24</v>
      </c>
      <c r="G468" t="s">
        <v>131</v>
      </c>
      <c r="H468" t="s">
        <v>135</v>
      </c>
      <c r="I468" t="str">
        <f>VLOOKUP($B468,'Product Details'!$A:$E,2,0)</f>
        <v>Category 2</v>
      </c>
      <c r="J468" t="str">
        <f>VLOOKUP($B468,'Product Details'!$A:$E,3,0)</f>
        <v>Soup - Campbells Mac N Cheese</v>
      </c>
      <c r="K468" s="1">
        <f>VLOOKUP($B468,'Product Details'!$A:$E,4,0)</f>
        <v>6.55</v>
      </c>
      <c r="L468" s="1">
        <f>VLOOKUP($B468,'Product Details'!$A:$E,5,0)</f>
        <v>4.53</v>
      </c>
      <c r="M468" s="1">
        <f t="shared" si="35"/>
        <v>157.19999999999999</v>
      </c>
      <c r="N468" s="1">
        <f t="shared" si="36"/>
        <v>108.72</v>
      </c>
      <c r="O468">
        <f t="shared" si="37"/>
        <v>16</v>
      </c>
      <c r="P468" t="str">
        <f t="shared" si="38"/>
        <v>Jul</v>
      </c>
      <c r="Q468">
        <f t="shared" si="39"/>
        <v>2022</v>
      </c>
    </row>
    <row r="469" spans="1:17" x14ac:dyDescent="0.35">
      <c r="A469" s="2">
        <v>44956</v>
      </c>
      <c r="B469" t="s">
        <v>119</v>
      </c>
      <c r="C469" t="s">
        <v>77</v>
      </c>
      <c r="D469" t="s">
        <v>78</v>
      </c>
      <c r="E469" t="s">
        <v>6</v>
      </c>
      <c r="F469">
        <v>17</v>
      </c>
      <c r="G469" t="s">
        <v>131</v>
      </c>
      <c r="H469" t="s">
        <v>135</v>
      </c>
      <c r="I469" t="str">
        <f>VLOOKUP($B469,'Product Details'!$A:$E,2,0)</f>
        <v>Category 2</v>
      </c>
      <c r="J469" t="str">
        <f>VLOOKUP($B469,'Product Details'!$A:$E,3,0)</f>
        <v>Rabbit - Legs</v>
      </c>
      <c r="K469" s="1">
        <f>VLOOKUP($B469,'Product Details'!$A:$E,4,0)</f>
        <v>16.260000000000002</v>
      </c>
      <c r="L469" s="1">
        <f>VLOOKUP($B469,'Product Details'!$A:$E,5,0)</f>
        <v>23.26</v>
      </c>
      <c r="M469" s="1">
        <f t="shared" si="35"/>
        <v>276.42</v>
      </c>
      <c r="N469" s="1">
        <f t="shared" si="36"/>
        <v>395.42</v>
      </c>
      <c r="O469">
        <f t="shared" si="37"/>
        <v>30</v>
      </c>
      <c r="P469" t="str">
        <f t="shared" si="38"/>
        <v>Jan</v>
      </c>
      <c r="Q469">
        <f t="shared" si="39"/>
        <v>2023</v>
      </c>
    </row>
    <row r="470" spans="1:17" x14ac:dyDescent="0.35">
      <c r="A470" s="2">
        <v>44807</v>
      </c>
      <c r="B470" t="s">
        <v>97</v>
      </c>
      <c r="C470" t="s">
        <v>69</v>
      </c>
      <c r="D470" t="s">
        <v>70</v>
      </c>
      <c r="E470" t="s">
        <v>6</v>
      </c>
      <c r="F470">
        <v>9</v>
      </c>
      <c r="G470" t="s">
        <v>130</v>
      </c>
      <c r="H470" t="s">
        <v>129</v>
      </c>
      <c r="I470" t="str">
        <f>VLOOKUP($B470,'Product Details'!$A:$E,2,0)</f>
        <v>Category 1</v>
      </c>
      <c r="J470" t="str">
        <f>VLOOKUP($B470,'Product Details'!$A:$E,3,0)</f>
        <v>Syrup - Monin - Blue Curacao</v>
      </c>
      <c r="K470" s="1">
        <f>VLOOKUP($B470,'Product Details'!$A:$E,4,0)</f>
        <v>76.34</v>
      </c>
      <c r="L470" s="1">
        <f>VLOOKUP($B470,'Product Details'!$A:$E,5,0)</f>
        <v>81.34</v>
      </c>
      <c r="M470" s="1">
        <f t="shared" si="35"/>
        <v>687.06000000000006</v>
      </c>
      <c r="N470" s="1">
        <f t="shared" si="36"/>
        <v>732.06000000000006</v>
      </c>
      <c r="O470">
        <f t="shared" si="37"/>
        <v>3</v>
      </c>
      <c r="P470" t="str">
        <f t="shared" si="38"/>
        <v>Sep</v>
      </c>
      <c r="Q470">
        <f t="shared" si="39"/>
        <v>2022</v>
      </c>
    </row>
    <row r="471" spans="1:17" x14ac:dyDescent="0.35">
      <c r="A471" s="2">
        <v>44823</v>
      </c>
      <c r="B471" t="s">
        <v>104</v>
      </c>
      <c r="C471" t="s">
        <v>67</v>
      </c>
      <c r="D471" t="s">
        <v>68</v>
      </c>
      <c r="E471" t="s">
        <v>2</v>
      </c>
      <c r="F471">
        <v>58</v>
      </c>
      <c r="G471" t="s">
        <v>131</v>
      </c>
      <c r="H471" t="s">
        <v>135</v>
      </c>
      <c r="I471" t="str">
        <f>VLOOKUP($B471,'Product Details'!$A:$E,2,0)</f>
        <v>Category 1</v>
      </c>
      <c r="J471" t="str">
        <f>VLOOKUP($B471,'Product Details'!$A:$E,3,0)</f>
        <v>White Baguette</v>
      </c>
      <c r="K471" s="1">
        <f>VLOOKUP($B471,'Product Details'!$A:$E,4,0)</f>
        <v>51.63</v>
      </c>
      <c r="L471" s="1">
        <f>VLOOKUP($B471,'Product Details'!$A:$E,5,0)</f>
        <v>61.63</v>
      </c>
      <c r="M471" s="1">
        <f t="shared" si="35"/>
        <v>2994.54</v>
      </c>
      <c r="N471" s="1">
        <f t="shared" si="36"/>
        <v>3574.54</v>
      </c>
      <c r="O471">
        <f t="shared" si="37"/>
        <v>19</v>
      </c>
      <c r="P471" t="str">
        <f t="shared" si="38"/>
        <v>Sep</v>
      </c>
      <c r="Q471">
        <f t="shared" si="39"/>
        <v>2022</v>
      </c>
    </row>
    <row r="472" spans="1:17" x14ac:dyDescent="0.35">
      <c r="A472" s="2">
        <v>44905</v>
      </c>
      <c r="B472" t="s">
        <v>100</v>
      </c>
      <c r="C472" t="s">
        <v>23</v>
      </c>
      <c r="D472" t="s">
        <v>24</v>
      </c>
      <c r="E472" t="s">
        <v>2</v>
      </c>
      <c r="F472">
        <v>55</v>
      </c>
      <c r="G472" t="s">
        <v>131</v>
      </c>
      <c r="H472" t="s">
        <v>135</v>
      </c>
      <c r="I472" t="str">
        <f>VLOOKUP($B472,'Product Details'!$A:$E,2,0)</f>
        <v>Category 2</v>
      </c>
      <c r="J472" t="str">
        <f>VLOOKUP($B472,'Product Details'!$A:$E,3,0)</f>
        <v>Veal - Liver</v>
      </c>
      <c r="K472" s="1">
        <f>VLOOKUP($B472,'Product Details'!$A:$E,4,0)</f>
        <v>89.94</v>
      </c>
      <c r="L472" s="1">
        <f>VLOOKUP($B472,'Product Details'!$A:$E,5,0)</f>
        <v>89.94</v>
      </c>
      <c r="M472" s="1">
        <f t="shared" si="35"/>
        <v>4946.7</v>
      </c>
      <c r="N472" s="1">
        <f t="shared" si="36"/>
        <v>4946.7</v>
      </c>
      <c r="O472">
        <f t="shared" si="37"/>
        <v>10</v>
      </c>
      <c r="P472" t="str">
        <f t="shared" si="38"/>
        <v>Dec</v>
      </c>
      <c r="Q472">
        <f t="shared" si="39"/>
        <v>2022</v>
      </c>
    </row>
    <row r="473" spans="1:17" x14ac:dyDescent="0.35">
      <c r="A473" s="2">
        <v>44826</v>
      </c>
      <c r="B473" t="s">
        <v>103</v>
      </c>
      <c r="C473" t="s">
        <v>63</v>
      </c>
      <c r="D473" t="s">
        <v>64</v>
      </c>
      <c r="E473" t="s">
        <v>6</v>
      </c>
      <c r="F473">
        <v>13</v>
      </c>
      <c r="G473" t="s">
        <v>129</v>
      </c>
      <c r="H473" t="s">
        <v>135</v>
      </c>
      <c r="I473" t="str">
        <f>VLOOKUP($B473,'Product Details'!$A:$E,2,0)</f>
        <v>Category 5</v>
      </c>
      <c r="J473" t="str">
        <f>VLOOKUP($B473,'Product Details'!$A:$E,3,0)</f>
        <v>Tomatoes - Grape</v>
      </c>
      <c r="K473" s="1">
        <f>VLOOKUP($B473,'Product Details'!$A:$E,4,0)</f>
        <v>36.659999999999997</v>
      </c>
      <c r="L473" s="1">
        <f>VLOOKUP($B473,'Product Details'!$A:$E,5,0)</f>
        <v>52.66</v>
      </c>
      <c r="M473" s="1">
        <f t="shared" si="35"/>
        <v>476.57999999999993</v>
      </c>
      <c r="N473" s="1">
        <f t="shared" si="36"/>
        <v>684.57999999999993</v>
      </c>
      <c r="O473">
        <f t="shared" si="37"/>
        <v>22</v>
      </c>
      <c r="P473" t="str">
        <f t="shared" si="38"/>
        <v>Sep</v>
      </c>
      <c r="Q473">
        <f t="shared" si="39"/>
        <v>2022</v>
      </c>
    </row>
    <row r="474" spans="1:17" x14ac:dyDescent="0.35">
      <c r="A474" s="2">
        <v>44824</v>
      </c>
      <c r="B474" t="s">
        <v>118</v>
      </c>
      <c r="C474" t="s">
        <v>4</v>
      </c>
      <c r="D474" t="s">
        <v>5</v>
      </c>
      <c r="E474" t="s">
        <v>6</v>
      </c>
      <c r="F474">
        <v>23</v>
      </c>
      <c r="G474" t="s">
        <v>130</v>
      </c>
      <c r="H474" t="s">
        <v>129</v>
      </c>
      <c r="I474" t="str">
        <f>VLOOKUP($B474,'Product Details'!$A:$E,2,0)</f>
        <v>Category 2</v>
      </c>
      <c r="J474" t="str">
        <f>VLOOKUP($B474,'Product Details'!$A:$E,3,0)</f>
        <v>Soup - Campbells Mac N Cheese</v>
      </c>
      <c r="K474" s="1">
        <f>VLOOKUP($B474,'Product Details'!$A:$E,4,0)</f>
        <v>6.55</v>
      </c>
      <c r="L474" s="1">
        <f>VLOOKUP($B474,'Product Details'!$A:$E,5,0)</f>
        <v>4.53</v>
      </c>
      <c r="M474" s="1">
        <f t="shared" si="35"/>
        <v>150.65</v>
      </c>
      <c r="N474" s="1">
        <f t="shared" si="36"/>
        <v>104.19000000000001</v>
      </c>
      <c r="O474">
        <f t="shared" si="37"/>
        <v>20</v>
      </c>
      <c r="P474" t="str">
        <f t="shared" si="38"/>
        <v>Sep</v>
      </c>
      <c r="Q474">
        <f t="shared" si="39"/>
        <v>2022</v>
      </c>
    </row>
    <row r="475" spans="1:17" x14ac:dyDescent="0.35">
      <c r="A475" s="2">
        <v>44879</v>
      </c>
      <c r="B475" t="s">
        <v>114</v>
      </c>
      <c r="C475" t="s">
        <v>44</v>
      </c>
      <c r="D475" t="s">
        <v>45</v>
      </c>
      <c r="E475" t="s">
        <v>2</v>
      </c>
      <c r="F475">
        <v>38</v>
      </c>
      <c r="G475" t="s">
        <v>130</v>
      </c>
      <c r="H475" t="s">
        <v>135</v>
      </c>
      <c r="I475" t="str">
        <f>VLOOKUP($B475,'Product Details'!$A:$E,2,0)</f>
        <v>Category 5</v>
      </c>
      <c r="J475" t="str">
        <f>VLOOKUP($B475,'Product Details'!$A:$E,3,0)</f>
        <v>Vaccum Bag - 14x20</v>
      </c>
      <c r="K475" s="1">
        <f>VLOOKUP($B475,'Product Details'!$A:$E,4,0)</f>
        <v>91.03</v>
      </c>
      <c r="L475" s="1">
        <f>VLOOKUP($B475,'Product Details'!$A:$E,5,0)</f>
        <v>90.54</v>
      </c>
      <c r="M475" s="1">
        <f t="shared" si="35"/>
        <v>3459.14</v>
      </c>
      <c r="N475" s="1">
        <f t="shared" si="36"/>
        <v>3440.5200000000004</v>
      </c>
      <c r="O475">
        <f t="shared" si="37"/>
        <v>14</v>
      </c>
      <c r="P475" t="str">
        <f t="shared" si="38"/>
        <v>Nov</v>
      </c>
      <c r="Q475">
        <f t="shared" si="39"/>
        <v>2022</v>
      </c>
    </row>
    <row r="476" spans="1:17" x14ac:dyDescent="0.35">
      <c r="A476" s="2">
        <v>44969</v>
      </c>
      <c r="B476" t="s">
        <v>113</v>
      </c>
      <c r="C476" t="s">
        <v>42</v>
      </c>
      <c r="D476" t="s">
        <v>43</v>
      </c>
      <c r="E476" t="s">
        <v>2</v>
      </c>
      <c r="F476">
        <v>19</v>
      </c>
      <c r="G476" t="s">
        <v>130</v>
      </c>
      <c r="H476" t="s">
        <v>129</v>
      </c>
      <c r="I476" t="str">
        <f>VLOOKUP($B476,'Product Details'!$A:$E,2,0)</f>
        <v>Category 6</v>
      </c>
      <c r="J476" t="str">
        <f>VLOOKUP($B476,'Product Details'!$A:$E,3,0)</f>
        <v>Pepper - Cayenne</v>
      </c>
      <c r="K476" s="1">
        <f>VLOOKUP($B476,'Product Details'!$A:$E,4,0)</f>
        <v>77.83</v>
      </c>
      <c r="L476" s="1">
        <f>VLOOKUP($B476,'Product Details'!$A:$E,5,0)</f>
        <v>99.83</v>
      </c>
      <c r="M476" s="1">
        <f t="shared" si="35"/>
        <v>1478.77</v>
      </c>
      <c r="N476" s="1">
        <f t="shared" si="36"/>
        <v>1896.77</v>
      </c>
      <c r="O476">
        <f t="shared" si="37"/>
        <v>12</v>
      </c>
      <c r="P476" t="str">
        <f t="shared" si="38"/>
        <v>Feb</v>
      </c>
      <c r="Q476">
        <f t="shared" si="39"/>
        <v>2023</v>
      </c>
    </row>
    <row r="477" spans="1:17" x14ac:dyDescent="0.35">
      <c r="A477" s="2">
        <v>44912</v>
      </c>
      <c r="B477" t="s">
        <v>101</v>
      </c>
      <c r="C477" t="s">
        <v>18</v>
      </c>
      <c r="D477" t="s">
        <v>19</v>
      </c>
      <c r="E477" t="s">
        <v>2</v>
      </c>
      <c r="F477">
        <v>48</v>
      </c>
      <c r="G477" t="s">
        <v>131</v>
      </c>
      <c r="H477" t="s">
        <v>135</v>
      </c>
      <c r="I477" t="str">
        <f>VLOOKUP($B477,'Product Details'!$A:$E,2,0)</f>
        <v>Category 1</v>
      </c>
      <c r="J477" t="str">
        <f>VLOOKUP($B477,'Product Details'!$A:$E,3,0)</f>
        <v>Peas - Pigeon, Dry</v>
      </c>
      <c r="K477" s="1">
        <f>VLOOKUP($B477,'Product Details'!$A:$E,4,0)</f>
        <v>69.069999999999993</v>
      </c>
      <c r="L477" s="1">
        <f>VLOOKUP($B477,'Product Details'!$A:$E,5,0)</f>
        <v>88.07</v>
      </c>
      <c r="M477" s="1">
        <f t="shared" si="35"/>
        <v>3315.3599999999997</v>
      </c>
      <c r="N477" s="1">
        <f t="shared" si="36"/>
        <v>4227.3599999999997</v>
      </c>
      <c r="O477">
        <f t="shared" si="37"/>
        <v>17</v>
      </c>
      <c r="P477" t="str">
        <f t="shared" si="38"/>
        <v>Dec</v>
      </c>
      <c r="Q477">
        <f t="shared" si="39"/>
        <v>2022</v>
      </c>
    </row>
    <row r="478" spans="1:17" x14ac:dyDescent="0.35">
      <c r="A478" s="2">
        <v>44715</v>
      </c>
      <c r="B478" t="s">
        <v>104</v>
      </c>
      <c r="C478" t="s">
        <v>59</v>
      </c>
      <c r="D478" t="s">
        <v>60</v>
      </c>
      <c r="E478" t="s">
        <v>6</v>
      </c>
      <c r="F478">
        <v>48</v>
      </c>
      <c r="G478" t="s">
        <v>131</v>
      </c>
      <c r="H478" t="s">
        <v>135</v>
      </c>
      <c r="I478" t="str">
        <f>VLOOKUP($B478,'Product Details'!$A:$E,2,0)</f>
        <v>Category 1</v>
      </c>
      <c r="J478" t="str">
        <f>VLOOKUP($B478,'Product Details'!$A:$E,3,0)</f>
        <v>White Baguette</v>
      </c>
      <c r="K478" s="1">
        <f>VLOOKUP($B478,'Product Details'!$A:$E,4,0)</f>
        <v>51.63</v>
      </c>
      <c r="L478" s="1">
        <f>VLOOKUP($B478,'Product Details'!$A:$E,5,0)</f>
        <v>61.63</v>
      </c>
      <c r="M478" s="1">
        <f t="shared" si="35"/>
        <v>2478.2400000000002</v>
      </c>
      <c r="N478" s="1">
        <f t="shared" si="36"/>
        <v>2958.2400000000002</v>
      </c>
      <c r="O478">
        <f t="shared" si="37"/>
        <v>3</v>
      </c>
      <c r="P478" t="str">
        <f t="shared" si="38"/>
        <v>Jun</v>
      </c>
      <c r="Q478">
        <f t="shared" si="39"/>
        <v>2022</v>
      </c>
    </row>
    <row r="479" spans="1:17" x14ac:dyDescent="0.35">
      <c r="A479" s="2">
        <v>45042</v>
      </c>
      <c r="B479" t="s">
        <v>107</v>
      </c>
      <c r="C479" t="s">
        <v>11</v>
      </c>
      <c r="D479" t="s">
        <v>12</v>
      </c>
      <c r="E479" t="s">
        <v>2</v>
      </c>
      <c r="F479">
        <v>32</v>
      </c>
      <c r="G479" t="s">
        <v>129</v>
      </c>
      <c r="H479" t="s">
        <v>135</v>
      </c>
      <c r="I479" t="str">
        <f>VLOOKUP($B479,'Product Details'!$A:$E,2,0)</f>
        <v>Category 3</v>
      </c>
      <c r="J479" t="str">
        <f>VLOOKUP($B479,'Product Details'!$A:$E,3,0)</f>
        <v>Sherry - Dry</v>
      </c>
      <c r="K479" s="1">
        <f>VLOOKUP($B479,'Product Details'!$A:$E,4,0)</f>
        <v>56.74</v>
      </c>
      <c r="L479" s="1">
        <f>VLOOKUP($B479,'Product Details'!$A:$E,5,0)</f>
        <v>79.739999999999995</v>
      </c>
      <c r="M479" s="1">
        <f t="shared" si="35"/>
        <v>1815.68</v>
      </c>
      <c r="N479" s="1">
        <f t="shared" si="36"/>
        <v>2551.6799999999998</v>
      </c>
      <c r="O479">
        <f t="shared" si="37"/>
        <v>26</v>
      </c>
      <c r="P479" t="str">
        <f t="shared" si="38"/>
        <v>Apr</v>
      </c>
      <c r="Q479">
        <f t="shared" si="39"/>
        <v>2023</v>
      </c>
    </row>
    <row r="480" spans="1:17" x14ac:dyDescent="0.35">
      <c r="A480" s="2">
        <v>44988</v>
      </c>
      <c r="B480" t="s">
        <v>99</v>
      </c>
      <c r="C480" t="s">
        <v>69</v>
      </c>
      <c r="D480" t="s">
        <v>70</v>
      </c>
      <c r="E480" t="s">
        <v>6</v>
      </c>
      <c r="F480">
        <v>25</v>
      </c>
      <c r="G480" t="s">
        <v>130</v>
      </c>
      <c r="H480" t="s">
        <v>135</v>
      </c>
      <c r="I480" t="str">
        <f>VLOOKUP($B480,'Product Details'!$A:$E,2,0)</f>
        <v>Category 3</v>
      </c>
      <c r="J480" t="str">
        <f>VLOOKUP($B480,'Product Details'!$A:$E,3,0)</f>
        <v>Wine - Tribal Sauvignon</v>
      </c>
      <c r="K480" s="1">
        <f>VLOOKUP($B480,'Product Details'!$A:$E,4,0)</f>
        <v>21.66</v>
      </c>
      <c r="L480" s="1">
        <f>VLOOKUP($B480,'Product Details'!$A:$E,5,0)</f>
        <v>31.66</v>
      </c>
      <c r="M480" s="1">
        <f t="shared" si="35"/>
        <v>541.5</v>
      </c>
      <c r="N480" s="1">
        <f t="shared" si="36"/>
        <v>791.5</v>
      </c>
      <c r="O480">
        <f t="shared" si="37"/>
        <v>3</v>
      </c>
      <c r="P480" t="str">
        <f t="shared" si="38"/>
        <v>Mar</v>
      </c>
      <c r="Q480">
        <f t="shared" si="39"/>
        <v>2023</v>
      </c>
    </row>
    <row r="481" spans="1:17" x14ac:dyDescent="0.35">
      <c r="A481" s="2">
        <v>44843</v>
      </c>
      <c r="B481" t="s">
        <v>111</v>
      </c>
      <c r="C481" t="s">
        <v>30</v>
      </c>
      <c r="D481" t="s">
        <v>31</v>
      </c>
      <c r="E481" t="s">
        <v>6</v>
      </c>
      <c r="F481">
        <v>35</v>
      </c>
      <c r="G481" t="s">
        <v>132</v>
      </c>
      <c r="H481" t="s">
        <v>135</v>
      </c>
      <c r="I481" t="str">
        <f>VLOOKUP($B481,'Product Details'!$A:$E,2,0)</f>
        <v>Category 2</v>
      </c>
      <c r="J481" t="str">
        <f>VLOOKUP($B481,'Product Details'!$A:$E,3,0)</f>
        <v>Pasta - Cappellini, Dry</v>
      </c>
      <c r="K481" s="1">
        <f>VLOOKUP($B481,'Product Details'!$A:$E,4,0)</f>
        <v>33.299999999999997</v>
      </c>
      <c r="L481" s="1">
        <f>VLOOKUP($B481,'Product Details'!$A:$E,5,0)</f>
        <v>46.3</v>
      </c>
      <c r="M481" s="1">
        <f t="shared" si="35"/>
        <v>1165.5</v>
      </c>
      <c r="N481" s="1">
        <f t="shared" si="36"/>
        <v>1620.5</v>
      </c>
      <c r="O481">
        <f t="shared" si="37"/>
        <v>9</v>
      </c>
      <c r="P481" t="str">
        <f t="shared" si="38"/>
        <v>Oct</v>
      </c>
      <c r="Q481">
        <f t="shared" si="39"/>
        <v>2022</v>
      </c>
    </row>
    <row r="482" spans="1:17" x14ac:dyDescent="0.35">
      <c r="A482" s="2">
        <v>45000</v>
      </c>
      <c r="B482" t="s">
        <v>108</v>
      </c>
      <c r="C482" t="s">
        <v>50</v>
      </c>
      <c r="D482" t="s">
        <v>51</v>
      </c>
      <c r="E482" t="s">
        <v>6</v>
      </c>
      <c r="F482">
        <v>19</v>
      </c>
      <c r="G482" t="s">
        <v>130</v>
      </c>
      <c r="H482" t="s">
        <v>135</v>
      </c>
      <c r="I482" t="str">
        <f>VLOOKUP($B482,'Product Details'!$A:$E,2,0)</f>
        <v>Category 5</v>
      </c>
      <c r="J482" t="str">
        <f>VLOOKUP($B482,'Product Details'!$A:$E,3,0)</f>
        <v>7up Diet, 355 Ml</v>
      </c>
      <c r="K482" s="1">
        <f>VLOOKUP($B482,'Product Details'!$A:$E,4,0)</f>
        <v>70.31</v>
      </c>
      <c r="L482" s="1">
        <f>VLOOKUP($B482,'Product Details'!$A:$E,5,0)</f>
        <v>85.31</v>
      </c>
      <c r="M482" s="1">
        <f t="shared" si="35"/>
        <v>1335.89</v>
      </c>
      <c r="N482" s="1">
        <f t="shared" si="36"/>
        <v>1620.89</v>
      </c>
      <c r="O482">
        <f t="shared" si="37"/>
        <v>15</v>
      </c>
      <c r="P482" t="str">
        <f t="shared" si="38"/>
        <v>Mar</v>
      </c>
      <c r="Q482">
        <f t="shared" si="39"/>
        <v>2023</v>
      </c>
    </row>
    <row r="483" spans="1:17" x14ac:dyDescent="0.35">
      <c r="A483" s="2">
        <v>44850</v>
      </c>
      <c r="B483" t="s">
        <v>119</v>
      </c>
      <c r="C483" t="s">
        <v>8</v>
      </c>
      <c r="D483" t="s">
        <v>9</v>
      </c>
      <c r="E483" t="s">
        <v>6</v>
      </c>
      <c r="F483">
        <v>46</v>
      </c>
      <c r="G483" t="s">
        <v>130</v>
      </c>
      <c r="H483" t="s">
        <v>129</v>
      </c>
      <c r="I483" t="str">
        <f>VLOOKUP($B483,'Product Details'!$A:$E,2,0)</f>
        <v>Category 2</v>
      </c>
      <c r="J483" t="str">
        <f>VLOOKUP($B483,'Product Details'!$A:$E,3,0)</f>
        <v>Rabbit - Legs</v>
      </c>
      <c r="K483" s="1">
        <f>VLOOKUP($B483,'Product Details'!$A:$E,4,0)</f>
        <v>16.260000000000002</v>
      </c>
      <c r="L483" s="1">
        <f>VLOOKUP($B483,'Product Details'!$A:$E,5,0)</f>
        <v>23.26</v>
      </c>
      <c r="M483" s="1">
        <f t="shared" si="35"/>
        <v>747.96</v>
      </c>
      <c r="N483" s="1">
        <f t="shared" si="36"/>
        <v>1069.96</v>
      </c>
      <c r="O483">
        <f t="shared" si="37"/>
        <v>16</v>
      </c>
      <c r="P483" t="str">
        <f t="shared" si="38"/>
        <v>Oct</v>
      </c>
      <c r="Q483">
        <f t="shared" si="39"/>
        <v>2022</v>
      </c>
    </row>
    <row r="484" spans="1:17" x14ac:dyDescent="0.35">
      <c r="A484" s="2">
        <v>44702</v>
      </c>
      <c r="B484" t="s">
        <v>118</v>
      </c>
      <c r="C484" t="s">
        <v>75</v>
      </c>
      <c r="D484" t="s">
        <v>76</v>
      </c>
      <c r="E484" t="s">
        <v>6</v>
      </c>
      <c r="F484">
        <v>54</v>
      </c>
      <c r="G484" t="s">
        <v>131</v>
      </c>
      <c r="H484" t="s">
        <v>135</v>
      </c>
      <c r="I484" t="str">
        <f>VLOOKUP($B484,'Product Details'!$A:$E,2,0)</f>
        <v>Category 2</v>
      </c>
      <c r="J484" t="str">
        <f>VLOOKUP($B484,'Product Details'!$A:$E,3,0)</f>
        <v>Soup - Campbells Mac N Cheese</v>
      </c>
      <c r="K484" s="1">
        <f>VLOOKUP($B484,'Product Details'!$A:$E,4,0)</f>
        <v>6.55</v>
      </c>
      <c r="L484" s="1">
        <f>VLOOKUP($B484,'Product Details'!$A:$E,5,0)</f>
        <v>4.53</v>
      </c>
      <c r="M484" s="1">
        <f t="shared" si="35"/>
        <v>353.7</v>
      </c>
      <c r="N484" s="1">
        <f t="shared" si="36"/>
        <v>244.62</v>
      </c>
      <c r="O484">
        <f t="shared" si="37"/>
        <v>21</v>
      </c>
      <c r="P484" t="str">
        <f t="shared" si="38"/>
        <v>May</v>
      </c>
      <c r="Q484">
        <f t="shared" si="39"/>
        <v>2022</v>
      </c>
    </row>
    <row r="485" spans="1:17" x14ac:dyDescent="0.35">
      <c r="A485" s="2">
        <v>44744</v>
      </c>
      <c r="B485" t="s">
        <v>98</v>
      </c>
      <c r="C485" t="s">
        <v>11</v>
      </c>
      <c r="D485" t="s">
        <v>12</v>
      </c>
      <c r="E485" t="s">
        <v>2</v>
      </c>
      <c r="F485">
        <v>26</v>
      </c>
      <c r="G485" t="s">
        <v>129</v>
      </c>
      <c r="H485" t="s">
        <v>135</v>
      </c>
      <c r="I485" t="str">
        <f>VLOOKUP($B485,'Product Details'!$A:$E,2,0)</f>
        <v>Category 3</v>
      </c>
      <c r="J485" t="str">
        <f>VLOOKUP($B485,'Product Details'!$A:$E,3,0)</f>
        <v>Beef - Striploin</v>
      </c>
      <c r="K485" s="1">
        <f>VLOOKUP($B485,'Product Details'!$A:$E,4,0)</f>
        <v>13.89</v>
      </c>
      <c r="L485" s="1">
        <f>VLOOKUP($B485,'Product Details'!$A:$E,5,0)</f>
        <v>33.89</v>
      </c>
      <c r="M485" s="1">
        <f t="shared" si="35"/>
        <v>361.14</v>
      </c>
      <c r="N485" s="1">
        <f t="shared" si="36"/>
        <v>881.14</v>
      </c>
      <c r="O485">
        <f t="shared" si="37"/>
        <v>2</v>
      </c>
      <c r="P485" t="str">
        <f t="shared" si="38"/>
        <v>Jul</v>
      </c>
      <c r="Q485">
        <f t="shared" si="39"/>
        <v>2022</v>
      </c>
    </row>
    <row r="486" spans="1:17" x14ac:dyDescent="0.35">
      <c r="A486" s="2">
        <v>44979</v>
      </c>
      <c r="B486" t="s">
        <v>115</v>
      </c>
      <c r="C486" t="s">
        <v>59</v>
      </c>
      <c r="D486" t="s">
        <v>60</v>
      </c>
      <c r="E486" t="s">
        <v>6</v>
      </c>
      <c r="F486">
        <v>16</v>
      </c>
      <c r="G486" t="s">
        <v>131</v>
      </c>
      <c r="H486" t="s">
        <v>129</v>
      </c>
      <c r="I486" t="str">
        <f>VLOOKUP($B486,'Product Details'!$A:$E,2,0)</f>
        <v>Category 3</v>
      </c>
      <c r="J486" t="str">
        <f>VLOOKUP($B486,'Product Details'!$A:$E,3,0)</f>
        <v>Tarragon - Fresh</v>
      </c>
      <c r="K486" s="1">
        <f>VLOOKUP($B486,'Product Details'!$A:$E,4,0)</f>
        <v>88.73</v>
      </c>
      <c r="L486" s="1">
        <f>VLOOKUP($B486,'Product Details'!$A:$E,5,0)</f>
        <v>87.75</v>
      </c>
      <c r="M486" s="1">
        <f t="shared" si="35"/>
        <v>1419.68</v>
      </c>
      <c r="N486" s="1">
        <f t="shared" si="36"/>
        <v>1404</v>
      </c>
      <c r="O486">
        <f t="shared" si="37"/>
        <v>22</v>
      </c>
      <c r="P486" t="str">
        <f t="shared" si="38"/>
        <v>Feb</v>
      </c>
      <c r="Q486">
        <f t="shared" si="39"/>
        <v>2023</v>
      </c>
    </row>
    <row r="487" spans="1:17" x14ac:dyDescent="0.35">
      <c r="A487" s="2">
        <v>44972</v>
      </c>
      <c r="B487" t="s">
        <v>113</v>
      </c>
      <c r="C487" t="s">
        <v>87</v>
      </c>
      <c r="D487" t="s">
        <v>88</v>
      </c>
      <c r="E487" t="s">
        <v>6</v>
      </c>
      <c r="F487">
        <v>28</v>
      </c>
      <c r="G487" t="s">
        <v>132</v>
      </c>
      <c r="H487" t="s">
        <v>135</v>
      </c>
      <c r="I487" t="str">
        <f>VLOOKUP($B487,'Product Details'!$A:$E,2,0)</f>
        <v>Category 6</v>
      </c>
      <c r="J487" t="str">
        <f>VLOOKUP($B487,'Product Details'!$A:$E,3,0)</f>
        <v>Pepper - Cayenne</v>
      </c>
      <c r="K487" s="1">
        <f>VLOOKUP($B487,'Product Details'!$A:$E,4,0)</f>
        <v>77.83</v>
      </c>
      <c r="L487" s="1">
        <f>VLOOKUP($B487,'Product Details'!$A:$E,5,0)</f>
        <v>99.83</v>
      </c>
      <c r="M487" s="1">
        <f t="shared" si="35"/>
        <v>2179.2399999999998</v>
      </c>
      <c r="N487" s="1">
        <f t="shared" si="36"/>
        <v>2795.24</v>
      </c>
      <c r="O487">
        <f t="shared" si="37"/>
        <v>15</v>
      </c>
      <c r="P487" t="str">
        <f t="shared" si="38"/>
        <v>Feb</v>
      </c>
      <c r="Q487">
        <f t="shared" si="39"/>
        <v>2023</v>
      </c>
    </row>
    <row r="488" spans="1:17" x14ac:dyDescent="0.35">
      <c r="A488" s="2">
        <v>45005</v>
      </c>
      <c r="B488" t="s">
        <v>100</v>
      </c>
      <c r="C488" t="s">
        <v>61</v>
      </c>
      <c r="D488" t="s">
        <v>62</v>
      </c>
      <c r="E488" t="s">
        <v>2</v>
      </c>
      <c r="F488">
        <v>45</v>
      </c>
      <c r="G488" t="s">
        <v>129</v>
      </c>
      <c r="H488" t="s">
        <v>129</v>
      </c>
      <c r="I488" t="str">
        <f>VLOOKUP($B488,'Product Details'!$A:$E,2,0)</f>
        <v>Category 2</v>
      </c>
      <c r="J488" t="str">
        <f>VLOOKUP($B488,'Product Details'!$A:$E,3,0)</f>
        <v>Veal - Liver</v>
      </c>
      <c r="K488" s="1">
        <f>VLOOKUP($B488,'Product Details'!$A:$E,4,0)</f>
        <v>89.94</v>
      </c>
      <c r="L488" s="1">
        <f>VLOOKUP($B488,'Product Details'!$A:$E,5,0)</f>
        <v>89.94</v>
      </c>
      <c r="M488" s="1">
        <f t="shared" si="35"/>
        <v>4047.2999999999997</v>
      </c>
      <c r="N488" s="1">
        <f t="shared" si="36"/>
        <v>4047.2999999999997</v>
      </c>
      <c r="O488">
        <f t="shared" si="37"/>
        <v>20</v>
      </c>
      <c r="P488" t="str">
        <f t="shared" si="38"/>
        <v>Mar</v>
      </c>
      <c r="Q488">
        <f t="shared" si="39"/>
        <v>2023</v>
      </c>
    </row>
    <row r="489" spans="1:17" x14ac:dyDescent="0.35">
      <c r="A489" s="2">
        <v>44790</v>
      </c>
      <c r="B489" t="s">
        <v>103</v>
      </c>
      <c r="C489" t="s">
        <v>28</v>
      </c>
      <c r="D489" t="s">
        <v>29</v>
      </c>
      <c r="E489" t="s">
        <v>2</v>
      </c>
      <c r="F489">
        <v>55</v>
      </c>
      <c r="G489" t="s">
        <v>132</v>
      </c>
      <c r="H489" t="s">
        <v>129</v>
      </c>
      <c r="I489" t="str">
        <f>VLOOKUP($B489,'Product Details'!$A:$E,2,0)</f>
        <v>Category 5</v>
      </c>
      <c r="J489" t="str">
        <f>VLOOKUP($B489,'Product Details'!$A:$E,3,0)</f>
        <v>Tomatoes - Grape</v>
      </c>
      <c r="K489" s="1">
        <f>VLOOKUP($B489,'Product Details'!$A:$E,4,0)</f>
        <v>36.659999999999997</v>
      </c>
      <c r="L489" s="1">
        <f>VLOOKUP($B489,'Product Details'!$A:$E,5,0)</f>
        <v>52.66</v>
      </c>
      <c r="M489" s="1">
        <f t="shared" si="35"/>
        <v>2016.2999999999997</v>
      </c>
      <c r="N489" s="1">
        <f t="shared" si="36"/>
        <v>2896.2999999999997</v>
      </c>
      <c r="O489">
        <f t="shared" si="37"/>
        <v>17</v>
      </c>
      <c r="P489" t="str">
        <f t="shared" si="38"/>
        <v>Aug</v>
      </c>
      <c r="Q489">
        <f t="shared" si="39"/>
        <v>2022</v>
      </c>
    </row>
    <row r="490" spans="1:17" x14ac:dyDescent="0.35">
      <c r="A490" s="2">
        <v>44762</v>
      </c>
      <c r="B490" t="s">
        <v>106</v>
      </c>
      <c r="C490" t="s">
        <v>11</v>
      </c>
      <c r="D490" t="s">
        <v>12</v>
      </c>
      <c r="E490" t="s">
        <v>2</v>
      </c>
      <c r="F490">
        <v>41</v>
      </c>
      <c r="G490" t="s">
        <v>129</v>
      </c>
      <c r="H490" t="s">
        <v>129</v>
      </c>
      <c r="I490" t="str">
        <f>VLOOKUP($B490,'Product Details'!$A:$E,2,0)</f>
        <v>Category 1</v>
      </c>
      <c r="J490" t="str">
        <f>VLOOKUP($B490,'Product Details'!$A:$E,3,0)</f>
        <v>Lime Cordial - Roses</v>
      </c>
      <c r="K490" s="1">
        <f>VLOOKUP($B490,'Product Details'!$A:$E,4,0)</f>
        <v>51.42</v>
      </c>
      <c r="L490" s="1">
        <f>VLOOKUP($B490,'Product Details'!$A:$E,5,0)</f>
        <v>72.42</v>
      </c>
      <c r="M490" s="1">
        <f t="shared" si="35"/>
        <v>2108.2200000000003</v>
      </c>
      <c r="N490" s="1">
        <f t="shared" si="36"/>
        <v>2969.2200000000003</v>
      </c>
      <c r="O490">
        <f t="shared" si="37"/>
        <v>20</v>
      </c>
      <c r="P490" t="str">
        <f t="shared" si="38"/>
        <v>Jul</v>
      </c>
      <c r="Q490">
        <f t="shared" si="39"/>
        <v>2022</v>
      </c>
    </row>
    <row r="491" spans="1:17" x14ac:dyDescent="0.35">
      <c r="A491" s="2">
        <v>44998</v>
      </c>
      <c r="B491" t="s">
        <v>116</v>
      </c>
      <c r="C491" t="s">
        <v>56</v>
      </c>
      <c r="D491" t="s">
        <v>57</v>
      </c>
      <c r="E491" t="s">
        <v>2</v>
      </c>
      <c r="F491">
        <v>17</v>
      </c>
      <c r="G491" t="s">
        <v>132</v>
      </c>
      <c r="H491" t="s">
        <v>135</v>
      </c>
      <c r="I491" t="str">
        <f>VLOOKUP($B491,'Product Details'!$A:$E,2,0)</f>
        <v>Category 5</v>
      </c>
      <c r="J491" t="str">
        <f>VLOOKUP($B491,'Product Details'!$A:$E,3,0)</f>
        <v>Water - San Pellegrino</v>
      </c>
      <c r="K491" s="1">
        <f>VLOOKUP($B491,'Product Details'!$A:$E,4,0)</f>
        <v>32.25</v>
      </c>
      <c r="L491" s="1">
        <f>VLOOKUP($B491,'Product Details'!$A:$E,5,0)</f>
        <v>41.25</v>
      </c>
      <c r="M491" s="1">
        <f t="shared" si="35"/>
        <v>548.25</v>
      </c>
      <c r="N491" s="1">
        <f t="shared" si="36"/>
        <v>701.25</v>
      </c>
      <c r="O491">
        <f t="shared" si="37"/>
        <v>13</v>
      </c>
      <c r="P491" t="str">
        <f t="shared" si="38"/>
        <v>Mar</v>
      </c>
      <c r="Q491">
        <f t="shared" si="39"/>
        <v>2023</v>
      </c>
    </row>
    <row r="492" spans="1:17" x14ac:dyDescent="0.35">
      <c r="A492" s="2">
        <v>44898</v>
      </c>
      <c r="B492" t="s">
        <v>99</v>
      </c>
      <c r="C492" t="s">
        <v>67</v>
      </c>
      <c r="D492" t="s">
        <v>68</v>
      </c>
      <c r="E492" t="s">
        <v>2</v>
      </c>
      <c r="F492">
        <v>16</v>
      </c>
      <c r="G492" t="s">
        <v>131</v>
      </c>
      <c r="H492" t="s">
        <v>129</v>
      </c>
      <c r="I492" t="str">
        <f>VLOOKUP($B492,'Product Details'!$A:$E,2,0)</f>
        <v>Category 3</v>
      </c>
      <c r="J492" t="str">
        <f>VLOOKUP($B492,'Product Details'!$A:$E,3,0)</f>
        <v>Wine - Tribal Sauvignon</v>
      </c>
      <c r="K492" s="1">
        <f>VLOOKUP($B492,'Product Details'!$A:$E,4,0)</f>
        <v>21.66</v>
      </c>
      <c r="L492" s="1">
        <f>VLOOKUP($B492,'Product Details'!$A:$E,5,0)</f>
        <v>31.66</v>
      </c>
      <c r="M492" s="1">
        <f t="shared" si="35"/>
        <v>346.56</v>
      </c>
      <c r="N492" s="1">
        <f t="shared" si="36"/>
        <v>506.56</v>
      </c>
      <c r="O492">
        <f t="shared" si="37"/>
        <v>3</v>
      </c>
      <c r="P492" t="str">
        <f t="shared" si="38"/>
        <v>Dec</v>
      </c>
      <c r="Q492">
        <f t="shared" si="39"/>
        <v>2022</v>
      </c>
    </row>
    <row r="493" spans="1:17" x14ac:dyDescent="0.35">
      <c r="A493" s="2">
        <v>44903</v>
      </c>
      <c r="B493" t="s">
        <v>115</v>
      </c>
      <c r="C493" t="s">
        <v>36</v>
      </c>
      <c r="D493" t="s">
        <v>37</v>
      </c>
      <c r="E493" t="s">
        <v>6</v>
      </c>
      <c r="F493">
        <v>57</v>
      </c>
      <c r="G493" t="s">
        <v>130</v>
      </c>
      <c r="H493" t="s">
        <v>129</v>
      </c>
      <c r="I493" t="str">
        <f>VLOOKUP($B493,'Product Details'!$A:$E,2,0)</f>
        <v>Category 3</v>
      </c>
      <c r="J493" t="str">
        <f>VLOOKUP($B493,'Product Details'!$A:$E,3,0)</f>
        <v>Tarragon - Fresh</v>
      </c>
      <c r="K493" s="1">
        <f>VLOOKUP($B493,'Product Details'!$A:$E,4,0)</f>
        <v>88.73</v>
      </c>
      <c r="L493" s="1">
        <f>VLOOKUP($B493,'Product Details'!$A:$E,5,0)</f>
        <v>87.75</v>
      </c>
      <c r="M493" s="1">
        <f t="shared" si="35"/>
        <v>5057.6100000000006</v>
      </c>
      <c r="N493" s="1">
        <f t="shared" si="36"/>
        <v>5001.75</v>
      </c>
      <c r="O493">
        <f t="shared" si="37"/>
        <v>8</v>
      </c>
      <c r="P493" t="str">
        <f t="shared" si="38"/>
        <v>Dec</v>
      </c>
      <c r="Q493">
        <f t="shared" si="39"/>
        <v>2022</v>
      </c>
    </row>
    <row r="494" spans="1:17" x14ac:dyDescent="0.35">
      <c r="A494" s="2">
        <v>45049</v>
      </c>
      <c r="B494" t="s">
        <v>111</v>
      </c>
      <c r="C494" t="s">
        <v>50</v>
      </c>
      <c r="D494" t="s">
        <v>51</v>
      </c>
      <c r="E494" t="s">
        <v>6</v>
      </c>
      <c r="F494">
        <v>59</v>
      </c>
      <c r="G494" t="s">
        <v>130</v>
      </c>
      <c r="H494" t="s">
        <v>135</v>
      </c>
      <c r="I494" t="str">
        <f>VLOOKUP($B494,'Product Details'!$A:$E,2,0)</f>
        <v>Category 2</v>
      </c>
      <c r="J494" t="str">
        <f>VLOOKUP($B494,'Product Details'!$A:$E,3,0)</f>
        <v>Pasta - Cappellini, Dry</v>
      </c>
      <c r="K494" s="1">
        <f>VLOOKUP($B494,'Product Details'!$A:$E,4,0)</f>
        <v>33.299999999999997</v>
      </c>
      <c r="L494" s="1">
        <f>VLOOKUP($B494,'Product Details'!$A:$E,5,0)</f>
        <v>46.3</v>
      </c>
      <c r="M494" s="1">
        <f t="shared" si="35"/>
        <v>1964.6999999999998</v>
      </c>
      <c r="N494" s="1">
        <f t="shared" si="36"/>
        <v>2731.7</v>
      </c>
      <c r="O494">
        <f t="shared" si="37"/>
        <v>3</v>
      </c>
      <c r="P494" t="str">
        <f t="shared" si="38"/>
        <v>May</v>
      </c>
      <c r="Q494">
        <f t="shared" si="39"/>
        <v>2023</v>
      </c>
    </row>
    <row r="495" spans="1:17" x14ac:dyDescent="0.35">
      <c r="A495" s="2">
        <v>44990</v>
      </c>
      <c r="B495" t="s">
        <v>109</v>
      </c>
      <c r="C495" t="s">
        <v>11</v>
      </c>
      <c r="D495" t="s">
        <v>12</v>
      </c>
      <c r="E495" t="s">
        <v>2</v>
      </c>
      <c r="F495">
        <v>46</v>
      </c>
      <c r="G495" t="s">
        <v>129</v>
      </c>
      <c r="H495" t="s">
        <v>135</v>
      </c>
      <c r="I495" t="str">
        <f>VLOOKUP($B495,'Product Details'!$A:$E,2,0)</f>
        <v>Category 6</v>
      </c>
      <c r="J495" t="str">
        <f>VLOOKUP($B495,'Product Details'!$A:$E,3,0)</f>
        <v>Pork Ham Prager</v>
      </c>
      <c r="K495" s="1">
        <f>VLOOKUP($B495,'Product Details'!$A:$E,4,0)</f>
        <v>12.54</v>
      </c>
      <c r="L495" s="1">
        <f>VLOOKUP($B495,'Product Details'!$A:$E,5,0)</f>
        <v>30.54</v>
      </c>
      <c r="M495" s="1">
        <f t="shared" si="35"/>
        <v>576.83999999999992</v>
      </c>
      <c r="N495" s="1">
        <f t="shared" si="36"/>
        <v>1404.84</v>
      </c>
      <c r="O495">
        <f t="shared" si="37"/>
        <v>5</v>
      </c>
      <c r="P495" t="str">
        <f t="shared" si="38"/>
        <v>Mar</v>
      </c>
      <c r="Q495">
        <f t="shared" si="39"/>
        <v>2023</v>
      </c>
    </row>
    <row r="496" spans="1:17" x14ac:dyDescent="0.35">
      <c r="A496" s="2">
        <v>44757</v>
      </c>
      <c r="B496" t="s">
        <v>106</v>
      </c>
      <c r="C496" t="s">
        <v>75</v>
      </c>
      <c r="D496" t="s">
        <v>76</v>
      </c>
      <c r="E496" t="s">
        <v>6</v>
      </c>
      <c r="F496">
        <v>45</v>
      </c>
      <c r="G496" t="s">
        <v>131</v>
      </c>
      <c r="H496" t="s">
        <v>135</v>
      </c>
      <c r="I496" t="str">
        <f>VLOOKUP($B496,'Product Details'!$A:$E,2,0)</f>
        <v>Category 1</v>
      </c>
      <c r="J496" t="str">
        <f>VLOOKUP($B496,'Product Details'!$A:$E,3,0)</f>
        <v>Lime Cordial - Roses</v>
      </c>
      <c r="K496" s="1">
        <f>VLOOKUP($B496,'Product Details'!$A:$E,4,0)</f>
        <v>51.42</v>
      </c>
      <c r="L496" s="1">
        <f>VLOOKUP($B496,'Product Details'!$A:$E,5,0)</f>
        <v>72.42</v>
      </c>
      <c r="M496" s="1">
        <f t="shared" si="35"/>
        <v>2313.9</v>
      </c>
      <c r="N496" s="1">
        <f t="shared" si="36"/>
        <v>3258.9</v>
      </c>
      <c r="O496">
        <f t="shared" si="37"/>
        <v>15</v>
      </c>
      <c r="P496" t="str">
        <f t="shared" si="38"/>
        <v>Jul</v>
      </c>
      <c r="Q496">
        <f t="shared" si="39"/>
        <v>2022</v>
      </c>
    </row>
    <row r="497" spans="1:17" x14ac:dyDescent="0.35">
      <c r="A497" s="2">
        <v>44861</v>
      </c>
      <c r="B497" t="s">
        <v>111</v>
      </c>
      <c r="C497" t="s">
        <v>61</v>
      </c>
      <c r="D497" t="s">
        <v>62</v>
      </c>
      <c r="E497" t="s">
        <v>2</v>
      </c>
      <c r="F497">
        <v>9</v>
      </c>
      <c r="G497" t="s">
        <v>129</v>
      </c>
      <c r="H497" t="s">
        <v>135</v>
      </c>
      <c r="I497" t="str">
        <f>VLOOKUP($B497,'Product Details'!$A:$E,2,0)</f>
        <v>Category 2</v>
      </c>
      <c r="J497" t="str">
        <f>VLOOKUP($B497,'Product Details'!$A:$E,3,0)</f>
        <v>Pasta - Cappellini, Dry</v>
      </c>
      <c r="K497" s="1">
        <f>VLOOKUP($B497,'Product Details'!$A:$E,4,0)</f>
        <v>33.299999999999997</v>
      </c>
      <c r="L497" s="1">
        <f>VLOOKUP($B497,'Product Details'!$A:$E,5,0)</f>
        <v>46.3</v>
      </c>
      <c r="M497" s="1">
        <f t="shared" si="35"/>
        <v>299.7</v>
      </c>
      <c r="N497" s="1">
        <f t="shared" si="36"/>
        <v>416.7</v>
      </c>
      <c r="O497">
        <f t="shared" si="37"/>
        <v>27</v>
      </c>
      <c r="P497" t="str">
        <f t="shared" si="38"/>
        <v>Oct</v>
      </c>
      <c r="Q497">
        <f t="shared" si="39"/>
        <v>2022</v>
      </c>
    </row>
    <row r="498" spans="1:17" x14ac:dyDescent="0.35">
      <c r="A498" s="2">
        <v>44883</v>
      </c>
      <c r="B498" t="s">
        <v>112</v>
      </c>
      <c r="C498" t="s">
        <v>77</v>
      </c>
      <c r="D498" t="s">
        <v>78</v>
      </c>
      <c r="E498" t="s">
        <v>6</v>
      </c>
      <c r="F498">
        <v>13</v>
      </c>
      <c r="G498" t="s">
        <v>131</v>
      </c>
      <c r="H498" t="s">
        <v>129</v>
      </c>
      <c r="I498" t="str">
        <f>VLOOKUP($B498,'Product Details'!$A:$E,2,0)</f>
        <v>Category 4</v>
      </c>
      <c r="J498" t="str">
        <f>VLOOKUP($B498,'Product Details'!$A:$E,3,0)</f>
        <v>Pizza Pizza Dough</v>
      </c>
      <c r="K498" s="1">
        <f>VLOOKUP($B498,'Product Details'!$A:$E,4,0)</f>
        <v>30.48</v>
      </c>
      <c r="L498" s="1">
        <f>VLOOKUP($B498,'Product Details'!$A:$E,5,0)</f>
        <v>36.479999999999997</v>
      </c>
      <c r="M498" s="1">
        <f t="shared" si="35"/>
        <v>396.24</v>
      </c>
      <c r="N498" s="1">
        <f t="shared" si="36"/>
        <v>474.23999999999995</v>
      </c>
      <c r="O498">
        <f t="shared" si="37"/>
        <v>18</v>
      </c>
      <c r="P498" t="str">
        <f t="shared" si="38"/>
        <v>Nov</v>
      </c>
      <c r="Q498">
        <f t="shared" si="39"/>
        <v>2022</v>
      </c>
    </row>
    <row r="499" spans="1:17" x14ac:dyDescent="0.35">
      <c r="A499" s="2">
        <v>45034</v>
      </c>
      <c r="B499" t="s">
        <v>118</v>
      </c>
      <c r="C499" t="s">
        <v>4</v>
      </c>
      <c r="D499" t="s">
        <v>5</v>
      </c>
      <c r="E499" t="s">
        <v>6</v>
      </c>
      <c r="F499">
        <v>9</v>
      </c>
      <c r="G499" t="s">
        <v>130</v>
      </c>
      <c r="H499" t="s">
        <v>135</v>
      </c>
      <c r="I499" t="str">
        <f>VLOOKUP($B499,'Product Details'!$A:$E,2,0)</f>
        <v>Category 2</v>
      </c>
      <c r="J499" t="str">
        <f>VLOOKUP($B499,'Product Details'!$A:$E,3,0)</f>
        <v>Soup - Campbells Mac N Cheese</v>
      </c>
      <c r="K499" s="1">
        <f>VLOOKUP($B499,'Product Details'!$A:$E,4,0)</f>
        <v>6.55</v>
      </c>
      <c r="L499" s="1">
        <f>VLOOKUP($B499,'Product Details'!$A:$E,5,0)</f>
        <v>4.53</v>
      </c>
      <c r="M499" s="1">
        <f t="shared" si="35"/>
        <v>58.949999999999996</v>
      </c>
      <c r="N499" s="1">
        <f t="shared" si="36"/>
        <v>40.770000000000003</v>
      </c>
      <c r="O499">
        <f t="shared" si="37"/>
        <v>18</v>
      </c>
      <c r="P499" t="str">
        <f t="shared" si="38"/>
        <v>Apr</v>
      </c>
      <c r="Q499">
        <f t="shared" si="39"/>
        <v>2023</v>
      </c>
    </row>
    <row r="500" spans="1:17" x14ac:dyDescent="0.35">
      <c r="A500" s="2">
        <v>45033</v>
      </c>
      <c r="B500" t="s">
        <v>108</v>
      </c>
      <c r="C500" t="s">
        <v>33</v>
      </c>
      <c r="D500" t="s">
        <v>34</v>
      </c>
      <c r="E500" t="s">
        <v>2</v>
      </c>
      <c r="F500">
        <v>11</v>
      </c>
      <c r="G500" t="s">
        <v>129</v>
      </c>
      <c r="H500" t="s">
        <v>135</v>
      </c>
      <c r="I500" t="str">
        <f>VLOOKUP($B500,'Product Details'!$A:$E,2,0)</f>
        <v>Category 5</v>
      </c>
      <c r="J500" t="str">
        <f>VLOOKUP($B500,'Product Details'!$A:$E,3,0)</f>
        <v>7up Diet, 355 Ml</v>
      </c>
      <c r="K500" s="1">
        <f>VLOOKUP($B500,'Product Details'!$A:$E,4,0)</f>
        <v>70.31</v>
      </c>
      <c r="L500" s="1">
        <f>VLOOKUP($B500,'Product Details'!$A:$E,5,0)</f>
        <v>85.31</v>
      </c>
      <c r="M500" s="1">
        <f t="shared" si="35"/>
        <v>773.41000000000008</v>
      </c>
      <c r="N500" s="1">
        <f t="shared" si="36"/>
        <v>938.41000000000008</v>
      </c>
      <c r="O500">
        <f t="shared" si="37"/>
        <v>17</v>
      </c>
      <c r="P500" t="str">
        <f t="shared" si="38"/>
        <v>Apr</v>
      </c>
      <c r="Q500">
        <f t="shared" si="39"/>
        <v>2023</v>
      </c>
    </row>
    <row r="501" spans="1:17" x14ac:dyDescent="0.35">
      <c r="A501" s="2">
        <v>44992</v>
      </c>
      <c r="B501" t="s">
        <v>112</v>
      </c>
      <c r="C501" t="s">
        <v>56</v>
      </c>
      <c r="D501" t="s">
        <v>57</v>
      </c>
      <c r="E501" t="s">
        <v>2</v>
      </c>
      <c r="F501">
        <v>28</v>
      </c>
      <c r="G501" t="s">
        <v>132</v>
      </c>
      <c r="H501" t="s">
        <v>129</v>
      </c>
      <c r="I501" t="str">
        <f>VLOOKUP($B501,'Product Details'!$A:$E,2,0)</f>
        <v>Category 4</v>
      </c>
      <c r="J501" t="str">
        <f>VLOOKUP($B501,'Product Details'!$A:$E,3,0)</f>
        <v>Pizza Pizza Dough</v>
      </c>
      <c r="K501" s="1">
        <f>VLOOKUP($B501,'Product Details'!$A:$E,4,0)</f>
        <v>30.48</v>
      </c>
      <c r="L501" s="1">
        <f>VLOOKUP($B501,'Product Details'!$A:$E,5,0)</f>
        <v>36.479999999999997</v>
      </c>
      <c r="M501" s="1">
        <f t="shared" si="35"/>
        <v>853.44</v>
      </c>
      <c r="N501" s="1">
        <f t="shared" si="36"/>
        <v>1021.4399999999999</v>
      </c>
      <c r="O501">
        <f t="shared" si="37"/>
        <v>7</v>
      </c>
      <c r="P501" t="str">
        <f t="shared" si="38"/>
        <v>Mar</v>
      </c>
      <c r="Q501">
        <f t="shared" si="39"/>
        <v>2023</v>
      </c>
    </row>
    <row r="502" spans="1:17" x14ac:dyDescent="0.35">
      <c r="A502" s="2">
        <v>44886</v>
      </c>
      <c r="B502" t="s">
        <v>107</v>
      </c>
      <c r="C502" t="s">
        <v>79</v>
      </c>
      <c r="D502" t="s">
        <v>80</v>
      </c>
      <c r="E502" t="s">
        <v>2</v>
      </c>
      <c r="F502">
        <v>12</v>
      </c>
      <c r="G502" t="s">
        <v>129</v>
      </c>
      <c r="H502" t="s">
        <v>135</v>
      </c>
      <c r="I502" t="str">
        <f>VLOOKUP($B502,'Product Details'!$A:$E,2,0)</f>
        <v>Category 3</v>
      </c>
      <c r="J502" t="str">
        <f>VLOOKUP($B502,'Product Details'!$A:$E,3,0)</f>
        <v>Sherry - Dry</v>
      </c>
      <c r="K502" s="1">
        <f>VLOOKUP($B502,'Product Details'!$A:$E,4,0)</f>
        <v>56.74</v>
      </c>
      <c r="L502" s="1">
        <f>VLOOKUP($B502,'Product Details'!$A:$E,5,0)</f>
        <v>79.739999999999995</v>
      </c>
      <c r="M502" s="1">
        <f t="shared" si="35"/>
        <v>680.88</v>
      </c>
      <c r="N502" s="1">
        <f t="shared" si="36"/>
        <v>956.87999999999988</v>
      </c>
      <c r="O502">
        <f t="shared" si="37"/>
        <v>21</v>
      </c>
      <c r="P502" t="str">
        <f t="shared" si="38"/>
        <v>Nov</v>
      </c>
      <c r="Q502">
        <f t="shared" si="39"/>
        <v>2022</v>
      </c>
    </row>
    <row r="503" spans="1:17" x14ac:dyDescent="0.35">
      <c r="A503" s="2">
        <v>44905</v>
      </c>
      <c r="B503" t="s">
        <v>110</v>
      </c>
      <c r="C503" t="s">
        <v>0</v>
      </c>
      <c r="D503" t="s">
        <v>1</v>
      </c>
      <c r="E503" t="s">
        <v>2</v>
      </c>
      <c r="F503">
        <v>32</v>
      </c>
      <c r="G503" t="s">
        <v>129</v>
      </c>
      <c r="H503" t="s">
        <v>129</v>
      </c>
      <c r="I503" t="str">
        <f>VLOOKUP($B503,'Product Details'!$A:$E,2,0)</f>
        <v>Category 6</v>
      </c>
      <c r="J503" t="str">
        <f>VLOOKUP($B503,'Product Details'!$A:$E,3,0)</f>
        <v>Pastry - Baked Cinnamon Stick</v>
      </c>
      <c r="K503" s="1">
        <f>VLOOKUP($B503,'Product Details'!$A:$E,4,0)</f>
        <v>43.7</v>
      </c>
      <c r="L503" s="1">
        <f>VLOOKUP($B503,'Product Details'!$A:$E,5,0)</f>
        <v>42.11</v>
      </c>
      <c r="M503" s="1">
        <f t="shared" si="35"/>
        <v>1398.4</v>
      </c>
      <c r="N503" s="1">
        <f t="shared" si="36"/>
        <v>1347.52</v>
      </c>
      <c r="O503">
        <f t="shared" si="37"/>
        <v>10</v>
      </c>
      <c r="P503" t="str">
        <f t="shared" si="38"/>
        <v>Dec</v>
      </c>
      <c r="Q503">
        <f t="shared" si="39"/>
        <v>2022</v>
      </c>
    </row>
    <row r="504" spans="1:17" x14ac:dyDescent="0.35">
      <c r="A504" s="2">
        <v>44987</v>
      </c>
      <c r="B504" t="s">
        <v>117</v>
      </c>
      <c r="C504" t="s">
        <v>89</v>
      </c>
      <c r="D504" t="s">
        <v>90</v>
      </c>
      <c r="E504" t="s">
        <v>2</v>
      </c>
      <c r="F504">
        <v>42</v>
      </c>
      <c r="G504" t="s">
        <v>132</v>
      </c>
      <c r="H504" t="s">
        <v>129</v>
      </c>
      <c r="I504" t="str">
        <f>VLOOKUP($B504,'Product Details'!$A:$E,2,0)</f>
        <v>Category 1</v>
      </c>
      <c r="J504" t="str">
        <f>VLOOKUP($B504,'Product Details'!$A:$E,3,0)</f>
        <v>Sauce - Bernaise, Mix</v>
      </c>
      <c r="K504" s="1">
        <f>VLOOKUP($B504,'Product Details'!$A:$E,4,0)</f>
        <v>88.79</v>
      </c>
      <c r="L504" s="1">
        <f>VLOOKUP($B504,'Product Details'!$A:$E,5,0)</f>
        <v>96.79</v>
      </c>
      <c r="M504" s="1">
        <f t="shared" si="35"/>
        <v>3729.1800000000003</v>
      </c>
      <c r="N504" s="1">
        <f t="shared" si="36"/>
        <v>4065.1800000000003</v>
      </c>
      <c r="O504">
        <f t="shared" si="37"/>
        <v>2</v>
      </c>
      <c r="P504" t="str">
        <f t="shared" si="38"/>
        <v>Mar</v>
      </c>
      <c r="Q504">
        <f t="shared" si="39"/>
        <v>2023</v>
      </c>
    </row>
    <row r="505" spans="1:17" x14ac:dyDescent="0.35">
      <c r="A505" s="2">
        <v>44977</v>
      </c>
      <c r="B505" t="s">
        <v>99</v>
      </c>
      <c r="C505" t="s">
        <v>87</v>
      </c>
      <c r="D505" t="s">
        <v>88</v>
      </c>
      <c r="E505" t="s">
        <v>6</v>
      </c>
      <c r="F505">
        <v>29</v>
      </c>
      <c r="G505" t="s">
        <v>132</v>
      </c>
      <c r="H505" t="s">
        <v>135</v>
      </c>
      <c r="I505" t="str">
        <f>VLOOKUP($B505,'Product Details'!$A:$E,2,0)</f>
        <v>Category 3</v>
      </c>
      <c r="J505" t="str">
        <f>VLOOKUP($B505,'Product Details'!$A:$E,3,0)</f>
        <v>Wine - Tribal Sauvignon</v>
      </c>
      <c r="K505" s="1">
        <f>VLOOKUP($B505,'Product Details'!$A:$E,4,0)</f>
        <v>21.66</v>
      </c>
      <c r="L505" s="1">
        <f>VLOOKUP($B505,'Product Details'!$A:$E,5,0)</f>
        <v>31.66</v>
      </c>
      <c r="M505" s="1">
        <f t="shared" si="35"/>
        <v>628.14</v>
      </c>
      <c r="N505" s="1">
        <f t="shared" si="36"/>
        <v>918.14</v>
      </c>
      <c r="O505">
        <f t="shared" si="37"/>
        <v>20</v>
      </c>
      <c r="P505" t="str">
        <f t="shared" si="38"/>
        <v>Feb</v>
      </c>
      <c r="Q505">
        <f t="shared" si="39"/>
        <v>2023</v>
      </c>
    </row>
    <row r="506" spans="1:17" x14ac:dyDescent="0.35">
      <c r="A506" s="2">
        <v>44765</v>
      </c>
      <c r="B506" t="s">
        <v>116</v>
      </c>
      <c r="C506" t="s">
        <v>82</v>
      </c>
      <c r="D506" t="s">
        <v>83</v>
      </c>
      <c r="E506" t="s">
        <v>6</v>
      </c>
      <c r="F506">
        <v>51</v>
      </c>
      <c r="G506" t="s">
        <v>129</v>
      </c>
      <c r="H506" t="s">
        <v>135</v>
      </c>
      <c r="I506" t="str">
        <f>VLOOKUP($B506,'Product Details'!$A:$E,2,0)</f>
        <v>Category 5</v>
      </c>
      <c r="J506" t="str">
        <f>VLOOKUP($B506,'Product Details'!$A:$E,3,0)</f>
        <v>Water - San Pellegrino</v>
      </c>
      <c r="K506" s="1">
        <f>VLOOKUP($B506,'Product Details'!$A:$E,4,0)</f>
        <v>32.25</v>
      </c>
      <c r="L506" s="1">
        <f>VLOOKUP($B506,'Product Details'!$A:$E,5,0)</f>
        <v>41.25</v>
      </c>
      <c r="M506" s="1">
        <f t="shared" si="35"/>
        <v>1644.75</v>
      </c>
      <c r="N506" s="1">
        <f t="shared" si="36"/>
        <v>2103.75</v>
      </c>
      <c r="O506">
        <f t="shared" si="37"/>
        <v>23</v>
      </c>
      <c r="P506" t="str">
        <f t="shared" si="38"/>
        <v>Jul</v>
      </c>
      <c r="Q506">
        <f t="shared" si="39"/>
        <v>2022</v>
      </c>
    </row>
    <row r="507" spans="1:17" x14ac:dyDescent="0.35">
      <c r="A507" s="2">
        <v>45012</v>
      </c>
      <c r="B507" t="s">
        <v>119</v>
      </c>
      <c r="C507" t="s">
        <v>11</v>
      </c>
      <c r="D507" t="s">
        <v>12</v>
      </c>
      <c r="E507" t="s">
        <v>2</v>
      </c>
      <c r="F507">
        <v>43</v>
      </c>
      <c r="G507" t="s">
        <v>129</v>
      </c>
      <c r="H507" t="s">
        <v>135</v>
      </c>
      <c r="I507" t="str">
        <f>VLOOKUP($B507,'Product Details'!$A:$E,2,0)</f>
        <v>Category 2</v>
      </c>
      <c r="J507" t="str">
        <f>VLOOKUP($B507,'Product Details'!$A:$E,3,0)</f>
        <v>Rabbit - Legs</v>
      </c>
      <c r="K507" s="1">
        <f>VLOOKUP($B507,'Product Details'!$A:$E,4,0)</f>
        <v>16.260000000000002</v>
      </c>
      <c r="L507" s="1">
        <f>VLOOKUP($B507,'Product Details'!$A:$E,5,0)</f>
        <v>23.26</v>
      </c>
      <c r="M507" s="1">
        <f t="shared" si="35"/>
        <v>699.18000000000006</v>
      </c>
      <c r="N507" s="1">
        <f t="shared" si="36"/>
        <v>1000.1800000000001</v>
      </c>
      <c r="O507">
        <f t="shared" si="37"/>
        <v>27</v>
      </c>
      <c r="P507" t="str">
        <f t="shared" si="38"/>
        <v>Mar</v>
      </c>
      <c r="Q507">
        <f t="shared" si="39"/>
        <v>2023</v>
      </c>
    </row>
    <row r="508" spans="1:17" x14ac:dyDescent="0.35">
      <c r="A508" s="2">
        <v>45028</v>
      </c>
      <c r="B508" t="s">
        <v>102</v>
      </c>
      <c r="C508" t="s">
        <v>65</v>
      </c>
      <c r="D508" t="s">
        <v>66</v>
      </c>
      <c r="E508" t="s">
        <v>6</v>
      </c>
      <c r="F508">
        <v>20</v>
      </c>
      <c r="G508" t="s">
        <v>131</v>
      </c>
      <c r="H508" t="s">
        <v>135</v>
      </c>
      <c r="I508" t="str">
        <f>VLOOKUP($B508,'Product Details'!$A:$E,2,0)</f>
        <v>Category 3</v>
      </c>
      <c r="J508" t="str">
        <f>VLOOKUP($B508,'Product Details'!$A:$E,3,0)</f>
        <v>Scallop - St. Jaques</v>
      </c>
      <c r="K508" s="1">
        <f>VLOOKUP($B508,'Product Details'!$A:$E,4,0)</f>
        <v>22.51</v>
      </c>
      <c r="L508" s="1">
        <f>VLOOKUP($B508,'Product Details'!$A:$E,5,0)</f>
        <v>45.51</v>
      </c>
      <c r="M508" s="1">
        <f t="shared" si="35"/>
        <v>450.20000000000005</v>
      </c>
      <c r="N508" s="1">
        <f t="shared" si="36"/>
        <v>910.19999999999993</v>
      </c>
      <c r="O508">
        <f t="shared" si="37"/>
        <v>12</v>
      </c>
      <c r="P508" t="str">
        <f t="shared" si="38"/>
        <v>Apr</v>
      </c>
      <c r="Q508">
        <f t="shared" si="39"/>
        <v>2023</v>
      </c>
    </row>
    <row r="509" spans="1:17" x14ac:dyDescent="0.35">
      <c r="A509" s="2">
        <v>45019</v>
      </c>
      <c r="B509" t="s">
        <v>108</v>
      </c>
      <c r="C509" t="s">
        <v>65</v>
      </c>
      <c r="D509" t="s">
        <v>66</v>
      </c>
      <c r="E509" t="s">
        <v>6</v>
      </c>
      <c r="F509">
        <v>31</v>
      </c>
      <c r="G509" t="s">
        <v>131</v>
      </c>
      <c r="H509" t="s">
        <v>129</v>
      </c>
      <c r="I509" t="str">
        <f>VLOOKUP($B509,'Product Details'!$A:$E,2,0)</f>
        <v>Category 5</v>
      </c>
      <c r="J509" t="str">
        <f>VLOOKUP($B509,'Product Details'!$A:$E,3,0)</f>
        <v>7up Diet, 355 Ml</v>
      </c>
      <c r="K509" s="1">
        <f>VLOOKUP($B509,'Product Details'!$A:$E,4,0)</f>
        <v>70.31</v>
      </c>
      <c r="L509" s="1">
        <f>VLOOKUP($B509,'Product Details'!$A:$E,5,0)</f>
        <v>85.31</v>
      </c>
      <c r="M509" s="1">
        <f t="shared" si="35"/>
        <v>2179.61</v>
      </c>
      <c r="N509" s="1">
        <f t="shared" si="36"/>
        <v>2644.61</v>
      </c>
      <c r="O509">
        <f t="shared" si="37"/>
        <v>3</v>
      </c>
      <c r="P509" t="str">
        <f t="shared" si="38"/>
        <v>Apr</v>
      </c>
      <c r="Q509">
        <f t="shared" si="39"/>
        <v>2023</v>
      </c>
    </row>
    <row r="510" spans="1:17" x14ac:dyDescent="0.35">
      <c r="A510" s="2">
        <v>44807</v>
      </c>
      <c r="B510" t="s">
        <v>106</v>
      </c>
      <c r="C510" t="s">
        <v>75</v>
      </c>
      <c r="D510" t="s">
        <v>76</v>
      </c>
      <c r="E510" t="s">
        <v>6</v>
      </c>
      <c r="F510">
        <v>47</v>
      </c>
      <c r="G510" t="s">
        <v>131</v>
      </c>
      <c r="H510" t="s">
        <v>135</v>
      </c>
      <c r="I510" t="str">
        <f>VLOOKUP($B510,'Product Details'!$A:$E,2,0)</f>
        <v>Category 1</v>
      </c>
      <c r="J510" t="str">
        <f>VLOOKUP($B510,'Product Details'!$A:$E,3,0)</f>
        <v>Lime Cordial - Roses</v>
      </c>
      <c r="K510" s="1">
        <f>VLOOKUP($B510,'Product Details'!$A:$E,4,0)</f>
        <v>51.42</v>
      </c>
      <c r="L510" s="1">
        <f>VLOOKUP($B510,'Product Details'!$A:$E,5,0)</f>
        <v>72.42</v>
      </c>
      <c r="M510" s="1">
        <f t="shared" si="35"/>
        <v>2416.7400000000002</v>
      </c>
      <c r="N510" s="1">
        <f t="shared" si="36"/>
        <v>3403.7400000000002</v>
      </c>
      <c r="O510">
        <f t="shared" si="37"/>
        <v>3</v>
      </c>
      <c r="P510" t="str">
        <f t="shared" si="38"/>
        <v>Sep</v>
      </c>
      <c r="Q510">
        <f t="shared" si="39"/>
        <v>2022</v>
      </c>
    </row>
    <row r="511" spans="1:17" x14ac:dyDescent="0.35">
      <c r="A511" s="2">
        <v>44956</v>
      </c>
      <c r="B511" t="s">
        <v>112</v>
      </c>
      <c r="C511" t="s">
        <v>36</v>
      </c>
      <c r="D511" t="s">
        <v>37</v>
      </c>
      <c r="E511" t="s">
        <v>6</v>
      </c>
      <c r="F511">
        <v>8</v>
      </c>
      <c r="G511" t="s">
        <v>130</v>
      </c>
      <c r="H511" t="s">
        <v>135</v>
      </c>
      <c r="I511" t="str">
        <f>VLOOKUP($B511,'Product Details'!$A:$E,2,0)</f>
        <v>Category 4</v>
      </c>
      <c r="J511" t="str">
        <f>VLOOKUP($B511,'Product Details'!$A:$E,3,0)</f>
        <v>Pizza Pizza Dough</v>
      </c>
      <c r="K511" s="1">
        <f>VLOOKUP($B511,'Product Details'!$A:$E,4,0)</f>
        <v>30.48</v>
      </c>
      <c r="L511" s="1">
        <f>VLOOKUP($B511,'Product Details'!$A:$E,5,0)</f>
        <v>36.479999999999997</v>
      </c>
      <c r="M511" s="1">
        <f t="shared" si="35"/>
        <v>243.84</v>
      </c>
      <c r="N511" s="1">
        <f t="shared" si="36"/>
        <v>291.83999999999997</v>
      </c>
      <c r="O511">
        <f t="shared" si="37"/>
        <v>30</v>
      </c>
      <c r="P511" t="str">
        <f t="shared" si="38"/>
        <v>Jan</v>
      </c>
      <c r="Q511">
        <f t="shared" si="39"/>
        <v>2023</v>
      </c>
    </row>
    <row r="512" spans="1:17" x14ac:dyDescent="0.35">
      <c r="A512" s="2">
        <v>44735</v>
      </c>
      <c r="B512" t="s">
        <v>110</v>
      </c>
      <c r="C512" t="s">
        <v>42</v>
      </c>
      <c r="D512" t="s">
        <v>43</v>
      </c>
      <c r="E512" t="s">
        <v>2</v>
      </c>
      <c r="F512">
        <v>44</v>
      </c>
      <c r="G512" t="s">
        <v>130</v>
      </c>
      <c r="H512" t="s">
        <v>129</v>
      </c>
      <c r="I512" t="str">
        <f>VLOOKUP($B512,'Product Details'!$A:$E,2,0)</f>
        <v>Category 6</v>
      </c>
      <c r="J512" t="str">
        <f>VLOOKUP($B512,'Product Details'!$A:$E,3,0)</f>
        <v>Pastry - Baked Cinnamon Stick</v>
      </c>
      <c r="K512" s="1">
        <f>VLOOKUP($B512,'Product Details'!$A:$E,4,0)</f>
        <v>43.7</v>
      </c>
      <c r="L512" s="1">
        <f>VLOOKUP($B512,'Product Details'!$A:$E,5,0)</f>
        <v>42.11</v>
      </c>
      <c r="M512" s="1">
        <f t="shared" si="35"/>
        <v>1922.8000000000002</v>
      </c>
      <c r="N512" s="1">
        <f t="shared" si="36"/>
        <v>1852.84</v>
      </c>
      <c r="O512">
        <f t="shared" si="37"/>
        <v>23</v>
      </c>
      <c r="P512" t="str">
        <f t="shared" si="38"/>
        <v>Jun</v>
      </c>
      <c r="Q512">
        <f t="shared" si="39"/>
        <v>2022</v>
      </c>
    </row>
    <row r="513" spans="1:17" x14ac:dyDescent="0.35">
      <c r="A513" s="2">
        <v>44941</v>
      </c>
      <c r="B513" t="s">
        <v>103</v>
      </c>
      <c r="C513" t="s">
        <v>89</v>
      </c>
      <c r="D513" t="s">
        <v>90</v>
      </c>
      <c r="E513" t="s">
        <v>2</v>
      </c>
      <c r="F513">
        <v>51</v>
      </c>
      <c r="G513" t="s">
        <v>132</v>
      </c>
      <c r="H513" t="s">
        <v>135</v>
      </c>
      <c r="I513" t="str">
        <f>VLOOKUP($B513,'Product Details'!$A:$E,2,0)</f>
        <v>Category 5</v>
      </c>
      <c r="J513" t="str">
        <f>VLOOKUP($B513,'Product Details'!$A:$E,3,0)</f>
        <v>Tomatoes - Grape</v>
      </c>
      <c r="K513" s="1">
        <f>VLOOKUP($B513,'Product Details'!$A:$E,4,0)</f>
        <v>36.659999999999997</v>
      </c>
      <c r="L513" s="1">
        <f>VLOOKUP($B513,'Product Details'!$A:$E,5,0)</f>
        <v>52.66</v>
      </c>
      <c r="M513" s="1">
        <f t="shared" si="35"/>
        <v>1869.6599999999999</v>
      </c>
      <c r="N513" s="1">
        <f t="shared" si="36"/>
        <v>2685.66</v>
      </c>
      <c r="O513">
        <f t="shared" si="37"/>
        <v>15</v>
      </c>
      <c r="P513" t="str">
        <f t="shared" si="38"/>
        <v>Jan</v>
      </c>
      <c r="Q513">
        <f t="shared" si="39"/>
        <v>2023</v>
      </c>
    </row>
    <row r="514" spans="1:17" x14ac:dyDescent="0.35">
      <c r="A514" s="2">
        <v>44911</v>
      </c>
      <c r="B514" t="s">
        <v>98</v>
      </c>
      <c r="C514" t="s">
        <v>63</v>
      </c>
      <c r="D514" t="s">
        <v>64</v>
      </c>
      <c r="E514" t="s">
        <v>6</v>
      </c>
      <c r="F514">
        <v>50</v>
      </c>
      <c r="G514" t="s">
        <v>129</v>
      </c>
      <c r="H514" t="s">
        <v>135</v>
      </c>
      <c r="I514" t="str">
        <f>VLOOKUP($B514,'Product Details'!$A:$E,2,0)</f>
        <v>Category 3</v>
      </c>
      <c r="J514" t="str">
        <f>VLOOKUP($B514,'Product Details'!$A:$E,3,0)</f>
        <v>Beef - Striploin</v>
      </c>
      <c r="K514" s="1">
        <f>VLOOKUP($B514,'Product Details'!$A:$E,4,0)</f>
        <v>13.89</v>
      </c>
      <c r="L514" s="1">
        <f>VLOOKUP($B514,'Product Details'!$A:$E,5,0)</f>
        <v>33.89</v>
      </c>
      <c r="M514" s="1">
        <f t="shared" si="35"/>
        <v>694.5</v>
      </c>
      <c r="N514" s="1">
        <f t="shared" si="36"/>
        <v>1694.5</v>
      </c>
      <c r="O514">
        <f t="shared" si="37"/>
        <v>16</v>
      </c>
      <c r="P514" t="str">
        <f t="shared" si="38"/>
        <v>Dec</v>
      </c>
      <c r="Q514">
        <f t="shared" si="39"/>
        <v>2022</v>
      </c>
    </row>
    <row r="515" spans="1:17" x14ac:dyDescent="0.35">
      <c r="A515" s="2">
        <v>45020</v>
      </c>
      <c r="B515" t="s">
        <v>118</v>
      </c>
      <c r="C515" t="s">
        <v>30</v>
      </c>
      <c r="D515" t="s">
        <v>31</v>
      </c>
      <c r="E515" t="s">
        <v>6</v>
      </c>
      <c r="F515">
        <v>17</v>
      </c>
      <c r="G515" t="s">
        <v>132</v>
      </c>
      <c r="H515" t="s">
        <v>129</v>
      </c>
      <c r="I515" t="str">
        <f>VLOOKUP($B515,'Product Details'!$A:$E,2,0)</f>
        <v>Category 2</v>
      </c>
      <c r="J515" t="str">
        <f>VLOOKUP($B515,'Product Details'!$A:$E,3,0)</f>
        <v>Soup - Campbells Mac N Cheese</v>
      </c>
      <c r="K515" s="1">
        <f>VLOOKUP($B515,'Product Details'!$A:$E,4,0)</f>
        <v>6.55</v>
      </c>
      <c r="L515" s="1">
        <f>VLOOKUP($B515,'Product Details'!$A:$E,5,0)</f>
        <v>4.53</v>
      </c>
      <c r="M515" s="1">
        <f t="shared" ref="M515:M578" si="40">F515*K515</f>
        <v>111.35</v>
      </c>
      <c r="N515" s="1">
        <f t="shared" ref="N515:N578" si="41">L515*F515</f>
        <v>77.010000000000005</v>
      </c>
      <c r="O515">
        <f t="shared" ref="O515:O578" si="42">DAY(A515)</f>
        <v>4</v>
      </c>
      <c r="P515" t="str">
        <f t="shared" ref="P515:P578" si="43">TEXT(A515,"mmm")</f>
        <v>Apr</v>
      </c>
      <c r="Q515">
        <f t="shared" ref="Q515:Q578" si="44">YEAR(A515)</f>
        <v>2023</v>
      </c>
    </row>
    <row r="516" spans="1:17" x14ac:dyDescent="0.35">
      <c r="A516" s="2">
        <v>44755</v>
      </c>
      <c r="B516" t="s">
        <v>115</v>
      </c>
      <c r="C516" t="s">
        <v>4</v>
      </c>
      <c r="D516" t="s">
        <v>5</v>
      </c>
      <c r="E516" t="s">
        <v>6</v>
      </c>
      <c r="F516">
        <v>29</v>
      </c>
      <c r="G516" t="s">
        <v>130</v>
      </c>
      <c r="H516" t="s">
        <v>129</v>
      </c>
      <c r="I516" t="str">
        <f>VLOOKUP($B516,'Product Details'!$A:$E,2,0)</f>
        <v>Category 3</v>
      </c>
      <c r="J516" t="str">
        <f>VLOOKUP($B516,'Product Details'!$A:$E,3,0)</f>
        <v>Tarragon - Fresh</v>
      </c>
      <c r="K516" s="1">
        <f>VLOOKUP($B516,'Product Details'!$A:$E,4,0)</f>
        <v>88.73</v>
      </c>
      <c r="L516" s="1">
        <f>VLOOKUP($B516,'Product Details'!$A:$E,5,0)</f>
        <v>87.75</v>
      </c>
      <c r="M516" s="1">
        <f t="shared" si="40"/>
        <v>2573.17</v>
      </c>
      <c r="N516" s="1">
        <f t="shared" si="41"/>
        <v>2544.75</v>
      </c>
      <c r="O516">
        <f t="shared" si="42"/>
        <v>13</v>
      </c>
      <c r="P516" t="str">
        <f t="shared" si="43"/>
        <v>Jul</v>
      </c>
      <c r="Q516">
        <f t="shared" si="44"/>
        <v>2022</v>
      </c>
    </row>
    <row r="517" spans="1:17" x14ac:dyDescent="0.35">
      <c r="A517" s="2">
        <v>44791</v>
      </c>
      <c r="B517" t="s">
        <v>112</v>
      </c>
      <c r="C517" t="s">
        <v>39</v>
      </c>
      <c r="D517" t="s">
        <v>40</v>
      </c>
      <c r="E517" t="s">
        <v>6</v>
      </c>
      <c r="F517">
        <v>18</v>
      </c>
      <c r="G517" t="s">
        <v>132</v>
      </c>
      <c r="H517" t="s">
        <v>129</v>
      </c>
      <c r="I517" t="str">
        <f>VLOOKUP($B517,'Product Details'!$A:$E,2,0)</f>
        <v>Category 4</v>
      </c>
      <c r="J517" t="str">
        <f>VLOOKUP($B517,'Product Details'!$A:$E,3,0)</f>
        <v>Pizza Pizza Dough</v>
      </c>
      <c r="K517" s="1">
        <f>VLOOKUP($B517,'Product Details'!$A:$E,4,0)</f>
        <v>30.48</v>
      </c>
      <c r="L517" s="1">
        <f>VLOOKUP($B517,'Product Details'!$A:$E,5,0)</f>
        <v>36.479999999999997</v>
      </c>
      <c r="M517" s="1">
        <f t="shared" si="40"/>
        <v>548.64</v>
      </c>
      <c r="N517" s="1">
        <f t="shared" si="41"/>
        <v>656.64</v>
      </c>
      <c r="O517">
        <f t="shared" si="42"/>
        <v>18</v>
      </c>
      <c r="P517" t="str">
        <f t="shared" si="43"/>
        <v>Aug</v>
      </c>
      <c r="Q517">
        <f t="shared" si="44"/>
        <v>2022</v>
      </c>
    </row>
    <row r="518" spans="1:17" x14ac:dyDescent="0.35">
      <c r="A518" s="2">
        <v>44812</v>
      </c>
      <c r="B518" t="s">
        <v>97</v>
      </c>
      <c r="C518" t="s">
        <v>18</v>
      </c>
      <c r="D518" t="s">
        <v>19</v>
      </c>
      <c r="E518" t="s">
        <v>2</v>
      </c>
      <c r="F518">
        <v>33</v>
      </c>
      <c r="G518" t="s">
        <v>131</v>
      </c>
      <c r="H518" t="s">
        <v>129</v>
      </c>
      <c r="I518" t="str">
        <f>VLOOKUP($B518,'Product Details'!$A:$E,2,0)</f>
        <v>Category 1</v>
      </c>
      <c r="J518" t="str">
        <f>VLOOKUP($B518,'Product Details'!$A:$E,3,0)</f>
        <v>Syrup - Monin - Blue Curacao</v>
      </c>
      <c r="K518" s="1">
        <f>VLOOKUP($B518,'Product Details'!$A:$E,4,0)</f>
        <v>76.34</v>
      </c>
      <c r="L518" s="1">
        <f>VLOOKUP($B518,'Product Details'!$A:$E,5,0)</f>
        <v>81.34</v>
      </c>
      <c r="M518" s="1">
        <f t="shared" si="40"/>
        <v>2519.2200000000003</v>
      </c>
      <c r="N518" s="1">
        <f t="shared" si="41"/>
        <v>2684.2200000000003</v>
      </c>
      <c r="O518">
        <f t="shared" si="42"/>
        <v>8</v>
      </c>
      <c r="P518" t="str">
        <f t="shared" si="43"/>
        <v>Sep</v>
      </c>
      <c r="Q518">
        <f t="shared" si="44"/>
        <v>2022</v>
      </c>
    </row>
    <row r="519" spans="1:17" x14ac:dyDescent="0.35">
      <c r="A519" s="2">
        <v>45032</v>
      </c>
      <c r="B519" t="s">
        <v>107</v>
      </c>
      <c r="C519" t="s">
        <v>87</v>
      </c>
      <c r="D519" t="s">
        <v>88</v>
      </c>
      <c r="E519" t="s">
        <v>6</v>
      </c>
      <c r="F519">
        <v>27</v>
      </c>
      <c r="G519" t="s">
        <v>132</v>
      </c>
      <c r="H519" t="s">
        <v>135</v>
      </c>
      <c r="I519" t="str">
        <f>VLOOKUP($B519,'Product Details'!$A:$E,2,0)</f>
        <v>Category 3</v>
      </c>
      <c r="J519" t="str">
        <f>VLOOKUP($B519,'Product Details'!$A:$E,3,0)</f>
        <v>Sherry - Dry</v>
      </c>
      <c r="K519" s="1">
        <f>VLOOKUP($B519,'Product Details'!$A:$E,4,0)</f>
        <v>56.74</v>
      </c>
      <c r="L519" s="1">
        <f>VLOOKUP($B519,'Product Details'!$A:$E,5,0)</f>
        <v>79.739999999999995</v>
      </c>
      <c r="M519" s="1">
        <f t="shared" si="40"/>
        <v>1531.98</v>
      </c>
      <c r="N519" s="1">
        <f t="shared" si="41"/>
        <v>2152.98</v>
      </c>
      <c r="O519">
        <f t="shared" si="42"/>
        <v>16</v>
      </c>
      <c r="P519" t="str">
        <f t="shared" si="43"/>
        <v>Apr</v>
      </c>
      <c r="Q519">
        <f t="shared" si="44"/>
        <v>2023</v>
      </c>
    </row>
    <row r="520" spans="1:17" x14ac:dyDescent="0.35">
      <c r="A520" s="2">
        <v>44741</v>
      </c>
      <c r="B520" t="s">
        <v>114</v>
      </c>
      <c r="C520" t="s">
        <v>61</v>
      </c>
      <c r="D520" t="s">
        <v>62</v>
      </c>
      <c r="E520" t="s">
        <v>2</v>
      </c>
      <c r="F520">
        <v>42</v>
      </c>
      <c r="G520" t="s">
        <v>129</v>
      </c>
      <c r="H520" t="s">
        <v>129</v>
      </c>
      <c r="I520" t="str">
        <f>VLOOKUP($B520,'Product Details'!$A:$E,2,0)</f>
        <v>Category 5</v>
      </c>
      <c r="J520" t="str">
        <f>VLOOKUP($B520,'Product Details'!$A:$E,3,0)</f>
        <v>Vaccum Bag - 14x20</v>
      </c>
      <c r="K520" s="1">
        <f>VLOOKUP($B520,'Product Details'!$A:$E,4,0)</f>
        <v>91.03</v>
      </c>
      <c r="L520" s="1">
        <f>VLOOKUP($B520,'Product Details'!$A:$E,5,0)</f>
        <v>90.54</v>
      </c>
      <c r="M520" s="1">
        <f t="shared" si="40"/>
        <v>3823.26</v>
      </c>
      <c r="N520" s="1">
        <f t="shared" si="41"/>
        <v>3802.6800000000003</v>
      </c>
      <c r="O520">
        <f t="shared" si="42"/>
        <v>29</v>
      </c>
      <c r="P520" t="str">
        <f t="shared" si="43"/>
        <v>Jun</v>
      </c>
      <c r="Q520">
        <f t="shared" si="44"/>
        <v>2022</v>
      </c>
    </row>
    <row r="521" spans="1:17" x14ac:dyDescent="0.35">
      <c r="A521" s="2">
        <v>44737</v>
      </c>
      <c r="B521" t="s">
        <v>105</v>
      </c>
      <c r="C521" t="s">
        <v>18</v>
      </c>
      <c r="D521" t="s">
        <v>19</v>
      </c>
      <c r="E521" t="s">
        <v>2</v>
      </c>
      <c r="F521">
        <v>25</v>
      </c>
      <c r="G521" t="s">
        <v>131</v>
      </c>
      <c r="H521" t="s">
        <v>129</v>
      </c>
      <c r="I521" t="str">
        <f>VLOOKUP($B521,'Product Details'!$A:$E,2,0)</f>
        <v>Category 2</v>
      </c>
      <c r="J521" t="str">
        <f>VLOOKUP($B521,'Product Details'!$A:$E,3,0)</f>
        <v>Soup Campbells</v>
      </c>
      <c r="K521" s="1">
        <f>VLOOKUP($B521,'Product Details'!$A:$E,4,0)</f>
        <v>7.54</v>
      </c>
      <c r="L521" s="1">
        <f>VLOOKUP($B521,'Product Details'!$A:$E,5,0)</f>
        <v>13.54</v>
      </c>
      <c r="M521" s="1">
        <f t="shared" si="40"/>
        <v>188.5</v>
      </c>
      <c r="N521" s="1">
        <f t="shared" si="41"/>
        <v>338.5</v>
      </c>
      <c r="O521">
        <f t="shared" si="42"/>
        <v>25</v>
      </c>
      <c r="P521" t="str">
        <f t="shared" si="43"/>
        <v>Jun</v>
      </c>
      <c r="Q521">
        <f t="shared" si="44"/>
        <v>2022</v>
      </c>
    </row>
    <row r="522" spans="1:17" x14ac:dyDescent="0.35">
      <c r="A522" s="2">
        <v>44842</v>
      </c>
      <c r="B522" t="s">
        <v>118</v>
      </c>
      <c r="C522" t="s">
        <v>42</v>
      </c>
      <c r="D522" t="s">
        <v>43</v>
      </c>
      <c r="E522" t="s">
        <v>2</v>
      </c>
      <c r="F522">
        <v>37</v>
      </c>
      <c r="G522" t="s">
        <v>130</v>
      </c>
      <c r="H522" t="s">
        <v>129</v>
      </c>
      <c r="I522" t="str">
        <f>VLOOKUP($B522,'Product Details'!$A:$E,2,0)</f>
        <v>Category 2</v>
      </c>
      <c r="J522" t="str">
        <f>VLOOKUP($B522,'Product Details'!$A:$E,3,0)</f>
        <v>Soup - Campbells Mac N Cheese</v>
      </c>
      <c r="K522" s="1">
        <f>VLOOKUP($B522,'Product Details'!$A:$E,4,0)</f>
        <v>6.55</v>
      </c>
      <c r="L522" s="1">
        <f>VLOOKUP($B522,'Product Details'!$A:$E,5,0)</f>
        <v>4.53</v>
      </c>
      <c r="M522" s="1">
        <f t="shared" si="40"/>
        <v>242.35</v>
      </c>
      <c r="N522" s="1">
        <f t="shared" si="41"/>
        <v>167.61</v>
      </c>
      <c r="O522">
        <f t="shared" si="42"/>
        <v>8</v>
      </c>
      <c r="P522" t="str">
        <f t="shared" si="43"/>
        <v>Oct</v>
      </c>
      <c r="Q522">
        <f t="shared" si="44"/>
        <v>2022</v>
      </c>
    </row>
    <row r="523" spans="1:17" x14ac:dyDescent="0.35">
      <c r="A523" s="2">
        <v>44944</v>
      </c>
      <c r="B523" t="s">
        <v>117</v>
      </c>
      <c r="C523" t="s">
        <v>89</v>
      </c>
      <c r="D523" t="s">
        <v>90</v>
      </c>
      <c r="E523" t="s">
        <v>2</v>
      </c>
      <c r="F523">
        <v>50</v>
      </c>
      <c r="G523" t="s">
        <v>132</v>
      </c>
      <c r="H523" t="s">
        <v>135</v>
      </c>
      <c r="I523" t="str">
        <f>VLOOKUP($B523,'Product Details'!$A:$E,2,0)</f>
        <v>Category 1</v>
      </c>
      <c r="J523" t="str">
        <f>VLOOKUP($B523,'Product Details'!$A:$E,3,0)</f>
        <v>Sauce - Bernaise, Mix</v>
      </c>
      <c r="K523" s="1">
        <f>VLOOKUP($B523,'Product Details'!$A:$E,4,0)</f>
        <v>88.79</v>
      </c>
      <c r="L523" s="1">
        <f>VLOOKUP($B523,'Product Details'!$A:$E,5,0)</f>
        <v>96.79</v>
      </c>
      <c r="M523" s="1">
        <f t="shared" si="40"/>
        <v>4439.5</v>
      </c>
      <c r="N523" s="1">
        <f t="shared" si="41"/>
        <v>4839.5</v>
      </c>
      <c r="O523">
        <f t="shared" si="42"/>
        <v>18</v>
      </c>
      <c r="P523" t="str">
        <f t="shared" si="43"/>
        <v>Jan</v>
      </c>
      <c r="Q523">
        <f t="shared" si="44"/>
        <v>2023</v>
      </c>
    </row>
    <row r="524" spans="1:17" x14ac:dyDescent="0.35">
      <c r="A524" s="2">
        <v>44780</v>
      </c>
      <c r="B524" t="s">
        <v>119</v>
      </c>
      <c r="C524" t="s">
        <v>65</v>
      </c>
      <c r="D524" t="s">
        <v>66</v>
      </c>
      <c r="E524" t="s">
        <v>6</v>
      </c>
      <c r="F524">
        <v>47</v>
      </c>
      <c r="G524" t="s">
        <v>131</v>
      </c>
      <c r="H524" t="s">
        <v>135</v>
      </c>
      <c r="I524" t="str">
        <f>VLOOKUP($B524,'Product Details'!$A:$E,2,0)</f>
        <v>Category 2</v>
      </c>
      <c r="J524" t="str">
        <f>VLOOKUP($B524,'Product Details'!$A:$E,3,0)</f>
        <v>Rabbit - Legs</v>
      </c>
      <c r="K524" s="1">
        <f>VLOOKUP($B524,'Product Details'!$A:$E,4,0)</f>
        <v>16.260000000000002</v>
      </c>
      <c r="L524" s="1">
        <f>VLOOKUP($B524,'Product Details'!$A:$E,5,0)</f>
        <v>23.26</v>
      </c>
      <c r="M524" s="1">
        <f t="shared" si="40"/>
        <v>764.22</v>
      </c>
      <c r="N524" s="1">
        <f t="shared" si="41"/>
        <v>1093.22</v>
      </c>
      <c r="O524">
        <f t="shared" si="42"/>
        <v>7</v>
      </c>
      <c r="P524" t="str">
        <f t="shared" si="43"/>
        <v>Aug</v>
      </c>
      <c r="Q524">
        <f t="shared" si="44"/>
        <v>2022</v>
      </c>
    </row>
    <row r="525" spans="1:17" x14ac:dyDescent="0.35">
      <c r="A525" s="2">
        <v>44751</v>
      </c>
      <c r="B525" t="s">
        <v>108</v>
      </c>
      <c r="C525" t="s">
        <v>23</v>
      </c>
      <c r="D525" t="s">
        <v>24</v>
      </c>
      <c r="E525" t="s">
        <v>2</v>
      </c>
      <c r="F525">
        <v>40</v>
      </c>
      <c r="G525" t="s">
        <v>131</v>
      </c>
      <c r="H525" t="s">
        <v>135</v>
      </c>
      <c r="I525" t="str">
        <f>VLOOKUP($B525,'Product Details'!$A:$E,2,0)</f>
        <v>Category 5</v>
      </c>
      <c r="J525" t="str">
        <f>VLOOKUP($B525,'Product Details'!$A:$E,3,0)</f>
        <v>7up Diet, 355 Ml</v>
      </c>
      <c r="K525" s="1">
        <f>VLOOKUP($B525,'Product Details'!$A:$E,4,0)</f>
        <v>70.31</v>
      </c>
      <c r="L525" s="1">
        <f>VLOOKUP($B525,'Product Details'!$A:$E,5,0)</f>
        <v>85.31</v>
      </c>
      <c r="M525" s="1">
        <f t="shared" si="40"/>
        <v>2812.4</v>
      </c>
      <c r="N525" s="1">
        <f t="shared" si="41"/>
        <v>3412.4</v>
      </c>
      <c r="O525">
        <f t="shared" si="42"/>
        <v>9</v>
      </c>
      <c r="P525" t="str">
        <f t="shared" si="43"/>
        <v>Jul</v>
      </c>
      <c r="Q525">
        <f t="shared" si="44"/>
        <v>2022</v>
      </c>
    </row>
    <row r="526" spans="1:17" x14ac:dyDescent="0.35">
      <c r="A526" s="2">
        <v>44839</v>
      </c>
      <c r="B526" t="s">
        <v>106</v>
      </c>
      <c r="C526" t="s">
        <v>89</v>
      </c>
      <c r="D526" t="s">
        <v>90</v>
      </c>
      <c r="E526" t="s">
        <v>2</v>
      </c>
      <c r="F526">
        <v>38</v>
      </c>
      <c r="G526" t="s">
        <v>132</v>
      </c>
      <c r="H526" t="s">
        <v>135</v>
      </c>
      <c r="I526" t="str">
        <f>VLOOKUP($B526,'Product Details'!$A:$E,2,0)</f>
        <v>Category 1</v>
      </c>
      <c r="J526" t="str">
        <f>VLOOKUP($B526,'Product Details'!$A:$E,3,0)</f>
        <v>Lime Cordial - Roses</v>
      </c>
      <c r="K526" s="1">
        <f>VLOOKUP($B526,'Product Details'!$A:$E,4,0)</f>
        <v>51.42</v>
      </c>
      <c r="L526" s="1">
        <f>VLOOKUP($B526,'Product Details'!$A:$E,5,0)</f>
        <v>72.42</v>
      </c>
      <c r="M526" s="1">
        <f t="shared" si="40"/>
        <v>1953.96</v>
      </c>
      <c r="N526" s="1">
        <f t="shared" si="41"/>
        <v>2751.96</v>
      </c>
      <c r="O526">
        <f t="shared" si="42"/>
        <v>5</v>
      </c>
      <c r="P526" t="str">
        <f t="shared" si="43"/>
        <v>Oct</v>
      </c>
      <c r="Q526">
        <f t="shared" si="44"/>
        <v>2022</v>
      </c>
    </row>
    <row r="527" spans="1:17" x14ac:dyDescent="0.35">
      <c r="A527" s="2">
        <v>44749</v>
      </c>
      <c r="B527" t="s">
        <v>119</v>
      </c>
      <c r="C527" t="s">
        <v>65</v>
      </c>
      <c r="D527" t="s">
        <v>66</v>
      </c>
      <c r="E527" t="s">
        <v>6</v>
      </c>
      <c r="F527">
        <v>34</v>
      </c>
      <c r="G527" t="s">
        <v>131</v>
      </c>
      <c r="H527" t="s">
        <v>129</v>
      </c>
      <c r="I527" t="str">
        <f>VLOOKUP($B527,'Product Details'!$A:$E,2,0)</f>
        <v>Category 2</v>
      </c>
      <c r="J527" t="str">
        <f>VLOOKUP($B527,'Product Details'!$A:$E,3,0)</f>
        <v>Rabbit - Legs</v>
      </c>
      <c r="K527" s="1">
        <f>VLOOKUP($B527,'Product Details'!$A:$E,4,0)</f>
        <v>16.260000000000002</v>
      </c>
      <c r="L527" s="1">
        <f>VLOOKUP($B527,'Product Details'!$A:$E,5,0)</f>
        <v>23.26</v>
      </c>
      <c r="M527" s="1">
        <f t="shared" si="40"/>
        <v>552.84</v>
      </c>
      <c r="N527" s="1">
        <f t="shared" si="41"/>
        <v>790.84</v>
      </c>
      <c r="O527">
        <f t="shared" si="42"/>
        <v>7</v>
      </c>
      <c r="P527" t="str">
        <f t="shared" si="43"/>
        <v>Jul</v>
      </c>
      <c r="Q527">
        <f t="shared" si="44"/>
        <v>2022</v>
      </c>
    </row>
    <row r="528" spans="1:17" x14ac:dyDescent="0.35">
      <c r="A528" s="2">
        <v>44981</v>
      </c>
      <c r="B528" t="s">
        <v>103</v>
      </c>
      <c r="C528" t="s">
        <v>39</v>
      </c>
      <c r="D528" t="s">
        <v>40</v>
      </c>
      <c r="E528" t="s">
        <v>6</v>
      </c>
      <c r="F528">
        <v>59</v>
      </c>
      <c r="G528" t="s">
        <v>132</v>
      </c>
      <c r="H528" t="s">
        <v>135</v>
      </c>
      <c r="I528" t="str">
        <f>VLOOKUP($B528,'Product Details'!$A:$E,2,0)</f>
        <v>Category 5</v>
      </c>
      <c r="J528" t="str">
        <f>VLOOKUP($B528,'Product Details'!$A:$E,3,0)</f>
        <v>Tomatoes - Grape</v>
      </c>
      <c r="K528" s="1">
        <f>VLOOKUP($B528,'Product Details'!$A:$E,4,0)</f>
        <v>36.659999999999997</v>
      </c>
      <c r="L528" s="1">
        <f>VLOOKUP($B528,'Product Details'!$A:$E,5,0)</f>
        <v>52.66</v>
      </c>
      <c r="M528" s="1">
        <f t="shared" si="40"/>
        <v>2162.9399999999996</v>
      </c>
      <c r="N528" s="1">
        <f t="shared" si="41"/>
        <v>3106.9399999999996</v>
      </c>
      <c r="O528">
        <f t="shared" si="42"/>
        <v>24</v>
      </c>
      <c r="P528" t="str">
        <f t="shared" si="43"/>
        <v>Feb</v>
      </c>
      <c r="Q528">
        <f t="shared" si="44"/>
        <v>2023</v>
      </c>
    </row>
    <row r="529" spans="1:17" x14ac:dyDescent="0.35">
      <c r="A529" s="2">
        <v>44855</v>
      </c>
      <c r="B529" t="s">
        <v>106</v>
      </c>
      <c r="C529" t="s">
        <v>89</v>
      </c>
      <c r="D529" t="s">
        <v>90</v>
      </c>
      <c r="E529" t="s">
        <v>2</v>
      </c>
      <c r="F529">
        <v>35</v>
      </c>
      <c r="G529" t="s">
        <v>132</v>
      </c>
      <c r="H529" t="s">
        <v>135</v>
      </c>
      <c r="I529" t="str">
        <f>VLOOKUP($B529,'Product Details'!$A:$E,2,0)</f>
        <v>Category 1</v>
      </c>
      <c r="J529" t="str">
        <f>VLOOKUP($B529,'Product Details'!$A:$E,3,0)</f>
        <v>Lime Cordial - Roses</v>
      </c>
      <c r="K529" s="1">
        <f>VLOOKUP($B529,'Product Details'!$A:$E,4,0)</f>
        <v>51.42</v>
      </c>
      <c r="L529" s="1">
        <f>VLOOKUP($B529,'Product Details'!$A:$E,5,0)</f>
        <v>72.42</v>
      </c>
      <c r="M529" s="1">
        <f t="shared" si="40"/>
        <v>1799.7</v>
      </c>
      <c r="N529" s="1">
        <f t="shared" si="41"/>
        <v>2534.7000000000003</v>
      </c>
      <c r="O529">
        <f t="shared" si="42"/>
        <v>21</v>
      </c>
      <c r="P529" t="str">
        <f t="shared" si="43"/>
        <v>Oct</v>
      </c>
      <c r="Q529">
        <f t="shared" si="44"/>
        <v>2022</v>
      </c>
    </row>
    <row r="530" spans="1:17" x14ac:dyDescent="0.35">
      <c r="A530" s="2">
        <v>44936</v>
      </c>
      <c r="B530" t="s">
        <v>101</v>
      </c>
      <c r="C530" t="s">
        <v>42</v>
      </c>
      <c r="D530" t="s">
        <v>43</v>
      </c>
      <c r="E530" t="s">
        <v>2</v>
      </c>
      <c r="F530">
        <v>12</v>
      </c>
      <c r="G530" t="s">
        <v>130</v>
      </c>
      <c r="H530" t="s">
        <v>129</v>
      </c>
      <c r="I530" t="str">
        <f>VLOOKUP($B530,'Product Details'!$A:$E,2,0)</f>
        <v>Category 1</v>
      </c>
      <c r="J530" t="str">
        <f>VLOOKUP($B530,'Product Details'!$A:$E,3,0)</f>
        <v>Peas - Pigeon, Dry</v>
      </c>
      <c r="K530" s="1">
        <f>VLOOKUP($B530,'Product Details'!$A:$E,4,0)</f>
        <v>69.069999999999993</v>
      </c>
      <c r="L530" s="1">
        <f>VLOOKUP($B530,'Product Details'!$A:$E,5,0)</f>
        <v>88.07</v>
      </c>
      <c r="M530" s="1">
        <f t="shared" si="40"/>
        <v>828.83999999999992</v>
      </c>
      <c r="N530" s="1">
        <f t="shared" si="41"/>
        <v>1056.8399999999999</v>
      </c>
      <c r="O530">
        <f t="shared" si="42"/>
        <v>10</v>
      </c>
      <c r="P530" t="str">
        <f t="shared" si="43"/>
        <v>Jan</v>
      </c>
      <c r="Q530">
        <f t="shared" si="44"/>
        <v>2023</v>
      </c>
    </row>
    <row r="531" spans="1:17" x14ac:dyDescent="0.35">
      <c r="A531" s="2">
        <v>44957</v>
      </c>
      <c r="B531" t="s">
        <v>106</v>
      </c>
      <c r="C531" t="s">
        <v>67</v>
      </c>
      <c r="D531" t="s">
        <v>68</v>
      </c>
      <c r="E531" t="s">
        <v>2</v>
      </c>
      <c r="F531">
        <v>9</v>
      </c>
      <c r="G531" t="s">
        <v>131</v>
      </c>
      <c r="H531" t="s">
        <v>135</v>
      </c>
      <c r="I531" t="str">
        <f>VLOOKUP($B531,'Product Details'!$A:$E,2,0)</f>
        <v>Category 1</v>
      </c>
      <c r="J531" t="str">
        <f>VLOOKUP($B531,'Product Details'!$A:$E,3,0)</f>
        <v>Lime Cordial - Roses</v>
      </c>
      <c r="K531" s="1">
        <f>VLOOKUP($B531,'Product Details'!$A:$E,4,0)</f>
        <v>51.42</v>
      </c>
      <c r="L531" s="1">
        <f>VLOOKUP($B531,'Product Details'!$A:$E,5,0)</f>
        <v>72.42</v>
      </c>
      <c r="M531" s="1">
        <f t="shared" si="40"/>
        <v>462.78000000000003</v>
      </c>
      <c r="N531" s="1">
        <f t="shared" si="41"/>
        <v>651.78</v>
      </c>
      <c r="O531">
        <f t="shared" si="42"/>
        <v>31</v>
      </c>
      <c r="P531" t="str">
        <f t="shared" si="43"/>
        <v>Jan</v>
      </c>
      <c r="Q531">
        <f t="shared" si="44"/>
        <v>2023</v>
      </c>
    </row>
    <row r="532" spans="1:17" x14ac:dyDescent="0.35">
      <c r="A532" s="2">
        <v>45057</v>
      </c>
      <c r="B532" t="s">
        <v>98</v>
      </c>
      <c r="C532" t="s">
        <v>89</v>
      </c>
      <c r="D532" t="s">
        <v>90</v>
      </c>
      <c r="E532" t="s">
        <v>2</v>
      </c>
      <c r="F532">
        <v>25</v>
      </c>
      <c r="G532" t="s">
        <v>132</v>
      </c>
      <c r="H532" t="s">
        <v>135</v>
      </c>
      <c r="I532" t="str">
        <f>VLOOKUP($B532,'Product Details'!$A:$E,2,0)</f>
        <v>Category 3</v>
      </c>
      <c r="J532" t="str">
        <f>VLOOKUP($B532,'Product Details'!$A:$E,3,0)</f>
        <v>Beef - Striploin</v>
      </c>
      <c r="K532" s="1">
        <f>VLOOKUP($B532,'Product Details'!$A:$E,4,0)</f>
        <v>13.89</v>
      </c>
      <c r="L532" s="1">
        <f>VLOOKUP($B532,'Product Details'!$A:$E,5,0)</f>
        <v>33.89</v>
      </c>
      <c r="M532" s="1">
        <f t="shared" si="40"/>
        <v>347.25</v>
      </c>
      <c r="N532" s="1">
        <f t="shared" si="41"/>
        <v>847.25</v>
      </c>
      <c r="O532">
        <f t="shared" si="42"/>
        <v>11</v>
      </c>
      <c r="P532" t="str">
        <f t="shared" si="43"/>
        <v>May</v>
      </c>
      <c r="Q532">
        <f t="shared" si="44"/>
        <v>2023</v>
      </c>
    </row>
    <row r="533" spans="1:17" x14ac:dyDescent="0.35">
      <c r="A533" s="2">
        <v>44945</v>
      </c>
      <c r="B533" t="s">
        <v>111</v>
      </c>
      <c r="C533" t="s">
        <v>0</v>
      </c>
      <c r="D533" t="s">
        <v>1</v>
      </c>
      <c r="E533" t="s">
        <v>2</v>
      </c>
      <c r="F533">
        <v>59</v>
      </c>
      <c r="G533" t="s">
        <v>129</v>
      </c>
      <c r="H533" t="s">
        <v>129</v>
      </c>
      <c r="I533" t="str">
        <f>VLOOKUP($B533,'Product Details'!$A:$E,2,0)</f>
        <v>Category 2</v>
      </c>
      <c r="J533" t="str">
        <f>VLOOKUP($B533,'Product Details'!$A:$E,3,0)</f>
        <v>Pasta - Cappellini, Dry</v>
      </c>
      <c r="K533" s="1">
        <f>VLOOKUP($B533,'Product Details'!$A:$E,4,0)</f>
        <v>33.299999999999997</v>
      </c>
      <c r="L533" s="1">
        <f>VLOOKUP($B533,'Product Details'!$A:$E,5,0)</f>
        <v>46.3</v>
      </c>
      <c r="M533" s="1">
        <f t="shared" si="40"/>
        <v>1964.6999999999998</v>
      </c>
      <c r="N533" s="1">
        <f t="shared" si="41"/>
        <v>2731.7</v>
      </c>
      <c r="O533">
        <f t="shared" si="42"/>
        <v>19</v>
      </c>
      <c r="P533" t="str">
        <f t="shared" si="43"/>
        <v>Jan</v>
      </c>
      <c r="Q533">
        <f t="shared" si="44"/>
        <v>2023</v>
      </c>
    </row>
    <row r="534" spans="1:17" x14ac:dyDescent="0.35">
      <c r="A534" s="2">
        <v>44742</v>
      </c>
      <c r="B534" t="s">
        <v>101</v>
      </c>
      <c r="C534" t="s">
        <v>53</v>
      </c>
      <c r="D534" t="s">
        <v>54</v>
      </c>
      <c r="E534" t="s">
        <v>2</v>
      </c>
      <c r="F534">
        <v>56</v>
      </c>
      <c r="G534" t="s">
        <v>129</v>
      </c>
      <c r="H534" t="s">
        <v>129</v>
      </c>
      <c r="I534" t="str">
        <f>VLOOKUP($B534,'Product Details'!$A:$E,2,0)</f>
        <v>Category 1</v>
      </c>
      <c r="J534" t="str">
        <f>VLOOKUP($B534,'Product Details'!$A:$E,3,0)</f>
        <v>Peas - Pigeon, Dry</v>
      </c>
      <c r="K534" s="1">
        <f>VLOOKUP($B534,'Product Details'!$A:$E,4,0)</f>
        <v>69.069999999999993</v>
      </c>
      <c r="L534" s="1">
        <f>VLOOKUP($B534,'Product Details'!$A:$E,5,0)</f>
        <v>88.07</v>
      </c>
      <c r="M534" s="1">
        <f t="shared" si="40"/>
        <v>3867.9199999999996</v>
      </c>
      <c r="N534" s="1">
        <f t="shared" si="41"/>
        <v>4931.92</v>
      </c>
      <c r="O534">
        <f t="shared" si="42"/>
        <v>30</v>
      </c>
      <c r="P534" t="str">
        <f t="shared" si="43"/>
        <v>Jun</v>
      </c>
      <c r="Q534">
        <f t="shared" si="44"/>
        <v>2022</v>
      </c>
    </row>
    <row r="535" spans="1:17" x14ac:dyDescent="0.35">
      <c r="A535" s="2">
        <v>44990</v>
      </c>
      <c r="B535" t="s">
        <v>110</v>
      </c>
      <c r="C535" t="s">
        <v>61</v>
      </c>
      <c r="D535" t="s">
        <v>62</v>
      </c>
      <c r="E535" t="s">
        <v>2</v>
      </c>
      <c r="F535">
        <v>46</v>
      </c>
      <c r="G535" t="s">
        <v>129</v>
      </c>
      <c r="H535" t="s">
        <v>135</v>
      </c>
      <c r="I535" t="str">
        <f>VLOOKUP($B535,'Product Details'!$A:$E,2,0)</f>
        <v>Category 6</v>
      </c>
      <c r="J535" t="str">
        <f>VLOOKUP($B535,'Product Details'!$A:$E,3,0)</f>
        <v>Pastry - Baked Cinnamon Stick</v>
      </c>
      <c r="K535" s="1">
        <f>VLOOKUP($B535,'Product Details'!$A:$E,4,0)</f>
        <v>43.7</v>
      </c>
      <c r="L535" s="1">
        <f>VLOOKUP($B535,'Product Details'!$A:$E,5,0)</f>
        <v>42.11</v>
      </c>
      <c r="M535" s="1">
        <f t="shared" si="40"/>
        <v>2010.2</v>
      </c>
      <c r="N535" s="1">
        <f t="shared" si="41"/>
        <v>1937.06</v>
      </c>
      <c r="O535">
        <f t="shared" si="42"/>
        <v>5</v>
      </c>
      <c r="P535" t="str">
        <f t="shared" si="43"/>
        <v>Mar</v>
      </c>
      <c r="Q535">
        <f t="shared" si="44"/>
        <v>2023</v>
      </c>
    </row>
    <row r="536" spans="1:17" x14ac:dyDescent="0.35">
      <c r="A536" s="2">
        <v>44742</v>
      </c>
      <c r="B536" t="s">
        <v>111</v>
      </c>
      <c r="C536" t="s">
        <v>56</v>
      </c>
      <c r="D536" t="s">
        <v>57</v>
      </c>
      <c r="E536" t="s">
        <v>2</v>
      </c>
      <c r="F536">
        <v>45</v>
      </c>
      <c r="G536" t="s">
        <v>132</v>
      </c>
      <c r="H536" t="s">
        <v>129</v>
      </c>
      <c r="I536" t="str">
        <f>VLOOKUP($B536,'Product Details'!$A:$E,2,0)</f>
        <v>Category 2</v>
      </c>
      <c r="J536" t="str">
        <f>VLOOKUP($B536,'Product Details'!$A:$E,3,0)</f>
        <v>Pasta - Cappellini, Dry</v>
      </c>
      <c r="K536" s="1">
        <f>VLOOKUP($B536,'Product Details'!$A:$E,4,0)</f>
        <v>33.299999999999997</v>
      </c>
      <c r="L536" s="1">
        <f>VLOOKUP($B536,'Product Details'!$A:$E,5,0)</f>
        <v>46.3</v>
      </c>
      <c r="M536" s="1">
        <f t="shared" si="40"/>
        <v>1498.4999999999998</v>
      </c>
      <c r="N536" s="1">
        <f t="shared" si="41"/>
        <v>2083.5</v>
      </c>
      <c r="O536">
        <f t="shared" si="42"/>
        <v>30</v>
      </c>
      <c r="P536" t="str">
        <f t="shared" si="43"/>
        <v>Jun</v>
      </c>
      <c r="Q536">
        <f t="shared" si="44"/>
        <v>2022</v>
      </c>
    </row>
    <row r="537" spans="1:17" x14ac:dyDescent="0.35">
      <c r="A537" s="2">
        <v>44878</v>
      </c>
      <c r="B537" t="s">
        <v>99</v>
      </c>
      <c r="C537" t="s">
        <v>77</v>
      </c>
      <c r="D537" t="s">
        <v>78</v>
      </c>
      <c r="E537" t="s">
        <v>6</v>
      </c>
      <c r="F537">
        <v>39</v>
      </c>
      <c r="G537" t="s">
        <v>131</v>
      </c>
      <c r="H537" t="s">
        <v>129</v>
      </c>
      <c r="I537" t="str">
        <f>VLOOKUP($B537,'Product Details'!$A:$E,2,0)</f>
        <v>Category 3</v>
      </c>
      <c r="J537" t="str">
        <f>VLOOKUP($B537,'Product Details'!$A:$E,3,0)</f>
        <v>Wine - Tribal Sauvignon</v>
      </c>
      <c r="K537" s="1">
        <f>VLOOKUP($B537,'Product Details'!$A:$E,4,0)</f>
        <v>21.66</v>
      </c>
      <c r="L537" s="1">
        <f>VLOOKUP($B537,'Product Details'!$A:$E,5,0)</f>
        <v>31.66</v>
      </c>
      <c r="M537" s="1">
        <f t="shared" si="40"/>
        <v>844.74</v>
      </c>
      <c r="N537" s="1">
        <f t="shared" si="41"/>
        <v>1234.74</v>
      </c>
      <c r="O537">
        <f t="shared" si="42"/>
        <v>13</v>
      </c>
      <c r="P537" t="str">
        <f t="shared" si="43"/>
        <v>Nov</v>
      </c>
      <c r="Q537">
        <f t="shared" si="44"/>
        <v>2022</v>
      </c>
    </row>
    <row r="538" spans="1:17" x14ac:dyDescent="0.35">
      <c r="A538" s="2">
        <v>44929</v>
      </c>
      <c r="B538" t="s">
        <v>117</v>
      </c>
      <c r="C538" t="s">
        <v>42</v>
      </c>
      <c r="D538" t="s">
        <v>43</v>
      </c>
      <c r="E538" t="s">
        <v>2</v>
      </c>
      <c r="F538">
        <v>21</v>
      </c>
      <c r="G538" t="s">
        <v>130</v>
      </c>
      <c r="H538" t="s">
        <v>129</v>
      </c>
      <c r="I538" t="str">
        <f>VLOOKUP($B538,'Product Details'!$A:$E,2,0)</f>
        <v>Category 1</v>
      </c>
      <c r="J538" t="str">
        <f>VLOOKUP($B538,'Product Details'!$A:$E,3,0)</f>
        <v>Sauce - Bernaise, Mix</v>
      </c>
      <c r="K538" s="1">
        <f>VLOOKUP($B538,'Product Details'!$A:$E,4,0)</f>
        <v>88.79</v>
      </c>
      <c r="L538" s="1">
        <f>VLOOKUP($B538,'Product Details'!$A:$E,5,0)</f>
        <v>96.79</v>
      </c>
      <c r="M538" s="1">
        <f t="shared" si="40"/>
        <v>1864.5900000000001</v>
      </c>
      <c r="N538" s="1">
        <f t="shared" si="41"/>
        <v>2032.5900000000001</v>
      </c>
      <c r="O538">
        <f t="shared" si="42"/>
        <v>3</v>
      </c>
      <c r="P538" t="str">
        <f t="shared" si="43"/>
        <v>Jan</v>
      </c>
      <c r="Q538">
        <f t="shared" si="44"/>
        <v>2023</v>
      </c>
    </row>
    <row r="539" spans="1:17" x14ac:dyDescent="0.35">
      <c r="A539" s="2">
        <v>44744</v>
      </c>
      <c r="B539" t="s">
        <v>115</v>
      </c>
      <c r="C539" t="s">
        <v>25</v>
      </c>
      <c r="D539" t="s">
        <v>26</v>
      </c>
      <c r="E539" t="s">
        <v>2</v>
      </c>
      <c r="F539">
        <v>34</v>
      </c>
      <c r="G539" t="s">
        <v>130</v>
      </c>
      <c r="H539" t="s">
        <v>135</v>
      </c>
      <c r="I539" t="str">
        <f>VLOOKUP($B539,'Product Details'!$A:$E,2,0)</f>
        <v>Category 3</v>
      </c>
      <c r="J539" t="str">
        <f>VLOOKUP($B539,'Product Details'!$A:$E,3,0)</f>
        <v>Tarragon - Fresh</v>
      </c>
      <c r="K539" s="1">
        <f>VLOOKUP($B539,'Product Details'!$A:$E,4,0)</f>
        <v>88.73</v>
      </c>
      <c r="L539" s="1">
        <f>VLOOKUP($B539,'Product Details'!$A:$E,5,0)</f>
        <v>87.75</v>
      </c>
      <c r="M539" s="1">
        <f t="shared" si="40"/>
        <v>3016.82</v>
      </c>
      <c r="N539" s="1">
        <f t="shared" si="41"/>
        <v>2983.5</v>
      </c>
      <c r="O539">
        <f t="shared" si="42"/>
        <v>2</v>
      </c>
      <c r="P539" t="str">
        <f t="shared" si="43"/>
        <v>Jul</v>
      </c>
      <c r="Q539">
        <f t="shared" si="44"/>
        <v>2022</v>
      </c>
    </row>
    <row r="540" spans="1:17" x14ac:dyDescent="0.35">
      <c r="A540" s="2">
        <v>44896</v>
      </c>
      <c r="B540" t="s">
        <v>116</v>
      </c>
      <c r="C540" t="s">
        <v>50</v>
      </c>
      <c r="D540" t="s">
        <v>51</v>
      </c>
      <c r="E540" t="s">
        <v>6</v>
      </c>
      <c r="F540">
        <v>56</v>
      </c>
      <c r="G540" t="s">
        <v>130</v>
      </c>
      <c r="H540" t="s">
        <v>129</v>
      </c>
      <c r="I540" t="str">
        <f>VLOOKUP($B540,'Product Details'!$A:$E,2,0)</f>
        <v>Category 5</v>
      </c>
      <c r="J540" t="str">
        <f>VLOOKUP($B540,'Product Details'!$A:$E,3,0)</f>
        <v>Water - San Pellegrino</v>
      </c>
      <c r="K540" s="1">
        <f>VLOOKUP($B540,'Product Details'!$A:$E,4,0)</f>
        <v>32.25</v>
      </c>
      <c r="L540" s="1">
        <f>VLOOKUP($B540,'Product Details'!$A:$E,5,0)</f>
        <v>41.25</v>
      </c>
      <c r="M540" s="1">
        <f t="shared" si="40"/>
        <v>1806</v>
      </c>
      <c r="N540" s="1">
        <f t="shared" si="41"/>
        <v>2310</v>
      </c>
      <c r="O540">
        <f t="shared" si="42"/>
        <v>1</v>
      </c>
      <c r="P540" t="str">
        <f t="shared" si="43"/>
        <v>Dec</v>
      </c>
      <c r="Q540">
        <f t="shared" si="44"/>
        <v>2022</v>
      </c>
    </row>
    <row r="541" spans="1:17" x14ac:dyDescent="0.35">
      <c r="A541" s="2">
        <v>45048</v>
      </c>
      <c r="B541" t="s">
        <v>97</v>
      </c>
      <c r="C541" t="s">
        <v>11</v>
      </c>
      <c r="D541" t="s">
        <v>12</v>
      </c>
      <c r="E541" t="s">
        <v>2</v>
      </c>
      <c r="F541">
        <v>22</v>
      </c>
      <c r="G541" t="s">
        <v>129</v>
      </c>
      <c r="H541" t="s">
        <v>129</v>
      </c>
      <c r="I541" t="str">
        <f>VLOOKUP($B541,'Product Details'!$A:$E,2,0)</f>
        <v>Category 1</v>
      </c>
      <c r="J541" t="str">
        <f>VLOOKUP($B541,'Product Details'!$A:$E,3,0)</f>
        <v>Syrup - Monin - Blue Curacao</v>
      </c>
      <c r="K541" s="1">
        <f>VLOOKUP($B541,'Product Details'!$A:$E,4,0)</f>
        <v>76.34</v>
      </c>
      <c r="L541" s="1">
        <f>VLOOKUP($B541,'Product Details'!$A:$E,5,0)</f>
        <v>81.34</v>
      </c>
      <c r="M541" s="1">
        <f t="shared" si="40"/>
        <v>1679.48</v>
      </c>
      <c r="N541" s="1">
        <f t="shared" si="41"/>
        <v>1789.48</v>
      </c>
      <c r="O541">
        <f t="shared" si="42"/>
        <v>2</v>
      </c>
      <c r="P541" t="str">
        <f t="shared" si="43"/>
        <v>May</v>
      </c>
      <c r="Q541">
        <f t="shared" si="44"/>
        <v>2023</v>
      </c>
    </row>
    <row r="542" spans="1:17" x14ac:dyDescent="0.35">
      <c r="A542" s="2">
        <v>44940</v>
      </c>
      <c r="B542" t="s">
        <v>105</v>
      </c>
      <c r="C542" t="s">
        <v>50</v>
      </c>
      <c r="D542" t="s">
        <v>51</v>
      </c>
      <c r="E542" t="s">
        <v>6</v>
      </c>
      <c r="F542">
        <v>25</v>
      </c>
      <c r="G542" t="s">
        <v>130</v>
      </c>
      <c r="H542" t="s">
        <v>129</v>
      </c>
      <c r="I542" t="str">
        <f>VLOOKUP($B542,'Product Details'!$A:$E,2,0)</f>
        <v>Category 2</v>
      </c>
      <c r="J542" t="str">
        <f>VLOOKUP($B542,'Product Details'!$A:$E,3,0)</f>
        <v>Soup Campbells</v>
      </c>
      <c r="K542" s="1">
        <f>VLOOKUP($B542,'Product Details'!$A:$E,4,0)</f>
        <v>7.54</v>
      </c>
      <c r="L542" s="1">
        <f>VLOOKUP($B542,'Product Details'!$A:$E,5,0)</f>
        <v>13.54</v>
      </c>
      <c r="M542" s="1">
        <f t="shared" si="40"/>
        <v>188.5</v>
      </c>
      <c r="N542" s="1">
        <f t="shared" si="41"/>
        <v>338.5</v>
      </c>
      <c r="O542">
        <f t="shared" si="42"/>
        <v>14</v>
      </c>
      <c r="P542" t="str">
        <f t="shared" si="43"/>
        <v>Jan</v>
      </c>
      <c r="Q542">
        <f t="shared" si="44"/>
        <v>2023</v>
      </c>
    </row>
    <row r="543" spans="1:17" x14ac:dyDescent="0.35">
      <c r="A543" s="2">
        <v>44967</v>
      </c>
      <c r="B543" t="s">
        <v>119</v>
      </c>
      <c r="C543" t="s">
        <v>8</v>
      </c>
      <c r="D543" t="s">
        <v>9</v>
      </c>
      <c r="E543" t="s">
        <v>6</v>
      </c>
      <c r="F543">
        <v>44</v>
      </c>
      <c r="G543" t="s">
        <v>130</v>
      </c>
      <c r="H543" t="s">
        <v>129</v>
      </c>
      <c r="I543" t="str">
        <f>VLOOKUP($B543,'Product Details'!$A:$E,2,0)</f>
        <v>Category 2</v>
      </c>
      <c r="J543" t="str">
        <f>VLOOKUP($B543,'Product Details'!$A:$E,3,0)</f>
        <v>Rabbit - Legs</v>
      </c>
      <c r="K543" s="1">
        <f>VLOOKUP($B543,'Product Details'!$A:$E,4,0)</f>
        <v>16.260000000000002</v>
      </c>
      <c r="L543" s="1">
        <f>VLOOKUP($B543,'Product Details'!$A:$E,5,0)</f>
        <v>23.26</v>
      </c>
      <c r="M543" s="1">
        <f t="shared" si="40"/>
        <v>715.44</v>
      </c>
      <c r="N543" s="1">
        <f t="shared" si="41"/>
        <v>1023.44</v>
      </c>
      <c r="O543">
        <f t="shared" si="42"/>
        <v>10</v>
      </c>
      <c r="P543" t="str">
        <f t="shared" si="43"/>
        <v>Feb</v>
      </c>
      <c r="Q543">
        <f t="shared" si="44"/>
        <v>2023</v>
      </c>
    </row>
    <row r="544" spans="1:17" x14ac:dyDescent="0.35">
      <c r="A544" s="2">
        <v>45020</v>
      </c>
      <c r="B544" t="s">
        <v>102</v>
      </c>
      <c r="C544" t="s">
        <v>82</v>
      </c>
      <c r="D544" t="s">
        <v>83</v>
      </c>
      <c r="E544" t="s">
        <v>6</v>
      </c>
      <c r="F544">
        <v>20</v>
      </c>
      <c r="G544" t="s">
        <v>129</v>
      </c>
      <c r="H544" t="s">
        <v>129</v>
      </c>
      <c r="I544" t="str">
        <f>VLOOKUP($B544,'Product Details'!$A:$E,2,0)</f>
        <v>Category 3</v>
      </c>
      <c r="J544" t="str">
        <f>VLOOKUP($B544,'Product Details'!$A:$E,3,0)</f>
        <v>Scallop - St. Jaques</v>
      </c>
      <c r="K544" s="1">
        <f>VLOOKUP($B544,'Product Details'!$A:$E,4,0)</f>
        <v>22.51</v>
      </c>
      <c r="L544" s="1">
        <f>VLOOKUP($B544,'Product Details'!$A:$E,5,0)</f>
        <v>45.51</v>
      </c>
      <c r="M544" s="1">
        <f t="shared" si="40"/>
        <v>450.20000000000005</v>
      </c>
      <c r="N544" s="1">
        <f t="shared" si="41"/>
        <v>910.19999999999993</v>
      </c>
      <c r="O544">
        <f t="shared" si="42"/>
        <v>4</v>
      </c>
      <c r="P544" t="str">
        <f t="shared" si="43"/>
        <v>Apr</v>
      </c>
      <c r="Q544">
        <f t="shared" si="44"/>
        <v>2023</v>
      </c>
    </row>
    <row r="545" spans="1:17" x14ac:dyDescent="0.35">
      <c r="A545" s="2">
        <v>44792</v>
      </c>
      <c r="B545" t="s">
        <v>98</v>
      </c>
      <c r="C545" t="s">
        <v>15</v>
      </c>
      <c r="D545" t="s">
        <v>16</v>
      </c>
      <c r="E545" t="s">
        <v>2</v>
      </c>
      <c r="F545">
        <v>9</v>
      </c>
      <c r="G545" t="s">
        <v>129</v>
      </c>
      <c r="H545" t="s">
        <v>135</v>
      </c>
      <c r="I545" t="str">
        <f>VLOOKUP($B545,'Product Details'!$A:$E,2,0)</f>
        <v>Category 3</v>
      </c>
      <c r="J545" t="str">
        <f>VLOOKUP($B545,'Product Details'!$A:$E,3,0)</f>
        <v>Beef - Striploin</v>
      </c>
      <c r="K545" s="1">
        <f>VLOOKUP($B545,'Product Details'!$A:$E,4,0)</f>
        <v>13.89</v>
      </c>
      <c r="L545" s="1">
        <f>VLOOKUP($B545,'Product Details'!$A:$E,5,0)</f>
        <v>33.89</v>
      </c>
      <c r="M545" s="1">
        <f t="shared" si="40"/>
        <v>125.01</v>
      </c>
      <c r="N545" s="1">
        <f t="shared" si="41"/>
        <v>305.01</v>
      </c>
      <c r="O545">
        <f t="shared" si="42"/>
        <v>19</v>
      </c>
      <c r="P545" t="str">
        <f t="shared" si="43"/>
        <v>Aug</v>
      </c>
      <c r="Q545">
        <f t="shared" si="44"/>
        <v>2022</v>
      </c>
    </row>
    <row r="546" spans="1:17" x14ac:dyDescent="0.35">
      <c r="A546" s="2">
        <v>44841</v>
      </c>
      <c r="B546" t="s">
        <v>97</v>
      </c>
      <c r="C546" t="s">
        <v>50</v>
      </c>
      <c r="D546" t="s">
        <v>51</v>
      </c>
      <c r="E546" t="s">
        <v>6</v>
      </c>
      <c r="F546">
        <v>58</v>
      </c>
      <c r="G546" t="s">
        <v>130</v>
      </c>
      <c r="H546" t="s">
        <v>129</v>
      </c>
      <c r="I546" t="str">
        <f>VLOOKUP($B546,'Product Details'!$A:$E,2,0)</f>
        <v>Category 1</v>
      </c>
      <c r="J546" t="str">
        <f>VLOOKUP($B546,'Product Details'!$A:$E,3,0)</f>
        <v>Syrup - Monin - Blue Curacao</v>
      </c>
      <c r="K546" s="1">
        <f>VLOOKUP($B546,'Product Details'!$A:$E,4,0)</f>
        <v>76.34</v>
      </c>
      <c r="L546" s="1">
        <f>VLOOKUP($B546,'Product Details'!$A:$E,5,0)</f>
        <v>81.34</v>
      </c>
      <c r="M546" s="1">
        <f t="shared" si="40"/>
        <v>4427.72</v>
      </c>
      <c r="N546" s="1">
        <f t="shared" si="41"/>
        <v>4717.72</v>
      </c>
      <c r="O546">
        <f t="shared" si="42"/>
        <v>7</v>
      </c>
      <c r="P546" t="str">
        <f t="shared" si="43"/>
        <v>Oct</v>
      </c>
      <c r="Q546">
        <f t="shared" si="44"/>
        <v>2022</v>
      </c>
    </row>
    <row r="547" spans="1:17" x14ac:dyDescent="0.35">
      <c r="A547" s="2">
        <v>44748</v>
      </c>
      <c r="B547" t="s">
        <v>106</v>
      </c>
      <c r="C547" t="s">
        <v>28</v>
      </c>
      <c r="D547" t="s">
        <v>29</v>
      </c>
      <c r="E547" t="s">
        <v>2</v>
      </c>
      <c r="F547">
        <v>53</v>
      </c>
      <c r="G547" t="s">
        <v>132</v>
      </c>
      <c r="H547" t="s">
        <v>129</v>
      </c>
      <c r="I547" t="str">
        <f>VLOOKUP($B547,'Product Details'!$A:$E,2,0)</f>
        <v>Category 1</v>
      </c>
      <c r="J547" t="str">
        <f>VLOOKUP($B547,'Product Details'!$A:$E,3,0)</f>
        <v>Lime Cordial - Roses</v>
      </c>
      <c r="K547" s="1">
        <f>VLOOKUP($B547,'Product Details'!$A:$E,4,0)</f>
        <v>51.42</v>
      </c>
      <c r="L547" s="1">
        <f>VLOOKUP($B547,'Product Details'!$A:$E,5,0)</f>
        <v>72.42</v>
      </c>
      <c r="M547" s="1">
        <f t="shared" si="40"/>
        <v>2725.26</v>
      </c>
      <c r="N547" s="1">
        <f t="shared" si="41"/>
        <v>3838.26</v>
      </c>
      <c r="O547">
        <f t="shared" si="42"/>
        <v>6</v>
      </c>
      <c r="P547" t="str">
        <f t="shared" si="43"/>
        <v>Jul</v>
      </c>
      <c r="Q547">
        <f t="shared" si="44"/>
        <v>2022</v>
      </c>
    </row>
    <row r="548" spans="1:17" x14ac:dyDescent="0.35">
      <c r="A548" s="2">
        <v>44866</v>
      </c>
      <c r="B548" t="s">
        <v>116</v>
      </c>
      <c r="C548" t="s">
        <v>42</v>
      </c>
      <c r="D548" t="s">
        <v>43</v>
      </c>
      <c r="E548" t="s">
        <v>2</v>
      </c>
      <c r="F548">
        <v>29</v>
      </c>
      <c r="G548" t="s">
        <v>130</v>
      </c>
      <c r="H548" t="s">
        <v>135</v>
      </c>
      <c r="I548" t="str">
        <f>VLOOKUP($B548,'Product Details'!$A:$E,2,0)</f>
        <v>Category 5</v>
      </c>
      <c r="J548" t="str">
        <f>VLOOKUP($B548,'Product Details'!$A:$E,3,0)</f>
        <v>Water - San Pellegrino</v>
      </c>
      <c r="K548" s="1">
        <f>VLOOKUP($B548,'Product Details'!$A:$E,4,0)</f>
        <v>32.25</v>
      </c>
      <c r="L548" s="1">
        <f>VLOOKUP($B548,'Product Details'!$A:$E,5,0)</f>
        <v>41.25</v>
      </c>
      <c r="M548" s="1">
        <f t="shared" si="40"/>
        <v>935.25</v>
      </c>
      <c r="N548" s="1">
        <f t="shared" si="41"/>
        <v>1196.25</v>
      </c>
      <c r="O548">
        <f t="shared" si="42"/>
        <v>1</v>
      </c>
      <c r="P548" t="str">
        <f t="shared" si="43"/>
        <v>Nov</v>
      </c>
      <c r="Q548">
        <f t="shared" si="44"/>
        <v>2022</v>
      </c>
    </row>
    <row r="549" spans="1:17" x14ac:dyDescent="0.35">
      <c r="A549" s="2">
        <v>44965</v>
      </c>
      <c r="B549" t="s">
        <v>110</v>
      </c>
      <c r="C549" t="s">
        <v>15</v>
      </c>
      <c r="D549" t="s">
        <v>16</v>
      </c>
      <c r="E549" t="s">
        <v>2</v>
      </c>
      <c r="F549">
        <v>31</v>
      </c>
      <c r="G549" t="s">
        <v>129</v>
      </c>
      <c r="H549" t="s">
        <v>135</v>
      </c>
      <c r="I549" t="str">
        <f>VLOOKUP($B549,'Product Details'!$A:$E,2,0)</f>
        <v>Category 6</v>
      </c>
      <c r="J549" t="str">
        <f>VLOOKUP($B549,'Product Details'!$A:$E,3,0)</f>
        <v>Pastry - Baked Cinnamon Stick</v>
      </c>
      <c r="K549" s="1">
        <f>VLOOKUP($B549,'Product Details'!$A:$E,4,0)</f>
        <v>43.7</v>
      </c>
      <c r="L549" s="1">
        <f>VLOOKUP($B549,'Product Details'!$A:$E,5,0)</f>
        <v>42.11</v>
      </c>
      <c r="M549" s="1">
        <f t="shared" si="40"/>
        <v>1354.7</v>
      </c>
      <c r="N549" s="1">
        <f t="shared" si="41"/>
        <v>1305.4100000000001</v>
      </c>
      <c r="O549">
        <f t="shared" si="42"/>
        <v>8</v>
      </c>
      <c r="P549" t="str">
        <f t="shared" si="43"/>
        <v>Feb</v>
      </c>
      <c r="Q549">
        <f t="shared" si="44"/>
        <v>2023</v>
      </c>
    </row>
    <row r="550" spans="1:17" x14ac:dyDescent="0.35">
      <c r="A550" s="2">
        <v>44965</v>
      </c>
      <c r="B550" t="s">
        <v>101</v>
      </c>
      <c r="C550" t="s">
        <v>30</v>
      </c>
      <c r="D550" t="s">
        <v>31</v>
      </c>
      <c r="E550" t="s">
        <v>6</v>
      </c>
      <c r="F550">
        <v>8</v>
      </c>
      <c r="G550" t="s">
        <v>132</v>
      </c>
      <c r="H550" t="s">
        <v>129</v>
      </c>
      <c r="I550" t="str">
        <f>VLOOKUP($B550,'Product Details'!$A:$E,2,0)</f>
        <v>Category 1</v>
      </c>
      <c r="J550" t="str">
        <f>VLOOKUP($B550,'Product Details'!$A:$E,3,0)</f>
        <v>Peas - Pigeon, Dry</v>
      </c>
      <c r="K550" s="1">
        <f>VLOOKUP($B550,'Product Details'!$A:$E,4,0)</f>
        <v>69.069999999999993</v>
      </c>
      <c r="L550" s="1">
        <f>VLOOKUP($B550,'Product Details'!$A:$E,5,0)</f>
        <v>88.07</v>
      </c>
      <c r="M550" s="1">
        <f t="shared" si="40"/>
        <v>552.55999999999995</v>
      </c>
      <c r="N550" s="1">
        <f t="shared" si="41"/>
        <v>704.56</v>
      </c>
      <c r="O550">
        <f t="shared" si="42"/>
        <v>8</v>
      </c>
      <c r="P550" t="str">
        <f t="shared" si="43"/>
        <v>Feb</v>
      </c>
      <c r="Q550">
        <f t="shared" si="44"/>
        <v>2023</v>
      </c>
    </row>
    <row r="551" spans="1:17" x14ac:dyDescent="0.35">
      <c r="A551" s="2">
        <v>45021</v>
      </c>
      <c r="B551" t="s">
        <v>117</v>
      </c>
      <c r="C551" t="s">
        <v>73</v>
      </c>
      <c r="D551" t="s">
        <v>74</v>
      </c>
      <c r="E551" t="s">
        <v>6</v>
      </c>
      <c r="F551">
        <v>22</v>
      </c>
      <c r="G551" t="s">
        <v>131</v>
      </c>
      <c r="H551" t="s">
        <v>129</v>
      </c>
      <c r="I551" t="str">
        <f>VLOOKUP($B551,'Product Details'!$A:$E,2,0)</f>
        <v>Category 1</v>
      </c>
      <c r="J551" t="str">
        <f>VLOOKUP($B551,'Product Details'!$A:$E,3,0)</f>
        <v>Sauce - Bernaise, Mix</v>
      </c>
      <c r="K551" s="1">
        <f>VLOOKUP($B551,'Product Details'!$A:$E,4,0)</f>
        <v>88.79</v>
      </c>
      <c r="L551" s="1">
        <f>VLOOKUP($B551,'Product Details'!$A:$E,5,0)</f>
        <v>96.79</v>
      </c>
      <c r="M551" s="1">
        <f t="shared" si="40"/>
        <v>1953.38</v>
      </c>
      <c r="N551" s="1">
        <f t="shared" si="41"/>
        <v>2129.38</v>
      </c>
      <c r="O551">
        <f t="shared" si="42"/>
        <v>5</v>
      </c>
      <c r="P551" t="str">
        <f t="shared" si="43"/>
        <v>Apr</v>
      </c>
      <c r="Q551">
        <f t="shared" si="44"/>
        <v>2023</v>
      </c>
    </row>
    <row r="552" spans="1:17" x14ac:dyDescent="0.35">
      <c r="A552" s="2">
        <v>44742</v>
      </c>
      <c r="B552" t="s">
        <v>102</v>
      </c>
      <c r="C552" t="s">
        <v>50</v>
      </c>
      <c r="D552" t="s">
        <v>51</v>
      </c>
      <c r="E552" t="s">
        <v>6</v>
      </c>
      <c r="F552">
        <v>16</v>
      </c>
      <c r="G552" t="s">
        <v>130</v>
      </c>
      <c r="H552" t="s">
        <v>129</v>
      </c>
      <c r="I552" t="str">
        <f>VLOOKUP($B552,'Product Details'!$A:$E,2,0)</f>
        <v>Category 3</v>
      </c>
      <c r="J552" t="str">
        <f>VLOOKUP($B552,'Product Details'!$A:$E,3,0)</f>
        <v>Scallop - St. Jaques</v>
      </c>
      <c r="K552" s="1">
        <f>VLOOKUP($B552,'Product Details'!$A:$E,4,0)</f>
        <v>22.51</v>
      </c>
      <c r="L552" s="1">
        <f>VLOOKUP($B552,'Product Details'!$A:$E,5,0)</f>
        <v>45.51</v>
      </c>
      <c r="M552" s="1">
        <f t="shared" si="40"/>
        <v>360.16</v>
      </c>
      <c r="N552" s="1">
        <f t="shared" si="41"/>
        <v>728.16</v>
      </c>
      <c r="O552">
        <f t="shared" si="42"/>
        <v>30</v>
      </c>
      <c r="P552" t="str">
        <f t="shared" si="43"/>
        <v>Jun</v>
      </c>
      <c r="Q552">
        <f t="shared" si="44"/>
        <v>2022</v>
      </c>
    </row>
    <row r="553" spans="1:17" x14ac:dyDescent="0.35">
      <c r="A553" s="2">
        <v>44818</v>
      </c>
      <c r="B553" t="s">
        <v>112</v>
      </c>
      <c r="C553" t="s">
        <v>77</v>
      </c>
      <c r="D553" t="s">
        <v>78</v>
      </c>
      <c r="E553" t="s">
        <v>6</v>
      </c>
      <c r="F553">
        <v>33</v>
      </c>
      <c r="G553" t="s">
        <v>131</v>
      </c>
      <c r="H553" t="s">
        <v>129</v>
      </c>
      <c r="I553" t="str">
        <f>VLOOKUP($B553,'Product Details'!$A:$E,2,0)</f>
        <v>Category 4</v>
      </c>
      <c r="J553" t="str">
        <f>VLOOKUP($B553,'Product Details'!$A:$E,3,0)</f>
        <v>Pizza Pizza Dough</v>
      </c>
      <c r="K553" s="1">
        <f>VLOOKUP($B553,'Product Details'!$A:$E,4,0)</f>
        <v>30.48</v>
      </c>
      <c r="L553" s="1">
        <f>VLOOKUP($B553,'Product Details'!$A:$E,5,0)</f>
        <v>36.479999999999997</v>
      </c>
      <c r="M553" s="1">
        <f t="shared" si="40"/>
        <v>1005.84</v>
      </c>
      <c r="N553" s="1">
        <f t="shared" si="41"/>
        <v>1203.8399999999999</v>
      </c>
      <c r="O553">
        <f t="shared" si="42"/>
        <v>14</v>
      </c>
      <c r="P553" t="str">
        <f t="shared" si="43"/>
        <v>Sep</v>
      </c>
      <c r="Q553">
        <f t="shared" si="44"/>
        <v>2022</v>
      </c>
    </row>
    <row r="554" spans="1:17" x14ac:dyDescent="0.35">
      <c r="A554" s="2">
        <v>44943</v>
      </c>
      <c r="B554" t="s">
        <v>101</v>
      </c>
      <c r="C554" t="s">
        <v>4</v>
      </c>
      <c r="D554" t="s">
        <v>5</v>
      </c>
      <c r="E554" t="s">
        <v>6</v>
      </c>
      <c r="F554">
        <v>51</v>
      </c>
      <c r="G554" t="s">
        <v>130</v>
      </c>
      <c r="H554" t="s">
        <v>135</v>
      </c>
      <c r="I554" t="str">
        <f>VLOOKUP($B554,'Product Details'!$A:$E,2,0)</f>
        <v>Category 1</v>
      </c>
      <c r="J554" t="str">
        <f>VLOOKUP($B554,'Product Details'!$A:$E,3,0)</f>
        <v>Peas - Pigeon, Dry</v>
      </c>
      <c r="K554" s="1">
        <f>VLOOKUP($B554,'Product Details'!$A:$E,4,0)</f>
        <v>69.069999999999993</v>
      </c>
      <c r="L554" s="1">
        <f>VLOOKUP($B554,'Product Details'!$A:$E,5,0)</f>
        <v>88.07</v>
      </c>
      <c r="M554" s="1">
        <f t="shared" si="40"/>
        <v>3522.5699999999997</v>
      </c>
      <c r="N554" s="1">
        <f t="shared" si="41"/>
        <v>4491.57</v>
      </c>
      <c r="O554">
        <f t="shared" si="42"/>
        <v>17</v>
      </c>
      <c r="P554" t="str">
        <f t="shared" si="43"/>
        <v>Jan</v>
      </c>
      <c r="Q554">
        <f t="shared" si="44"/>
        <v>2023</v>
      </c>
    </row>
    <row r="555" spans="1:17" x14ac:dyDescent="0.35">
      <c r="A555" s="2">
        <v>45056</v>
      </c>
      <c r="B555" t="s">
        <v>118</v>
      </c>
      <c r="C555" t="s">
        <v>30</v>
      </c>
      <c r="D555" t="s">
        <v>31</v>
      </c>
      <c r="E555" t="s">
        <v>6</v>
      </c>
      <c r="F555">
        <v>38</v>
      </c>
      <c r="G555" t="s">
        <v>132</v>
      </c>
      <c r="H555" t="s">
        <v>135</v>
      </c>
      <c r="I555" t="str">
        <f>VLOOKUP($B555,'Product Details'!$A:$E,2,0)</f>
        <v>Category 2</v>
      </c>
      <c r="J555" t="str">
        <f>VLOOKUP($B555,'Product Details'!$A:$E,3,0)</f>
        <v>Soup - Campbells Mac N Cheese</v>
      </c>
      <c r="K555" s="1">
        <f>VLOOKUP($B555,'Product Details'!$A:$E,4,0)</f>
        <v>6.55</v>
      </c>
      <c r="L555" s="1">
        <f>VLOOKUP($B555,'Product Details'!$A:$E,5,0)</f>
        <v>4.53</v>
      </c>
      <c r="M555" s="1">
        <f t="shared" si="40"/>
        <v>248.9</v>
      </c>
      <c r="N555" s="1">
        <f t="shared" si="41"/>
        <v>172.14000000000001</v>
      </c>
      <c r="O555">
        <f t="shared" si="42"/>
        <v>10</v>
      </c>
      <c r="P555" t="str">
        <f t="shared" si="43"/>
        <v>May</v>
      </c>
      <c r="Q555">
        <f t="shared" si="44"/>
        <v>2023</v>
      </c>
    </row>
    <row r="556" spans="1:17" x14ac:dyDescent="0.35">
      <c r="A556" s="2">
        <v>44892</v>
      </c>
      <c r="B556" t="s">
        <v>104</v>
      </c>
      <c r="C556" t="s">
        <v>11</v>
      </c>
      <c r="D556" t="s">
        <v>12</v>
      </c>
      <c r="E556" t="s">
        <v>2</v>
      </c>
      <c r="F556">
        <v>45</v>
      </c>
      <c r="G556" t="s">
        <v>129</v>
      </c>
      <c r="H556" t="s">
        <v>135</v>
      </c>
      <c r="I556" t="str">
        <f>VLOOKUP($B556,'Product Details'!$A:$E,2,0)</f>
        <v>Category 1</v>
      </c>
      <c r="J556" t="str">
        <f>VLOOKUP($B556,'Product Details'!$A:$E,3,0)</f>
        <v>White Baguette</v>
      </c>
      <c r="K556" s="1">
        <f>VLOOKUP($B556,'Product Details'!$A:$E,4,0)</f>
        <v>51.63</v>
      </c>
      <c r="L556" s="1">
        <f>VLOOKUP($B556,'Product Details'!$A:$E,5,0)</f>
        <v>61.63</v>
      </c>
      <c r="M556" s="1">
        <f t="shared" si="40"/>
        <v>2323.35</v>
      </c>
      <c r="N556" s="1">
        <f t="shared" si="41"/>
        <v>2773.35</v>
      </c>
      <c r="O556">
        <f t="shared" si="42"/>
        <v>27</v>
      </c>
      <c r="P556" t="str">
        <f t="shared" si="43"/>
        <v>Nov</v>
      </c>
      <c r="Q556">
        <f t="shared" si="44"/>
        <v>2022</v>
      </c>
    </row>
    <row r="557" spans="1:17" x14ac:dyDescent="0.35">
      <c r="A557" s="2">
        <v>44733</v>
      </c>
      <c r="B557" t="s">
        <v>114</v>
      </c>
      <c r="C557" t="s">
        <v>75</v>
      </c>
      <c r="D557" t="s">
        <v>76</v>
      </c>
      <c r="E557" t="s">
        <v>6</v>
      </c>
      <c r="F557">
        <v>51</v>
      </c>
      <c r="G557" t="s">
        <v>131</v>
      </c>
      <c r="H557" t="s">
        <v>135</v>
      </c>
      <c r="I557" t="str">
        <f>VLOOKUP($B557,'Product Details'!$A:$E,2,0)</f>
        <v>Category 5</v>
      </c>
      <c r="J557" t="str">
        <f>VLOOKUP($B557,'Product Details'!$A:$E,3,0)</f>
        <v>Vaccum Bag - 14x20</v>
      </c>
      <c r="K557" s="1">
        <f>VLOOKUP($B557,'Product Details'!$A:$E,4,0)</f>
        <v>91.03</v>
      </c>
      <c r="L557" s="1">
        <f>VLOOKUP($B557,'Product Details'!$A:$E,5,0)</f>
        <v>90.54</v>
      </c>
      <c r="M557" s="1">
        <f t="shared" si="40"/>
        <v>4642.53</v>
      </c>
      <c r="N557" s="1">
        <f t="shared" si="41"/>
        <v>4617.54</v>
      </c>
      <c r="O557">
        <f t="shared" si="42"/>
        <v>21</v>
      </c>
      <c r="P557" t="str">
        <f t="shared" si="43"/>
        <v>Jun</v>
      </c>
      <c r="Q557">
        <f t="shared" si="44"/>
        <v>2022</v>
      </c>
    </row>
    <row r="558" spans="1:17" x14ac:dyDescent="0.35">
      <c r="A558" s="2">
        <v>44875</v>
      </c>
      <c r="B558" t="s">
        <v>117</v>
      </c>
      <c r="C558" t="s">
        <v>56</v>
      </c>
      <c r="D558" t="s">
        <v>57</v>
      </c>
      <c r="E558" t="s">
        <v>2</v>
      </c>
      <c r="F558">
        <v>39</v>
      </c>
      <c r="G558" t="s">
        <v>132</v>
      </c>
      <c r="H558" t="s">
        <v>129</v>
      </c>
      <c r="I558" t="str">
        <f>VLOOKUP($B558,'Product Details'!$A:$E,2,0)</f>
        <v>Category 1</v>
      </c>
      <c r="J558" t="str">
        <f>VLOOKUP($B558,'Product Details'!$A:$E,3,0)</f>
        <v>Sauce - Bernaise, Mix</v>
      </c>
      <c r="K558" s="1">
        <f>VLOOKUP($B558,'Product Details'!$A:$E,4,0)</f>
        <v>88.79</v>
      </c>
      <c r="L558" s="1">
        <f>VLOOKUP($B558,'Product Details'!$A:$E,5,0)</f>
        <v>96.79</v>
      </c>
      <c r="M558" s="1">
        <f t="shared" si="40"/>
        <v>3462.8100000000004</v>
      </c>
      <c r="N558" s="1">
        <f t="shared" si="41"/>
        <v>3774.8100000000004</v>
      </c>
      <c r="O558">
        <f t="shared" si="42"/>
        <v>10</v>
      </c>
      <c r="P558" t="str">
        <f t="shared" si="43"/>
        <v>Nov</v>
      </c>
      <c r="Q558">
        <f t="shared" si="44"/>
        <v>2022</v>
      </c>
    </row>
    <row r="559" spans="1:17" x14ac:dyDescent="0.35">
      <c r="A559" s="2">
        <v>45049</v>
      </c>
      <c r="B559" t="s">
        <v>102</v>
      </c>
      <c r="C559" t="s">
        <v>42</v>
      </c>
      <c r="D559" t="s">
        <v>43</v>
      </c>
      <c r="E559" t="s">
        <v>2</v>
      </c>
      <c r="F559">
        <v>44</v>
      </c>
      <c r="G559" t="s">
        <v>130</v>
      </c>
      <c r="H559" t="s">
        <v>135</v>
      </c>
      <c r="I559" t="str">
        <f>VLOOKUP($B559,'Product Details'!$A:$E,2,0)</f>
        <v>Category 3</v>
      </c>
      <c r="J559" t="str">
        <f>VLOOKUP($B559,'Product Details'!$A:$E,3,0)</f>
        <v>Scallop - St. Jaques</v>
      </c>
      <c r="K559" s="1">
        <f>VLOOKUP($B559,'Product Details'!$A:$E,4,0)</f>
        <v>22.51</v>
      </c>
      <c r="L559" s="1">
        <f>VLOOKUP($B559,'Product Details'!$A:$E,5,0)</f>
        <v>45.51</v>
      </c>
      <c r="M559" s="1">
        <f t="shared" si="40"/>
        <v>990.44</v>
      </c>
      <c r="N559" s="1">
        <f t="shared" si="41"/>
        <v>2002.4399999999998</v>
      </c>
      <c r="O559">
        <f t="shared" si="42"/>
        <v>3</v>
      </c>
      <c r="P559" t="str">
        <f t="shared" si="43"/>
        <v>May</v>
      </c>
      <c r="Q559">
        <f t="shared" si="44"/>
        <v>2023</v>
      </c>
    </row>
    <row r="560" spans="1:17" x14ac:dyDescent="0.35">
      <c r="A560" s="2">
        <v>44963</v>
      </c>
      <c r="B560" t="s">
        <v>102</v>
      </c>
      <c r="C560" t="s">
        <v>63</v>
      </c>
      <c r="D560" t="s">
        <v>64</v>
      </c>
      <c r="E560" t="s">
        <v>6</v>
      </c>
      <c r="F560">
        <v>44</v>
      </c>
      <c r="G560" t="s">
        <v>129</v>
      </c>
      <c r="H560" t="s">
        <v>129</v>
      </c>
      <c r="I560" t="str">
        <f>VLOOKUP($B560,'Product Details'!$A:$E,2,0)</f>
        <v>Category 3</v>
      </c>
      <c r="J560" t="str">
        <f>VLOOKUP($B560,'Product Details'!$A:$E,3,0)</f>
        <v>Scallop - St. Jaques</v>
      </c>
      <c r="K560" s="1">
        <f>VLOOKUP($B560,'Product Details'!$A:$E,4,0)</f>
        <v>22.51</v>
      </c>
      <c r="L560" s="1">
        <f>VLOOKUP($B560,'Product Details'!$A:$E,5,0)</f>
        <v>45.51</v>
      </c>
      <c r="M560" s="1">
        <f t="shared" si="40"/>
        <v>990.44</v>
      </c>
      <c r="N560" s="1">
        <f t="shared" si="41"/>
        <v>2002.4399999999998</v>
      </c>
      <c r="O560">
        <f t="shared" si="42"/>
        <v>6</v>
      </c>
      <c r="P560" t="str">
        <f t="shared" si="43"/>
        <v>Feb</v>
      </c>
      <c r="Q560">
        <f t="shared" si="44"/>
        <v>2023</v>
      </c>
    </row>
    <row r="561" spans="1:17" x14ac:dyDescent="0.35">
      <c r="A561" s="2">
        <v>44903</v>
      </c>
      <c r="B561" t="s">
        <v>103</v>
      </c>
      <c r="C561" t="s">
        <v>18</v>
      </c>
      <c r="D561" t="s">
        <v>19</v>
      </c>
      <c r="E561" t="s">
        <v>2</v>
      </c>
      <c r="F561">
        <v>24</v>
      </c>
      <c r="G561" t="s">
        <v>131</v>
      </c>
      <c r="H561" t="s">
        <v>135</v>
      </c>
      <c r="I561" t="str">
        <f>VLOOKUP($B561,'Product Details'!$A:$E,2,0)</f>
        <v>Category 5</v>
      </c>
      <c r="J561" t="str">
        <f>VLOOKUP($B561,'Product Details'!$A:$E,3,0)</f>
        <v>Tomatoes - Grape</v>
      </c>
      <c r="K561" s="1">
        <f>VLOOKUP($B561,'Product Details'!$A:$E,4,0)</f>
        <v>36.659999999999997</v>
      </c>
      <c r="L561" s="1">
        <f>VLOOKUP($B561,'Product Details'!$A:$E,5,0)</f>
        <v>52.66</v>
      </c>
      <c r="M561" s="1">
        <f t="shared" si="40"/>
        <v>879.83999999999992</v>
      </c>
      <c r="N561" s="1">
        <f t="shared" si="41"/>
        <v>1263.8399999999999</v>
      </c>
      <c r="O561">
        <f t="shared" si="42"/>
        <v>8</v>
      </c>
      <c r="P561" t="str">
        <f t="shared" si="43"/>
        <v>Dec</v>
      </c>
      <c r="Q561">
        <f t="shared" si="44"/>
        <v>2022</v>
      </c>
    </row>
    <row r="562" spans="1:17" x14ac:dyDescent="0.35">
      <c r="A562" s="2">
        <v>44826</v>
      </c>
      <c r="B562" t="s">
        <v>108</v>
      </c>
      <c r="C562" t="s">
        <v>89</v>
      </c>
      <c r="D562" t="s">
        <v>90</v>
      </c>
      <c r="E562" t="s">
        <v>2</v>
      </c>
      <c r="F562">
        <v>37</v>
      </c>
      <c r="G562" t="s">
        <v>132</v>
      </c>
      <c r="H562" t="s">
        <v>135</v>
      </c>
      <c r="I562" t="str">
        <f>VLOOKUP($B562,'Product Details'!$A:$E,2,0)</f>
        <v>Category 5</v>
      </c>
      <c r="J562" t="str">
        <f>VLOOKUP($B562,'Product Details'!$A:$E,3,0)</f>
        <v>7up Diet, 355 Ml</v>
      </c>
      <c r="K562" s="1">
        <f>VLOOKUP($B562,'Product Details'!$A:$E,4,0)</f>
        <v>70.31</v>
      </c>
      <c r="L562" s="1">
        <f>VLOOKUP($B562,'Product Details'!$A:$E,5,0)</f>
        <v>85.31</v>
      </c>
      <c r="M562" s="1">
        <f t="shared" si="40"/>
        <v>2601.4700000000003</v>
      </c>
      <c r="N562" s="1">
        <f t="shared" si="41"/>
        <v>3156.4700000000003</v>
      </c>
      <c r="O562">
        <f t="shared" si="42"/>
        <v>22</v>
      </c>
      <c r="P562" t="str">
        <f t="shared" si="43"/>
        <v>Sep</v>
      </c>
      <c r="Q562">
        <f t="shared" si="44"/>
        <v>2022</v>
      </c>
    </row>
    <row r="563" spans="1:17" x14ac:dyDescent="0.35">
      <c r="A563" s="2">
        <v>44872</v>
      </c>
      <c r="B563" t="s">
        <v>97</v>
      </c>
      <c r="C563" t="s">
        <v>77</v>
      </c>
      <c r="D563" t="s">
        <v>78</v>
      </c>
      <c r="E563" t="s">
        <v>6</v>
      </c>
      <c r="F563">
        <v>21</v>
      </c>
      <c r="G563" t="s">
        <v>131</v>
      </c>
      <c r="H563" t="s">
        <v>135</v>
      </c>
      <c r="I563" t="str">
        <f>VLOOKUP($B563,'Product Details'!$A:$E,2,0)</f>
        <v>Category 1</v>
      </c>
      <c r="J563" t="str">
        <f>VLOOKUP($B563,'Product Details'!$A:$E,3,0)</f>
        <v>Syrup - Monin - Blue Curacao</v>
      </c>
      <c r="K563" s="1">
        <f>VLOOKUP($B563,'Product Details'!$A:$E,4,0)</f>
        <v>76.34</v>
      </c>
      <c r="L563" s="1">
        <f>VLOOKUP($B563,'Product Details'!$A:$E,5,0)</f>
        <v>81.34</v>
      </c>
      <c r="M563" s="1">
        <f t="shared" si="40"/>
        <v>1603.14</v>
      </c>
      <c r="N563" s="1">
        <f t="shared" si="41"/>
        <v>1708.14</v>
      </c>
      <c r="O563">
        <f t="shared" si="42"/>
        <v>7</v>
      </c>
      <c r="P563" t="str">
        <f t="shared" si="43"/>
        <v>Nov</v>
      </c>
      <c r="Q563">
        <f t="shared" si="44"/>
        <v>2022</v>
      </c>
    </row>
    <row r="564" spans="1:17" x14ac:dyDescent="0.35">
      <c r="A564" s="2">
        <v>44813</v>
      </c>
      <c r="B564" t="s">
        <v>119</v>
      </c>
      <c r="C564" t="s">
        <v>61</v>
      </c>
      <c r="D564" t="s">
        <v>62</v>
      </c>
      <c r="E564" t="s">
        <v>2</v>
      </c>
      <c r="F564">
        <v>14</v>
      </c>
      <c r="G564" t="s">
        <v>129</v>
      </c>
      <c r="H564" t="s">
        <v>129</v>
      </c>
      <c r="I564" t="str">
        <f>VLOOKUP($B564,'Product Details'!$A:$E,2,0)</f>
        <v>Category 2</v>
      </c>
      <c r="J564" t="str">
        <f>VLOOKUP($B564,'Product Details'!$A:$E,3,0)</f>
        <v>Rabbit - Legs</v>
      </c>
      <c r="K564" s="1">
        <f>VLOOKUP($B564,'Product Details'!$A:$E,4,0)</f>
        <v>16.260000000000002</v>
      </c>
      <c r="L564" s="1">
        <f>VLOOKUP($B564,'Product Details'!$A:$E,5,0)</f>
        <v>23.26</v>
      </c>
      <c r="M564" s="1">
        <f t="shared" si="40"/>
        <v>227.64000000000001</v>
      </c>
      <c r="N564" s="1">
        <f t="shared" si="41"/>
        <v>325.64000000000004</v>
      </c>
      <c r="O564">
        <f t="shared" si="42"/>
        <v>9</v>
      </c>
      <c r="P564" t="str">
        <f t="shared" si="43"/>
        <v>Sep</v>
      </c>
      <c r="Q564">
        <f t="shared" si="44"/>
        <v>2022</v>
      </c>
    </row>
    <row r="565" spans="1:17" x14ac:dyDescent="0.35">
      <c r="A565" s="2">
        <v>44921</v>
      </c>
      <c r="B565" t="s">
        <v>105</v>
      </c>
      <c r="C565" t="s">
        <v>82</v>
      </c>
      <c r="D565" t="s">
        <v>83</v>
      </c>
      <c r="E565" t="s">
        <v>6</v>
      </c>
      <c r="F565">
        <v>11</v>
      </c>
      <c r="G565" t="s">
        <v>129</v>
      </c>
      <c r="H565" t="s">
        <v>129</v>
      </c>
      <c r="I565" t="str">
        <f>VLOOKUP($B565,'Product Details'!$A:$E,2,0)</f>
        <v>Category 2</v>
      </c>
      <c r="J565" t="str">
        <f>VLOOKUP($B565,'Product Details'!$A:$E,3,0)</f>
        <v>Soup Campbells</v>
      </c>
      <c r="K565" s="1">
        <f>VLOOKUP($B565,'Product Details'!$A:$E,4,0)</f>
        <v>7.54</v>
      </c>
      <c r="L565" s="1">
        <f>VLOOKUP($B565,'Product Details'!$A:$E,5,0)</f>
        <v>13.54</v>
      </c>
      <c r="M565" s="1">
        <f t="shared" si="40"/>
        <v>82.94</v>
      </c>
      <c r="N565" s="1">
        <f t="shared" si="41"/>
        <v>148.94</v>
      </c>
      <c r="O565">
        <f t="shared" si="42"/>
        <v>26</v>
      </c>
      <c r="P565" t="str">
        <f t="shared" si="43"/>
        <v>Dec</v>
      </c>
      <c r="Q565">
        <f t="shared" si="44"/>
        <v>2022</v>
      </c>
    </row>
    <row r="566" spans="1:17" x14ac:dyDescent="0.35">
      <c r="A566" s="2">
        <v>44801</v>
      </c>
      <c r="B566" t="s">
        <v>114</v>
      </c>
      <c r="C566" t="s">
        <v>30</v>
      </c>
      <c r="D566" t="s">
        <v>31</v>
      </c>
      <c r="E566" t="s">
        <v>6</v>
      </c>
      <c r="F566">
        <v>37</v>
      </c>
      <c r="G566" t="s">
        <v>132</v>
      </c>
      <c r="H566" t="s">
        <v>129</v>
      </c>
      <c r="I566" t="str">
        <f>VLOOKUP($B566,'Product Details'!$A:$E,2,0)</f>
        <v>Category 5</v>
      </c>
      <c r="J566" t="str">
        <f>VLOOKUP($B566,'Product Details'!$A:$E,3,0)</f>
        <v>Vaccum Bag - 14x20</v>
      </c>
      <c r="K566" s="1">
        <f>VLOOKUP($B566,'Product Details'!$A:$E,4,0)</f>
        <v>91.03</v>
      </c>
      <c r="L566" s="1">
        <f>VLOOKUP($B566,'Product Details'!$A:$E,5,0)</f>
        <v>90.54</v>
      </c>
      <c r="M566" s="1">
        <f t="shared" si="40"/>
        <v>3368.11</v>
      </c>
      <c r="N566" s="1">
        <f t="shared" si="41"/>
        <v>3349.98</v>
      </c>
      <c r="O566">
        <f t="shared" si="42"/>
        <v>28</v>
      </c>
      <c r="P566" t="str">
        <f t="shared" si="43"/>
        <v>Aug</v>
      </c>
      <c r="Q566">
        <f t="shared" si="44"/>
        <v>2022</v>
      </c>
    </row>
    <row r="567" spans="1:17" x14ac:dyDescent="0.35">
      <c r="A567" s="2">
        <v>45027</v>
      </c>
      <c r="B567" t="s">
        <v>107</v>
      </c>
      <c r="C567" t="s">
        <v>25</v>
      </c>
      <c r="D567" t="s">
        <v>26</v>
      </c>
      <c r="E567" t="s">
        <v>2</v>
      </c>
      <c r="F567">
        <v>35</v>
      </c>
      <c r="G567" t="s">
        <v>130</v>
      </c>
      <c r="H567" t="s">
        <v>129</v>
      </c>
      <c r="I567" t="str">
        <f>VLOOKUP($B567,'Product Details'!$A:$E,2,0)</f>
        <v>Category 3</v>
      </c>
      <c r="J567" t="str">
        <f>VLOOKUP($B567,'Product Details'!$A:$E,3,0)</f>
        <v>Sherry - Dry</v>
      </c>
      <c r="K567" s="1">
        <f>VLOOKUP($B567,'Product Details'!$A:$E,4,0)</f>
        <v>56.74</v>
      </c>
      <c r="L567" s="1">
        <f>VLOOKUP($B567,'Product Details'!$A:$E,5,0)</f>
        <v>79.739999999999995</v>
      </c>
      <c r="M567" s="1">
        <f t="shared" si="40"/>
        <v>1985.9</v>
      </c>
      <c r="N567" s="1">
        <f t="shared" si="41"/>
        <v>2790.8999999999996</v>
      </c>
      <c r="O567">
        <f t="shared" si="42"/>
        <v>11</v>
      </c>
      <c r="P567" t="str">
        <f t="shared" si="43"/>
        <v>Apr</v>
      </c>
      <c r="Q567">
        <f t="shared" si="44"/>
        <v>2023</v>
      </c>
    </row>
    <row r="568" spans="1:17" x14ac:dyDescent="0.35">
      <c r="A568" s="2">
        <v>44859</v>
      </c>
      <c r="B568" t="s">
        <v>102</v>
      </c>
      <c r="C568" t="s">
        <v>23</v>
      </c>
      <c r="D568" t="s">
        <v>24</v>
      </c>
      <c r="E568" t="s">
        <v>2</v>
      </c>
      <c r="F568">
        <v>58</v>
      </c>
      <c r="G568" t="s">
        <v>131</v>
      </c>
      <c r="H568" t="s">
        <v>129</v>
      </c>
      <c r="I568" t="str">
        <f>VLOOKUP($B568,'Product Details'!$A:$E,2,0)</f>
        <v>Category 3</v>
      </c>
      <c r="J568" t="str">
        <f>VLOOKUP($B568,'Product Details'!$A:$E,3,0)</f>
        <v>Scallop - St. Jaques</v>
      </c>
      <c r="K568" s="1">
        <f>VLOOKUP($B568,'Product Details'!$A:$E,4,0)</f>
        <v>22.51</v>
      </c>
      <c r="L568" s="1">
        <f>VLOOKUP($B568,'Product Details'!$A:$E,5,0)</f>
        <v>45.51</v>
      </c>
      <c r="M568" s="1">
        <f t="shared" si="40"/>
        <v>1305.5800000000002</v>
      </c>
      <c r="N568" s="1">
        <f t="shared" si="41"/>
        <v>2639.58</v>
      </c>
      <c r="O568">
        <f t="shared" si="42"/>
        <v>25</v>
      </c>
      <c r="P568" t="str">
        <f t="shared" si="43"/>
        <v>Oct</v>
      </c>
      <c r="Q568">
        <f t="shared" si="44"/>
        <v>2022</v>
      </c>
    </row>
    <row r="569" spans="1:17" x14ac:dyDescent="0.35">
      <c r="A569" s="2">
        <v>44784</v>
      </c>
      <c r="B569" t="s">
        <v>113</v>
      </c>
      <c r="C569" t="s">
        <v>4</v>
      </c>
      <c r="D569" t="s">
        <v>5</v>
      </c>
      <c r="E569" t="s">
        <v>6</v>
      </c>
      <c r="F569">
        <v>11</v>
      </c>
      <c r="G569" t="s">
        <v>130</v>
      </c>
      <c r="H569" t="s">
        <v>135</v>
      </c>
      <c r="I569" t="str">
        <f>VLOOKUP($B569,'Product Details'!$A:$E,2,0)</f>
        <v>Category 6</v>
      </c>
      <c r="J569" t="str">
        <f>VLOOKUP($B569,'Product Details'!$A:$E,3,0)</f>
        <v>Pepper - Cayenne</v>
      </c>
      <c r="K569" s="1">
        <f>VLOOKUP($B569,'Product Details'!$A:$E,4,0)</f>
        <v>77.83</v>
      </c>
      <c r="L569" s="1">
        <f>VLOOKUP($B569,'Product Details'!$A:$E,5,0)</f>
        <v>99.83</v>
      </c>
      <c r="M569" s="1">
        <f t="shared" si="40"/>
        <v>856.13</v>
      </c>
      <c r="N569" s="1">
        <f t="shared" si="41"/>
        <v>1098.1299999999999</v>
      </c>
      <c r="O569">
        <f t="shared" si="42"/>
        <v>11</v>
      </c>
      <c r="P569" t="str">
        <f t="shared" si="43"/>
        <v>Aug</v>
      </c>
      <c r="Q569">
        <f t="shared" si="44"/>
        <v>2022</v>
      </c>
    </row>
    <row r="570" spans="1:17" x14ac:dyDescent="0.35">
      <c r="A570" s="2">
        <v>44915</v>
      </c>
      <c r="B570" t="s">
        <v>98</v>
      </c>
      <c r="C570" t="s">
        <v>77</v>
      </c>
      <c r="D570" t="s">
        <v>78</v>
      </c>
      <c r="E570" t="s">
        <v>6</v>
      </c>
      <c r="F570">
        <v>27</v>
      </c>
      <c r="G570" t="s">
        <v>131</v>
      </c>
      <c r="H570" t="s">
        <v>129</v>
      </c>
      <c r="I570" t="str">
        <f>VLOOKUP($B570,'Product Details'!$A:$E,2,0)</f>
        <v>Category 3</v>
      </c>
      <c r="J570" t="str">
        <f>VLOOKUP($B570,'Product Details'!$A:$E,3,0)</f>
        <v>Beef - Striploin</v>
      </c>
      <c r="K570" s="1">
        <f>VLOOKUP($B570,'Product Details'!$A:$E,4,0)</f>
        <v>13.89</v>
      </c>
      <c r="L570" s="1">
        <f>VLOOKUP($B570,'Product Details'!$A:$E,5,0)</f>
        <v>33.89</v>
      </c>
      <c r="M570" s="1">
        <f t="shared" si="40"/>
        <v>375.03000000000003</v>
      </c>
      <c r="N570" s="1">
        <f t="shared" si="41"/>
        <v>915.03</v>
      </c>
      <c r="O570">
        <f t="shared" si="42"/>
        <v>20</v>
      </c>
      <c r="P570" t="str">
        <f t="shared" si="43"/>
        <v>Dec</v>
      </c>
      <c r="Q570">
        <f t="shared" si="44"/>
        <v>2022</v>
      </c>
    </row>
    <row r="571" spans="1:17" x14ac:dyDescent="0.35">
      <c r="A571" s="2">
        <v>44703</v>
      </c>
      <c r="B571" t="s">
        <v>109</v>
      </c>
      <c r="C571" t="s">
        <v>30</v>
      </c>
      <c r="D571" t="s">
        <v>31</v>
      </c>
      <c r="E571" t="s">
        <v>6</v>
      </c>
      <c r="F571">
        <v>18</v>
      </c>
      <c r="G571" t="s">
        <v>132</v>
      </c>
      <c r="H571" t="s">
        <v>135</v>
      </c>
      <c r="I571" t="str">
        <f>VLOOKUP($B571,'Product Details'!$A:$E,2,0)</f>
        <v>Category 6</v>
      </c>
      <c r="J571" t="str">
        <f>VLOOKUP($B571,'Product Details'!$A:$E,3,0)</f>
        <v>Pork Ham Prager</v>
      </c>
      <c r="K571" s="1">
        <f>VLOOKUP($B571,'Product Details'!$A:$E,4,0)</f>
        <v>12.54</v>
      </c>
      <c r="L571" s="1">
        <f>VLOOKUP($B571,'Product Details'!$A:$E,5,0)</f>
        <v>30.54</v>
      </c>
      <c r="M571" s="1">
        <f t="shared" si="40"/>
        <v>225.71999999999997</v>
      </c>
      <c r="N571" s="1">
        <f t="shared" si="41"/>
        <v>549.72</v>
      </c>
      <c r="O571">
        <f t="shared" si="42"/>
        <v>22</v>
      </c>
      <c r="P571" t="str">
        <f t="shared" si="43"/>
        <v>May</v>
      </c>
      <c r="Q571">
        <f t="shared" si="44"/>
        <v>2022</v>
      </c>
    </row>
    <row r="572" spans="1:17" x14ac:dyDescent="0.35">
      <c r="A572" s="2">
        <v>44744</v>
      </c>
      <c r="B572" t="s">
        <v>119</v>
      </c>
      <c r="C572" t="s">
        <v>18</v>
      </c>
      <c r="D572" t="s">
        <v>19</v>
      </c>
      <c r="E572" t="s">
        <v>2</v>
      </c>
      <c r="F572">
        <v>45</v>
      </c>
      <c r="G572" t="s">
        <v>131</v>
      </c>
      <c r="H572" t="s">
        <v>135</v>
      </c>
      <c r="I572" t="str">
        <f>VLOOKUP($B572,'Product Details'!$A:$E,2,0)</f>
        <v>Category 2</v>
      </c>
      <c r="J572" t="str">
        <f>VLOOKUP($B572,'Product Details'!$A:$E,3,0)</f>
        <v>Rabbit - Legs</v>
      </c>
      <c r="K572" s="1">
        <f>VLOOKUP($B572,'Product Details'!$A:$E,4,0)</f>
        <v>16.260000000000002</v>
      </c>
      <c r="L572" s="1">
        <f>VLOOKUP($B572,'Product Details'!$A:$E,5,0)</f>
        <v>23.26</v>
      </c>
      <c r="M572" s="1">
        <f t="shared" si="40"/>
        <v>731.7</v>
      </c>
      <c r="N572" s="1">
        <f t="shared" si="41"/>
        <v>1046.7</v>
      </c>
      <c r="O572">
        <f t="shared" si="42"/>
        <v>2</v>
      </c>
      <c r="P572" t="str">
        <f t="shared" si="43"/>
        <v>Jul</v>
      </c>
      <c r="Q572">
        <f t="shared" si="44"/>
        <v>2022</v>
      </c>
    </row>
    <row r="573" spans="1:17" x14ac:dyDescent="0.35">
      <c r="A573" s="2">
        <v>44821</v>
      </c>
      <c r="B573" t="s">
        <v>98</v>
      </c>
      <c r="C573" t="s">
        <v>0</v>
      </c>
      <c r="D573" t="s">
        <v>1</v>
      </c>
      <c r="E573" t="s">
        <v>2</v>
      </c>
      <c r="F573">
        <v>29</v>
      </c>
      <c r="G573" t="s">
        <v>129</v>
      </c>
      <c r="H573" t="s">
        <v>135</v>
      </c>
      <c r="I573" t="str">
        <f>VLOOKUP($B573,'Product Details'!$A:$E,2,0)</f>
        <v>Category 3</v>
      </c>
      <c r="J573" t="str">
        <f>VLOOKUP($B573,'Product Details'!$A:$E,3,0)</f>
        <v>Beef - Striploin</v>
      </c>
      <c r="K573" s="1">
        <f>VLOOKUP($B573,'Product Details'!$A:$E,4,0)</f>
        <v>13.89</v>
      </c>
      <c r="L573" s="1">
        <f>VLOOKUP($B573,'Product Details'!$A:$E,5,0)</f>
        <v>33.89</v>
      </c>
      <c r="M573" s="1">
        <f t="shared" si="40"/>
        <v>402.81</v>
      </c>
      <c r="N573" s="1">
        <f t="shared" si="41"/>
        <v>982.81000000000006</v>
      </c>
      <c r="O573">
        <f t="shared" si="42"/>
        <v>17</v>
      </c>
      <c r="P573" t="str">
        <f t="shared" si="43"/>
        <v>Sep</v>
      </c>
      <c r="Q573">
        <f t="shared" si="44"/>
        <v>2022</v>
      </c>
    </row>
    <row r="574" spans="1:17" x14ac:dyDescent="0.35">
      <c r="A574" s="2">
        <v>44911</v>
      </c>
      <c r="B574" t="s">
        <v>119</v>
      </c>
      <c r="C574" t="s">
        <v>73</v>
      </c>
      <c r="D574" t="s">
        <v>74</v>
      </c>
      <c r="E574" t="s">
        <v>6</v>
      </c>
      <c r="F574">
        <v>27</v>
      </c>
      <c r="G574" t="s">
        <v>131</v>
      </c>
      <c r="H574" t="s">
        <v>129</v>
      </c>
      <c r="I574" t="str">
        <f>VLOOKUP($B574,'Product Details'!$A:$E,2,0)</f>
        <v>Category 2</v>
      </c>
      <c r="J574" t="str">
        <f>VLOOKUP($B574,'Product Details'!$A:$E,3,0)</f>
        <v>Rabbit - Legs</v>
      </c>
      <c r="K574" s="1">
        <f>VLOOKUP($B574,'Product Details'!$A:$E,4,0)</f>
        <v>16.260000000000002</v>
      </c>
      <c r="L574" s="1">
        <f>VLOOKUP($B574,'Product Details'!$A:$E,5,0)</f>
        <v>23.26</v>
      </c>
      <c r="M574" s="1">
        <f t="shared" si="40"/>
        <v>439.02000000000004</v>
      </c>
      <c r="N574" s="1">
        <f t="shared" si="41"/>
        <v>628.0200000000001</v>
      </c>
      <c r="O574">
        <f t="shared" si="42"/>
        <v>16</v>
      </c>
      <c r="P574" t="str">
        <f t="shared" si="43"/>
        <v>Dec</v>
      </c>
      <c r="Q574">
        <f t="shared" si="44"/>
        <v>2022</v>
      </c>
    </row>
    <row r="575" spans="1:17" x14ac:dyDescent="0.35">
      <c r="A575" s="2">
        <v>44783</v>
      </c>
      <c r="B575" t="s">
        <v>100</v>
      </c>
      <c r="C575" t="s">
        <v>44</v>
      </c>
      <c r="D575" t="s">
        <v>45</v>
      </c>
      <c r="E575" t="s">
        <v>2</v>
      </c>
      <c r="F575">
        <v>26</v>
      </c>
      <c r="G575" t="s">
        <v>130</v>
      </c>
      <c r="H575" t="s">
        <v>129</v>
      </c>
      <c r="I575" t="str">
        <f>VLOOKUP($B575,'Product Details'!$A:$E,2,0)</f>
        <v>Category 2</v>
      </c>
      <c r="J575" t="str">
        <f>VLOOKUP($B575,'Product Details'!$A:$E,3,0)</f>
        <v>Veal - Liver</v>
      </c>
      <c r="K575" s="1">
        <f>VLOOKUP($B575,'Product Details'!$A:$E,4,0)</f>
        <v>89.94</v>
      </c>
      <c r="L575" s="1">
        <f>VLOOKUP($B575,'Product Details'!$A:$E,5,0)</f>
        <v>89.94</v>
      </c>
      <c r="M575" s="1">
        <f t="shared" si="40"/>
        <v>2338.44</v>
      </c>
      <c r="N575" s="1">
        <f t="shared" si="41"/>
        <v>2338.44</v>
      </c>
      <c r="O575">
        <f t="shared" si="42"/>
        <v>10</v>
      </c>
      <c r="P575" t="str">
        <f t="shared" si="43"/>
        <v>Aug</v>
      </c>
      <c r="Q575">
        <f t="shared" si="44"/>
        <v>2022</v>
      </c>
    </row>
    <row r="576" spans="1:17" x14ac:dyDescent="0.35">
      <c r="A576" s="2">
        <v>44806</v>
      </c>
      <c r="B576" t="s">
        <v>106</v>
      </c>
      <c r="C576" t="s">
        <v>0</v>
      </c>
      <c r="D576" t="s">
        <v>1</v>
      </c>
      <c r="E576" t="s">
        <v>2</v>
      </c>
      <c r="F576">
        <v>19</v>
      </c>
      <c r="G576" t="s">
        <v>129</v>
      </c>
      <c r="H576" t="s">
        <v>129</v>
      </c>
      <c r="I576" t="str">
        <f>VLOOKUP($B576,'Product Details'!$A:$E,2,0)</f>
        <v>Category 1</v>
      </c>
      <c r="J576" t="str">
        <f>VLOOKUP($B576,'Product Details'!$A:$E,3,0)</f>
        <v>Lime Cordial - Roses</v>
      </c>
      <c r="K576" s="1">
        <f>VLOOKUP($B576,'Product Details'!$A:$E,4,0)</f>
        <v>51.42</v>
      </c>
      <c r="L576" s="1">
        <f>VLOOKUP($B576,'Product Details'!$A:$E,5,0)</f>
        <v>72.42</v>
      </c>
      <c r="M576" s="1">
        <f t="shared" si="40"/>
        <v>976.98</v>
      </c>
      <c r="N576" s="1">
        <f t="shared" si="41"/>
        <v>1375.98</v>
      </c>
      <c r="O576">
        <f t="shared" si="42"/>
        <v>2</v>
      </c>
      <c r="P576" t="str">
        <f t="shared" si="43"/>
        <v>Sep</v>
      </c>
      <c r="Q576">
        <f t="shared" si="44"/>
        <v>2022</v>
      </c>
    </row>
    <row r="577" spans="1:17" x14ac:dyDescent="0.35">
      <c r="A577" s="2">
        <v>44767</v>
      </c>
      <c r="B577" t="s">
        <v>100</v>
      </c>
      <c r="C577" t="s">
        <v>89</v>
      </c>
      <c r="D577" t="s">
        <v>90</v>
      </c>
      <c r="E577" t="s">
        <v>2</v>
      </c>
      <c r="F577">
        <v>54</v>
      </c>
      <c r="G577" t="s">
        <v>132</v>
      </c>
      <c r="H577" t="s">
        <v>135</v>
      </c>
      <c r="I577" t="str">
        <f>VLOOKUP($B577,'Product Details'!$A:$E,2,0)</f>
        <v>Category 2</v>
      </c>
      <c r="J577" t="str">
        <f>VLOOKUP($B577,'Product Details'!$A:$E,3,0)</f>
        <v>Veal - Liver</v>
      </c>
      <c r="K577" s="1">
        <f>VLOOKUP($B577,'Product Details'!$A:$E,4,0)</f>
        <v>89.94</v>
      </c>
      <c r="L577" s="1">
        <f>VLOOKUP($B577,'Product Details'!$A:$E,5,0)</f>
        <v>89.94</v>
      </c>
      <c r="M577" s="1">
        <f t="shared" si="40"/>
        <v>4856.76</v>
      </c>
      <c r="N577" s="1">
        <f t="shared" si="41"/>
        <v>4856.76</v>
      </c>
      <c r="O577">
        <f t="shared" si="42"/>
        <v>25</v>
      </c>
      <c r="P577" t="str">
        <f t="shared" si="43"/>
        <v>Jul</v>
      </c>
      <c r="Q577">
        <f t="shared" si="44"/>
        <v>2022</v>
      </c>
    </row>
    <row r="578" spans="1:17" x14ac:dyDescent="0.35">
      <c r="A578" s="2">
        <v>44993</v>
      </c>
      <c r="B578" t="s">
        <v>118</v>
      </c>
      <c r="C578" t="s">
        <v>42</v>
      </c>
      <c r="D578" t="s">
        <v>43</v>
      </c>
      <c r="E578" t="s">
        <v>2</v>
      </c>
      <c r="F578">
        <v>26</v>
      </c>
      <c r="G578" t="s">
        <v>130</v>
      </c>
      <c r="H578" t="s">
        <v>135</v>
      </c>
      <c r="I578" t="str">
        <f>VLOOKUP($B578,'Product Details'!$A:$E,2,0)</f>
        <v>Category 2</v>
      </c>
      <c r="J578" t="str">
        <f>VLOOKUP($B578,'Product Details'!$A:$E,3,0)</f>
        <v>Soup - Campbells Mac N Cheese</v>
      </c>
      <c r="K578" s="1">
        <f>VLOOKUP($B578,'Product Details'!$A:$E,4,0)</f>
        <v>6.55</v>
      </c>
      <c r="L578" s="1">
        <f>VLOOKUP($B578,'Product Details'!$A:$E,5,0)</f>
        <v>4.53</v>
      </c>
      <c r="M578" s="1">
        <f t="shared" si="40"/>
        <v>170.29999999999998</v>
      </c>
      <c r="N578" s="1">
        <f t="shared" si="41"/>
        <v>117.78</v>
      </c>
      <c r="O578">
        <f t="shared" si="42"/>
        <v>8</v>
      </c>
      <c r="P578" t="str">
        <f t="shared" si="43"/>
        <v>Mar</v>
      </c>
      <c r="Q578">
        <f t="shared" si="44"/>
        <v>2023</v>
      </c>
    </row>
    <row r="579" spans="1:17" x14ac:dyDescent="0.35">
      <c r="A579" s="2">
        <v>44841</v>
      </c>
      <c r="B579" t="s">
        <v>118</v>
      </c>
      <c r="C579" t="s">
        <v>15</v>
      </c>
      <c r="D579" t="s">
        <v>16</v>
      </c>
      <c r="E579" t="s">
        <v>2</v>
      </c>
      <c r="F579">
        <v>9</v>
      </c>
      <c r="G579" t="s">
        <v>129</v>
      </c>
      <c r="H579" t="s">
        <v>135</v>
      </c>
      <c r="I579" t="str">
        <f>VLOOKUP($B579,'Product Details'!$A:$E,2,0)</f>
        <v>Category 2</v>
      </c>
      <c r="J579" t="str">
        <f>VLOOKUP($B579,'Product Details'!$A:$E,3,0)</f>
        <v>Soup - Campbells Mac N Cheese</v>
      </c>
      <c r="K579" s="1">
        <f>VLOOKUP($B579,'Product Details'!$A:$E,4,0)</f>
        <v>6.55</v>
      </c>
      <c r="L579" s="1">
        <f>VLOOKUP($B579,'Product Details'!$A:$E,5,0)</f>
        <v>4.53</v>
      </c>
      <c r="M579" s="1">
        <f t="shared" ref="M579:M642" si="45">F579*K579</f>
        <v>58.949999999999996</v>
      </c>
      <c r="N579" s="1">
        <f t="shared" ref="N579:N642" si="46">L579*F579</f>
        <v>40.770000000000003</v>
      </c>
      <c r="O579">
        <f t="shared" ref="O579:O642" si="47">DAY(A579)</f>
        <v>7</v>
      </c>
      <c r="P579" t="str">
        <f t="shared" ref="P579:P642" si="48">TEXT(A579,"mmm")</f>
        <v>Oct</v>
      </c>
      <c r="Q579">
        <f t="shared" ref="Q579:Q642" si="49">YEAR(A579)</f>
        <v>2022</v>
      </c>
    </row>
    <row r="580" spans="1:17" x14ac:dyDescent="0.35">
      <c r="A580" s="2">
        <v>44746</v>
      </c>
      <c r="B580" t="s">
        <v>106</v>
      </c>
      <c r="C580" t="s">
        <v>59</v>
      </c>
      <c r="D580" t="s">
        <v>60</v>
      </c>
      <c r="E580" t="s">
        <v>6</v>
      </c>
      <c r="F580">
        <v>54</v>
      </c>
      <c r="G580" t="s">
        <v>131</v>
      </c>
      <c r="H580" t="s">
        <v>135</v>
      </c>
      <c r="I580" t="str">
        <f>VLOOKUP($B580,'Product Details'!$A:$E,2,0)</f>
        <v>Category 1</v>
      </c>
      <c r="J580" t="str">
        <f>VLOOKUP($B580,'Product Details'!$A:$E,3,0)</f>
        <v>Lime Cordial - Roses</v>
      </c>
      <c r="K580" s="1">
        <f>VLOOKUP($B580,'Product Details'!$A:$E,4,0)</f>
        <v>51.42</v>
      </c>
      <c r="L580" s="1">
        <f>VLOOKUP($B580,'Product Details'!$A:$E,5,0)</f>
        <v>72.42</v>
      </c>
      <c r="M580" s="1">
        <f t="shared" si="45"/>
        <v>2776.6800000000003</v>
      </c>
      <c r="N580" s="1">
        <f t="shared" si="46"/>
        <v>3910.6800000000003</v>
      </c>
      <c r="O580">
        <f t="shared" si="47"/>
        <v>4</v>
      </c>
      <c r="P580" t="str">
        <f t="shared" si="48"/>
        <v>Jul</v>
      </c>
      <c r="Q580">
        <f t="shared" si="49"/>
        <v>2022</v>
      </c>
    </row>
    <row r="581" spans="1:17" x14ac:dyDescent="0.35">
      <c r="A581" s="2">
        <v>44884</v>
      </c>
      <c r="B581" t="s">
        <v>103</v>
      </c>
      <c r="C581" t="s">
        <v>87</v>
      </c>
      <c r="D581" t="s">
        <v>88</v>
      </c>
      <c r="E581" t="s">
        <v>6</v>
      </c>
      <c r="F581">
        <v>8</v>
      </c>
      <c r="G581" t="s">
        <v>132</v>
      </c>
      <c r="H581" t="s">
        <v>129</v>
      </c>
      <c r="I581" t="str">
        <f>VLOOKUP($B581,'Product Details'!$A:$E,2,0)</f>
        <v>Category 5</v>
      </c>
      <c r="J581" t="str">
        <f>VLOOKUP($B581,'Product Details'!$A:$E,3,0)</f>
        <v>Tomatoes - Grape</v>
      </c>
      <c r="K581" s="1">
        <f>VLOOKUP($B581,'Product Details'!$A:$E,4,0)</f>
        <v>36.659999999999997</v>
      </c>
      <c r="L581" s="1">
        <f>VLOOKUP($B581,'Product Details'!$A:$E,5,0)</f>
        <v>52.66</v>
      </c>
      <c r="M581" s="1">
        <f t="shared" si="45"/>
        <v>293.27999999999997</v>
      </c>
      <c r="N581" s="1">
        <f t="shared" si="46"/>
        <v>421.28</v>
      </c>
      <c r="O581">
        <f t="shared" si="47"/>
        <v>19</v>
      </c>
      <c r="P581" t="str">
        <f t="shared" si="48"/>
        <v>Nov</v>
      </c>
      <c r="Q581">
        <f t="shared" si="49"/>
        <v>2022</v>
      </c>
    </row>
    <row r="582" spans="1:17" x14ac:dyDescent="0.35">
      <c r="A582" s="2">
        <v>44783</v>
      </c>
      <c r="B582" t="s">
        <v>99</v>
      </c>
      <c r="C582" t="s">
        <v>69</v>
      </c>
      <c r="D582" t="s">
        <v>70</v>
      </c>
      <c r="E582" t="s">
        <v>6</v>
      </c>
      <c r="F582">
        <v>27</v>
      </c>
      <c r="G582" t="s">
        <v>130</v>
      </c>
      <c r="H582" t="s">
        <v>129</v>
      </c>
      <c r="I582" t="str">
        <f>VLOOKUP($B582,'Product Details'!$A:$E,2,0)</f>
        <v>Category 3</v>
      </c>
      <c r="J582" t="str">
        <f>VLOOKUP($B582,'Product Details'!$A:$E,3,0)</f>
        <v>Wine - Tribal Sauvignon</v>
      </c>
      <c r="K582" s="1">
        <f>VLOOKUP($B582,'Product Details'!$A:$E,4,0)</f>
        <v>21.66</v>
      </c>
      <c r="L582" s="1">
        <f>VLOOKUP($B582,'Product Details'!$A:$E,5,0)</f>
        <v>31.66</v>
      </c>
      <c r="M582" s="1">
        <f t="shared" si="45"/>
        <v>584.82000000000005</v>
      </c>
      <c r="N582" s="1">
        <f t="shared" si="46"/>
        <v>854.82</v>
      </c>
      <c r="O582">
        <f t="shared" si="47"/>
        <v>10</v>
      </c>
      <c r="P582" t="str">
        <f t="shared" si="48"/>
        <v>Aug</v>
      </c>
      <c r="Q582">
        <f t="shared" si="49"/>
        <v>2022</v>
      </c>
    </row>
    <row r="583" spans="1:17" x14ac:dyDescent="0.35">
      <c r="A583" s="2">
        <v>44798</v>
      </c>
      <c r="B583" t="s">
        <v>102</v>
      </c>
      <c r="C583" t="s">
        <v>39</v>
      </c>
      <c r="D583" t="s">
        <v>40</v>
      </c>
      <c r="E583" t="s">
        <v>6</v>
      </c>
      <c r="F583">
        <v>52</v>
      </c>
      <c r="G583" t="s">
        <v>132</v>
      </c>
      <c r="H583" t="s">
        <v>135</v>
      </c>
      <c r="I583" t="str">
        <f>VLOOKUP($B583,'Product Details'!$A:$E,2,0)</f>
        <v>Category 3</v>
      </c>
      <c r="J583" t="str">
        <f>VLOOKUP($B583,'Product Details'!$A:$E,3,0)</f>
        <v>Scallop - St. Jaques</v>
      </c>
      <c r="K583" s="1">
        <f>VLOOKUP($B583,'Product Details'!$A:$E,4,0)</f>
        <v>22.51</v>
      </c>
      <c r="L583" s="1">
        <f>VLOOKUP($B583,'Product Details'!$A:$E,5,0)</f>
        <v>45.51</v>
      </c>
      <c r="M583" s="1">
        <f t="shared" si="45"/>
        <v>1170.52</v>
      </c>
      <c r="N583" s="1">
        <f t="shared" si="46"/>
        <v>2366.52</v>
      </c>
      <c r="O583">
        <f t="shared" si="47"/>
        <v>25</v>
      </c>
      <c r="P583" t="str">
        <f t="shared" si="48"/>
        <v>Aug</v>
      </c>
      <c r="Q583">
        <f t="shared" si="49"/>
        <v>2022</v>
      </c>
    </row>
    <row r="584" spans="1:17" x14ac:dyDescent="0.35">
      <c r="A584" s="2">
        <v>44868</v>
      </c>
      <c r="B584" t="s">
        <v>99</v>
      </c>
      <c r="C584" t="s">
        <v>0</v>
      </c>
      <c r="D584" t="s">
        <v>1</v>
      </c>
      <c r="E584" t="s">
        <v>2</v>
      </c>
      <c r="F584">
        <v>17</v>
      </c>
      <c r="G584" t="s">
        <v>129</v>
      </c>
      <c r="H584" t="s">
        <v>135</v>
      </c>
      <c r="I584" t="str">
        <f>VLOOKUP($B584,'Product Details'!$A:$E,2,0)</f>
        <v>Category 3</v>
      </c>
      <c r="J584" t="str">
        <f>VLOOKUP($B584,'Product Details'!$A:$E,3,0)</f>
        <v>Wine - Tribal Sauvignon</v>
      </c>
      <c r="K584" s="1">
        <f>VLOOKUP($B584,'Product Details'!$A:$E,4,0)</f>
        <v>21.66</v>
      </c>
      <c r="L584" s="1">
        <f>VLOOKUP($B584,'Product Details'!$A:$E,5,0)</f>
        <v>31.66</v>
      </c>
      <c r="M584" s="1">
        <f t="shared" si="45"/>
        <v>368.22</v>
      </c>
      <c r="N584" s="1">
        <f t="shared" si="46"/>
        <v>538.22</v>
      </c>
      <c r="O584">
        <f t="shared" si="47"/>
        <v>3</v>
      </c>
      <c r="P584" t="str">
        <f t="shared" si="48"/>
        <v>Nov</v>
      </c>
      <c r="Q584">
        <f t="shared" si="49"/>
        <v>2022</v>
      </c>
    </row>
    <row r="585" spans="1:17" x14ac:dyDescent="0.35">
      <c r="A585" s="2">
        <v>44876</v>
      </c>
      <c r="B585" t="s">
        <v>98</v>
      </c>
      <c r="C585" t="s">
        <v>42</v>
      </c>
      <c r="D585" t="s">
        <v>43</v>
      </c>
      <c r="E585" t="s">
        <v>2</v>
      </c>
      <c r="F585">
        <v>18</v>
      </c>
      <c r="G585" t="s">
        <v>130</v>
      </c>
      <c r="H585" t="s">
        <v>135</v>
      </c>
      <c r="I585" t="str">
        <f>VLOOKUP($B585,'Product Details'!$A:$E,2,0)</f>
        <v>Category 3</v>
      </c>
      <c r="J585" t="str">
        <f>VLOOKUP($B585,'Product Details'!$A:$E,3,0)</f>
        <v>Beef - Striploin</v>
      </c>
      <c r="K585" s="1">
        <f>VLOOKUP($B585,'Product Details'!$A:$E,4,0)</f>
        <v>13.89</v>
      </c>
      <c r="L585" s="1">
        <f>VLOOKUP($B585,'Product Details'!$A:$E,5,0)</f>
        <v>33.89</v>
      </c>
      <c r="M585" s="1">
        <f t="shared" si="45"/>
        <v>250.02</v>
      </c>
      <c r="N585" s="1">
        <f t="shared" si="46"/>
        <v>610.02</v>
      </c>
      <c r="O585">
        <f t="shared" si="47"/>
        <v>11</v>
      </c>
      <c r="P585" t="str">
        <f t="shared" si="48"/>
        <v>Nov</v>
      </c>
      <c r="Q585">
        <f t="shared" si="49"/>
        <v>2022</v>
      </c>
    </row>
    <row r="586" spans="1:17" x14ac:dyDescent="0.35">
      <c r="A586" s="2">
        <v>44946</v>
      </c>
      <c r="B586" t="s">
        <v>119</v>
      </c>
      <c r="C586" t="s">
        <v>79</v>
      </c>
      <c r="D586" t="s">
        <v>80</v>
      </c>
      <c r="E586" t="s">
        <v>2</v>
      </c>
      <c r="F586">
        <v>46</v>
      </c>
      <c r="G586" t="s">
        <v>129</v>
      </c>
      <c r="H586" t="s">
        <v>135</v>
      </c>
      <c r="I586" t="str">
        <f>VLOOKUP($B586,'Product Details'!$A:$E,2,0)</f>
        <v>Category 2</v>
      </c>
      <c r="J586" t="str">
        <f>VLOOKUP($B586,'Product Details'!$A:$E,3,0)</f>
        <v>Rabbit - Legs</v>
      </c>
      <c r="K586" s="1">
        <f>VLOOKUP($B586,'Product Details'!$A:$E,4,0)</f>
        <v>16.260000000000002</v>
      </c>
      <c r="L586" s="1">
        <f>VLOOKUP($B586,'Product Details'!$A:$E,5,0)</f>
        <v>23.26</v>
      </c>
      <c r="M586" s="1">
        <f t="shared" si="45"/>
        <v>747.96</v>
      </c>
      <c r="N586" s="1">
        <f t="shared" si="46"/>
        <v>1069.96</v>
      </c>
      <c r="O586">
        <f t="shared" si="47"/>
        <v>20</v>
      </c>
      <c r="P586" t="str">
        <f t="shared" si="48"/>
        <v>Jan</v>
      </c>
      <c r="Q586">
        <f t="shared" si="49"/>
        <v>2023</v>
      </c>
    </row>
    <row r="587" spans="1:17" x14ac:dyDescent="0.35">
      <c r="A587" s="2">
        <v>44826</v>
      </c>
      <c r="B587" t="s">
        <v>111</v>
      </c>
      <c r="C587" t="s">
        <v>28</v>
      </c>
      <c r="D587" t="s">
        <v>29</v>
      </c>
      <c r="E587" t="s">
        <v>2</v>
      </c>
      <c r="F587">
        <v>38</v>
      </c>
      <c r="G587" t="s">
        <v>132</v>
      </c>
      <c r="H587" t="s">
        <v>129</v>
      </c>
      <c r="I587" t="str">
        <f>VLOOKUP($B587,'Product Details'!$A:$E,2,0)</f>
        <v>Category 2</v>
      </c>
      <c r="J587" t="str">
        <f>VLOOKUP($B587,'Product Details'!$A:$E,3,0)</f>
        <v>Pasta - Cappellini, Dry</v>
      </c>
      <c r="K587" s="1">
        <f>VLOOKUP($B587,'Product Details'!$A:$E,4,0)</f>
        <v>33.299999999999997</v>
      </c>
      <c r="L587" s="1">
        <f>VLOOKUP($B587,'Product Details'!$A:$E,5,0)</f>
        <v>46.3</v>
      </c>
      <c r="M587" s="1">
        <f t="shared" si="45"/>
        <v>1265.3999999999999</v>
      </c>
      <c r="N587" s="1">
        <f t="shared" si="46"/>
        <v>1759.3999999999999</v>
      </c>
      <c r="O587">
        <f t="shared" si="47"/>
        <v>22</v>
      </c>
      <c r="P587" t="str">
        <f t="shared" si="48"/>
        <v>Sep</v>
      </c>
      <c r="Q587">
        <f t="shared" si="49"/>
        <v>2022</v>
      </c>
    </row>
    <row r="588" spans="1:17" x14ac:dyDescent="0.35">
      <c r="A588" s="2">
        <v>44829</v>
      </c>
      <c r="B588" t="s">
        <v>119</v>
      </c>
      <c r="C588" t="s">
        <v>87</v>
      </c>
      <c r="D588" t="s">
        <v>88</v>
      </c>
      <c r="E588" t="s">
        <v>6</v>
      </c>
      <c r="F588">
        <v>27</v>
      </c>
      <c r="G588" t="s">
        <v>132</v>
      </c>
      <c r="H588" t="s">
        <v>135</v>
      </c>
      <c r="I588" t="str">
        <f>VLOOKUP($B588,'Product Details'!$A:$E,2,0)</f>
        <v>Category 2</v>
      </c>
      <c r="J588" t="str">
        <f>VLOOKUP($B588,'Product Details'!$A:$E,3,0)</f>
        <v>Rabbit - Legs</v>
      </c>
      <c r="K588" s="1">
        <f>VLOOKUP($B588,'Product Details'!$A:$E,4,0)</f>
        <v>16.260000000000002</v>
      </c>
      <c r="L588" s="1">
        <f>VLOOKUP($B588,'Product Details'!$A:$E,5,0)</f>
        <v>23.26</v>
      </c>
      <c r="M588" s="1">
        <f t="shared" si="45"/>
        <v>439.02000000000004</v>
      </c>
      <c r="N588" s="1">
        <f t="shared" si="46"/>
        <v>628.0200000000001</v>
      </c>
      <c r="O588">
        <f t="shared" si="47"/>
        <v>25</v>
      </c>
      <c r="P588" t="str">
        <f t="shared" si="48"/>
        <v>Sep</v>
      </c>
      <c r="Q588">
        <f t="shared" si="49"/>
        <v>2022</v>
      </c>
    </row>
    <row r="589" spans="1:17" x14ac:dyDescent="0.35">
      <c r="A589" s="2">
        <v>44852</v>
      </c>
      <c r="B589" t="s">
        <v>114</v>
      </c>
      <c r="C589" t="s">
        <v>18</v>
      </c>
      <c r="D589" t="s">
        <v>19</v>
      </c>
      <c r="E589" t="s">
        <v>2</v>
      </c>
      <c r="F589">
        <v>21</v>
      </c>
      <c r="G589" t="s">
        <v>131</v>
      </c>
      <c r="H589" t="s">
        <v>129</v>
      </c>
      <c r="I589" t="str">
        <f>VLOOKUP($B589,'Product Details'!$A:$E,2,0)</f>
        <v>Category 5</v>
      </c>
      <c r="J589" t="str">
        <f>VLOOKUP($B589,'Product Details'!$A:$E,3,0)</f>
        <v>Vaccum Bag - 14x20</v>
      </c>
      <c r="K589" s="1">
        <f>VLOOKUP($B589,'Product Details'!$A:$E,4,0)</f>
        <v>91.03</v>
      </c>
      <c r="L589" s="1">
        <f>VLOOKUP($B589,'Product Details'!$A:$E,5,0)</f>
        <v>90.54</v>
      </c>
      <c r="M589" s="1">
        <f t="shared" si="45"/>
        <v>1911.63</v>
      </c>
      <c r="N589" s="1">
        <f t="shared" si="46"/>
        <v>1901.3400000000001</v>
      </c>
      <c r="O589">
        <f t="shared" si="47"/>
        <v>18</v>
      </c>
      <c r="P589" t="str">
        <f t="shared" si="48"/>
        <v>Oct</v>
      </c>
      <c r="Q589">
        <f t="shared" si="49"/>
        <v>2022</v>
      </c>
    </row>
    <row r="590" spans="1:17" x14ac:dyDescent="0.35">
      <c r="A590" s="2">
        <v>44788</v>
      </c>
      <c r="B590" t="s">
        <v>112</v>
      </c>
      <c r="C590" t="s">
        <v>30</v>
      </c>
      <c r="D590" t="s">
        <v>31</v>
      </c>
      <c r="E590" t="s">
        <v>6</v>
      </c>
      <c r="F590">
        <v>12</v>
      </c>
      <c r="G590" t="s">
        <v>132</v>
      </c>
      <c r="H590" t="s">
        <v>129</v>
      </c>
      <c r="I590" t="str">
        <f>VLOOKUP($B590,'Product Details'!$A:$E,2,0)</f>
        <v>Category 4</v>
      </c>
      <c r="J590" t="str">
        <f>VLOOKUP($B590,'Product Details'!$A:$E,3,0)</f>
        <v>Pizza Pizza Dough</v>
      </c>
      <c r="K590" s="1">
        <f>VLOOKUP($B590,'Product Details'!$A:$E,4,0)</f>
        <v>30.48</v>
      </c>
      <c r="L590" s="1">
        <f>VLOOKUP($B590,'Product Details'!$A:$E,5,0)</f>
        <v>36.479999999999997</v>
      </c>
      <c r="M590" s="1">
        <f t="shared" si="45"/>
        <v>365.76</v>
      </c>
      <c r="N590" s="1">
        <f t="shared" si="46"/>
        <v>437.76</v>
      </c>
      <c r="O590">
        <f t="shared" si="47"/>
        <v>15</v>
      </c>
      <c r="P590" t="str">
        <f t="shared" si="48"/>
        <v>Aug</v>
      </c>
      <c r="Q590">
        <f t="shared" si="49"/>
        <v>2022</v>
      </c>
    </row>
    <row r="591" spans="1:17" x14ac:dyDescent="0.35">
      <c r="A591" s="2">
        <v>44862</v>
      </c>
      <c r="B591" t="s">
        <v>110</v>
      </c>
      <c r="C591" t="s">
        <v>39</v>
      </c>
      <c r="D591" t="s">
        <v>40</v>
      </c>
      <c r="E591" t="s">
        <v>6</v>
      </c>
      <c r="F591">
        <v>11</v>
      </c>
      <c r="G591" t="s">
        <v>132</v>
      </c>
      <c r="H591" t="s">
        <v>129</v>
      </c>
      <c r="I591" t="str">
        <f>VLOOKUP($B591,'Product Details'!$A:$E,2,0)</f>
        <v>Category 6</v>
      </c>
      <c r="J591" t="str">
        <f>VLOOKUP($B591,'Product Details'!$A:$E,3,0)</f>
        <v>Pastry - Baked Cinnamon Stick</v>
      </c>
      <c r="K591" s="1">
        <f>VLOOKUP($B591,'Product Details'!$A:$E,4,0)</f>
        <v>43.7</v>
      </c>
      <c r="L591" s="1">
        <f>VLOOKUP($B591,'Product Details'!$A:$E,5,0)</f>
        <v>42.11</v>
      </c>
      <c r="M591" s="1">
        <f t="shared" si="45"/>
        <v>480.70000000000005</v>
      </c>
      <c r="N591" s="1">
        <f t="shared" si="46"/>
        <v>463.21</v>
      </c>
      <c r="O591">
        <f t="shared" si="47"/>
        <v>28</v>
      </c>
      <c r="P591" t="str">
        <f t="shared" si="48"/>
        <v>Oct</v>
      </c>
      <c r="Q591">
        <f t="shared" si="49"/>
        <v>2022</v>
      </c>
    </row>
    <row r="592" spans="1:17" x14ac:dyDescent="0.35">
      <c r="A592" s="2">
        <v>45020</v>
      </c>
      <c r="B592" t="s">
        <v>115</v>
      </c>
      <c r="C592" t="s">
        <v>0</v>
      </c>
      <c r="D592" t="s">
        <v>1</v>
      </c>
      <c r="E592" t="s">
        <v>2</v>
      </c>
      <c r="F592">
        <v>25</v>
      </c>
      <c r="G592" t="s">
        <v>129</v>
      </c>
      <c r="H592" t="s">
        <v>135</v>
      </c>
      <c r="I592" t="str">
        <f>VLOOKUP($B592,'Product Details'!$A:$E,2,0)</f>
        <v>Category 3</v>
      </c>
      <c r="J592" t="str">
        <f>VLOOKUP($B592,'Product Details'!$A:$E,3,0)</f>
        <v>Tarragon - Fresh</v>
      </c>
      <c r="K592" s="1">
        <f>VLOOKUP($B592,'Product Details'!$A:$E,4,0)</f>
        <v>88.73</v>
      </c>
      <c r="L592" s="1">
        <f>VLOOKUP($B592,'Product Details'!$A:$E,5,0)</f>
        <v>87.75</v>
      </c>
      <c r="M592" s="1">
        <f t="shared" si="45"/>
        <v>2218.25</v>
      </c>
      <c r="N592" s="1">
        <f t="shared" si="46"/>
        <v>2193.75</v>
      </c>
      <c r="O592">
        <f t="shared" si="47"/>
        <v>4</v>
      </c>
      <c r="P592" t="str">
        <f t="shared" si="48"/>
        <v>Apr</v>
      </c>
      <c r="Q592">
        <f t="shared" si="49"/>
        <v>2023</v>
      </c>
    </row>
    <row r="593" spans="1:17" x14ac:dyDescent="0.35">
      <c r="A593" s="2">
        <v>44874</v>
      </c>
      <c r="B593" t="s">
        <v>99</v>
      </c>
      <c r="C593" t="s">
        <v>61</v>
      </c>
      <c r="D593" t="s">
        <v>62</v>
      </c>
      <c r="E593" t="s">
        <v>2</v>
      </c>
      <c r="F593">
        <v>51</v>
      </c>
      <c r="G593" t="s">
        <v>129</v>
      </c>
      <c r="H593" t="s">
        <v>135</v>
      </c>
      <c r="I593" t="str">
        <f>VLOOKUP($B593,'Product Details'!$A:$E,2,0)</f>
        <v>Category 3</v>
      </c>
      <c r="J593" t="str">
        <f>VLOOKUP($B593,'Product Details'!$A:$E,3,0)</f>
        <v>Wine - Tribal Sauvignon</v>
      </c>
      <c r="K593" s="1">
        <f>VLOOKUP($B593,'Product Details'!$A:$E,4,0)</f>
        <v>21.66</v>
      </c>
      <c r="L593" s="1">
        <f>VLOOKUP($B593,'Product Details'!$A:$E,5,0)</f>
        <v>31.66</v>
      </c>
      <c r="M593" s="1">
        <f t="shared" si="45"/>
        <v>1104.6600000000001</v>
      </c>
      <c r="N593" s="1">
        <f t="shared" si="46"/>
        <v>1614.66</v>
      </c>
      <c r="O593">
        <f t="shared" si="47"/>
        <v>9</v>
      </c>
      <c r="P593" t="str">
        <f t="shared" si="48"/>
        <v>Nov</v>
      </c>
      <c r="Q593">
        <f t="shared" si="49"/>
        <v>2022</v>
      </c>
    </row>
    <row r="594" spans="1:17" x14ac:dyDescent="0.35">
      <c r="A594" s="2">
        <v>44786</v>
      </c>
      <c r="B594" t="s">
        <v>105</v>
      </c>
      <c r="C594" t="s">
        <v>87</v>
      </c>
      <c r="D594" t="s">
        <v>88</v>
      </c>
      <c r="E594" t="s">
        <v>6</v>
      </c>
      <c r="F594">
        <v>44</v>
      </c>
      <c r="G594" t="s">
        <v>132</v>
      </c>
      <c r="H594" t="s">
        <v>135</v>
      </c>
      <c r="I594" t="str">
        <f>VLOOKUP($B594,'Product Details'!$A:$E,2,0)</f>
        <v>Category 2</v>
      </c>
      <c r="J594" t="str">
        <f>VLOOKUP($B594,'Product Details'!$A:$E,3,0)</f>
        <v>Soup Campbells</v>
      </c>
      <c r="K594" s="1">
        <f>VLOOKUP($B594,'Product Details'!$A:$E,4,0)</f>
        <v>7.54</v>
      </c>
      <c r="L594" s="1">
        <f>VLOOKUP($B594,'Product Details'!$A:$E,5,0)</f>
        <v>13.54</v>
      </c>
      <c r="M594" s="1">
        <f t="shared" si="45"/>
        <v>331.76</v>
      </c>
      <c r="N594" s="1">
        <f t="shared" si="46"/>
        <v>595.76</v>
      </c>
      <c r="O594">
        <f t="shared" si="47"/>
        <v>13</v>
      </c>
      <c r="P594" t="str">
        <f t="shared" si="48"/>
        <v>Aug</v>
      </c>
      <c r="Q594">
        <f t="shared" si="49"/>
        <v>2022</v>
      </c>
    </row>
    <row r="595" spans="1:17" x14ac:dyDescent="0.35">
      <c r="A595" s="2">
        <v>44772</v>
      </c>
      <c r="B595" t="s">
        <v>98</v>
      </c>
      <c r="C595" t="s">
        <v>0</v>
      </c>
      <c r="D595" t="s">
        <v>1</v>
      </c>
      <c r="E595" t="s">
        <v>2</v>
      </c>
      <c r="F595">
        <v>59</v>
      </c>
      <c r="G595" t="s">
        <v>129</v>
      </c>
      <c r="H595" t="s">
        <v>129</v>
      </c>
      <c r="I595" t="str">
        <f>VLOOKUP($B595,'Product Details'!$A:$E,2,0)</f>
        <v>Category 3</v>
      </c>
      <c r="J595" t="str">
        <f>VLOOKUP($B595,'Product Details'!$A:$E,3,0)</f>
        <v>Beef - Striploin</v>
      </c>
      <c r="K595" s="1">
        <f>VLOOKUP($B595,'Product Details'!$A:$E,4,0)</f>
        <v>13.89</v>
      </c>
      <c r="L595" s="1">
        <f>VLOOKUP($B595,'Product Details'!$A:$E,5,0)</f>
        <v>33.89</v>
      </c>
      <c r="M595" s="1">
        <f t="shared" si="45"/>
        <v>819.51</v>
      </c>
      <c r="N595" s="1">
        <f t="shared" si="46"/>
        <v>1999.51</v>
      </c>
      <c r="O595">
        <f t="shared" si="47"/>
        <v>30</v>
      </c>
      <c r="P595" t="str">
        <f t="shared" si="48"/>
        <v>Jul</v>
      </c>
      <c r="Q595">
        <f t="shared" si="49"/>
        <v>2022</v>
      </c>
    </row>
    <row r="596" spans="1:17" x14ac:dyDescent="0.35">
      <c r="A596" s="2">
        <v>44958</v>
      </c>
      <c r="B596" t="s">
        <v>98</v>
      </c>
      <c r="C596" t="s">
        <v>63</v>
      </c>
      <c r="D596" t="s">
        <v>64</v>
      </c>
      <c r="E596" t="s">
        <v>6</v>
      </c>
      <c r="F596">
        <v>41</v>
      </c>
      <c r="G596" t="s">
        <v>129</v>
      </c>
      <c r="H596" t="s">
        <v>135</v>
      </c>
      <c r="I596" t="str">
        <f>VLOOKUP($B596,'Product Details'!$A:$E,2,0)</f>
        <v>Category 3</v>
      </c>
      <c r="J596" t="str">
        <f>VLOOKUP($B596,'Product Details'!$A:$E,3,0)</f>
        <v>Beef - Striploin</v>
      </c>
      <c r="K596" s="1">
        <f>VLOOKUP($B596,'Product Details'!$A:$E,4,0)</f>
        <v>13.89</v>
      </c>
      <c r="L596" s="1">
        <f>VLOOKUP($B596,'Product Details'!$A:$E,5,0)</f>
        <v>33.89</v>
      </c>
      <c r="M596" s="1">
        <f t="shared" si="45"/>
        <v>569.49</v>
      </c>
      <c r="N596" s="1">
        <f t="shared" si="46"/>
        <v>1389.49</v>
      </c>
      <c r="O596">
        <f t="shared" si="47"/>
        <v>1</v>
      </c>
      <c r="P596" t="str">
        <f t="shared" si="48"/>
        <v>Feb</v>
      </c>
      <c r="Q596">
        <f t="shared" si="49"/>
        <v>2023</v>
      </c>
    </row>
    <row r="597" spans="1:17" x14ac:dyDescent="0.35">
      <c r="A597" s="2">
        <v>44698</v>
      </c>
      <c r="B597" t="s">
        <v>115</v>
      </c>
      <c r="C597" t="s">
        <v>33</v>
      </c>
      <c r="D597" t="s">
        <v>34</v>
      </c>
      <c r="E597" t="s">
        <v>2</v>
      </c>
      <c r="F597">
        <v>34</v>
      </c>
      <c r="G597" t="s">
        <v>129</v>
      </c>
      <c r="H597" t="s">
        <v>135</v>
      </c>
      <c r="I597" t="str">
        <f>VLOOKUP($B597,'Product Details'!$A:$E,2,0)</f>
        <v>Category 3</v>
      </c>
      <c r="J597" t="str">
        <f>VLOOKUP($B597,'Product Details'!$A:$E,3,0)</f>
        <v>Tarragon - Fresh</v>
      </c>
      <c r="K597" s="1">
        <f>VLOOKUP($B597,'Product Details'!$A:$E,4,0)</f>
        <v>88.73</v>
      </c>
      <c r="L597" s="1">
        <f>VLOOKUP($B597,'Product Details'!$A:$E,5,0)</f>
        <v>87.75</v>
      </c>
      <c r="M597" s="1">
        <f t="shared" si="45"/>
        <v>3016.82</v>
      </c>
      <c r="N597" s="1">
        <f t="shared" si="46"/>
        <v>2983.5</v>
      </c>
      <c r="O597">
        <f t="shared" si="47"/>
        <v>17</v>
      </c>
      <c r="P597" t="str">
        <f t="shared" si="48"/>
        <v>May</v>
      </c>
      <c r="Q597">
        <f t="shared" si="49"/>
        <v>2022</v>
      </c>
    </row>
    <row r="598" spans="1:17" x14ac:dyDescent="0.35">
      <c r="A598" s="2">
        <v>44995</v>
      </c>
      <c r="B598" t="s">
        <v>117</v>
      </c>
      <c r="C598" t="s">
        <v>33</v>
      </c>
      <c r="D598" t="s">
        <v>34</v>
      </c>
      <c r="E598" t="s">
        <v>2</v>
      </c>
      <c r="F598">
        <v>12</v>
      </c>
      <c r="G598" t="s">
        <v>129</v>
      </c>
      <c r="H598" t="s">
        <v>129</v>
      </c>
      <c r="I598" t="str">
        <f>VLOOKUP($B598,'Product Details'!$A:$E,2,0)</f>
        <v>Category 1</v>
      </c>
      <c r="J598" t="str">
        <f>VLOOKUP($B598,'Product Details'!$A:$E,3,0)</f>
        <v>Sauce - Bernaise, Mix</v>
      </c>
      <c r="K598" s="1">
        <f>VLOOKUP($B598,'Product Details'!$A:$E,4,0)</f>
        <v>88.79</v>
      </c>
      <c r="L598" s="1">
        <f>VLOOKUP($B598,'Product Details'!$A:$E,5,0)</f>
        <v>96.79</v>
      </c>
      <c r="M598" s="1">
        <f t="shared" si="45"/>
        <v>1065.48</v>
      </c>
      <c r="N598" s="1">
        <f t="shared" si="46"/>
        <v>1161.48</v>
      </c>
      <c r="O598">
        <f t="shared" si="47"/>
        <v>10</v>
      </c>
      <c r="P598" t="str">
        <f t="shared" si="48"/>
        <v>Mar</v>
      </c>
      <c r="Q598">
        <f t="shared" si="49"/>
        <v>2023</v>
      </c>
    </row>
    <row r="599" spans="1:17" x14ac:dyDescent="0.35">
      <c r="A599" s="2">
        <v>44786</v>
      </c>
      <c r="B599" t="s">
        <v>109</v>
      </c>
      <c r="C599" t="s">
        <v>4</v>
      </c>
      <c r="D599" t="s">
        <v>5</v>
      </c>
      <c r="E599" t="s">
        <v>6</v>
      </c>
      <c r="F599">
        <v>11</v>
      </c>
      <c r="G599" t="s">
        <v>130</v>
      </c>
      <c r="H599" t="s">
        <v>129</v>
      </c>
      <c r="I599" t="str">
        <f>VLOOKUP($B599,'Product Details'!$A:$E,2,0)</f>
        <v>Category 6</v>
      </c>
      <c r="J599" t="str">
        <f>VLOOKUP($B599,'Product Details'!$A:$E,3,0)</f>
        <v>Pork Ham Prager</v>
      </c>
      <c r="K599" s="1">
        <f>VLOOKUP($B599,'Product Details'!$A:$E,4,0)</f>
        <v>12.54</v>
      </c>
      <c r="L599" s="1">
        <f>VLOOKUP($B599,'Product Details'!$A:$E,5,0)</f>
        <v>30.54</v>
      </c>
      <c r="M599" s="1">
        <f t="shared" si="45"/>
        <v>137.94</v>
      </c>
      <c r="N599" s="1">
        <f t="shared" si="46"/>
        <v>335.94</v>
      </c>
      <c r="O599">
        <f t="shared" si="47"/>
        <v>13</v>
      </c>
      <c r="P599" t="str">
        <f t="shared" si="48"/>
        <v>Aug</v>
      </c>
      <c r="Q599">
        <f t="shared" si="49"/>
        <v>2022</v>
      </c>
    </row>
    <row r="600" spans="1:17" x14ac:dyDescent="0.35">
      <c r="A600" s="2">
        <v>45042</v>
      </c>
      <c r="B600" t="s">
        <v>117</v>
      </c>
      <c r="C600" t="s">
        <v>18</v>
      </c>
      <c r="D600" t="s">
        <v>19</v>
      </c>
      <c r="E600" t="s">
        <v>2</v>
      </c>
      <c r="F600">
        <v>54</v>
      </c>
      <c r="G600" t="s">
        <v>131</v>
      </c>
      <c r="H600" t="s">
        <v>129</v>
      </c>
      <c r="I600" t="str">
        <f>VLOOKUP($B600,'Product Details'!$A:$E,2,0)</f>
        <v>Category 1</v>
      </c>
      <c r="J600" t="str">
        <f>VLOOKUP($B600,'Product Details'!$A:$E,3,0)</f>
        <v>Sauce - Bernaise, Mix</v>
      </c>
      <c r="K600" s="1">
        <f>VLOOKUP($B600,'Product Details'!$A:$E,4,0)</f>
        <v>88.79</v>
      </c>
      <c r="L600" s="1">
        <f>VLOOKUP($B600,'Product Details'!$A:$E,5,0)</f>
        <v>96.79</v>
      </c>
      <c r="M600" s="1">
        <f t="shared" si="45"/>
        <v>4794.6600000000008</v>
      </c>
      <c r="N600" s="1">
        <f t="shared" si="46"/>
        <v>5226.6600000000008</v>
      </c>
      <c r="O600">
        <f t="shared" si="47"/>
        <v>26</v>
      </c>
      <c r="P600" t="str">
        <f t="shared" si="48"/>
        <v>Apr</v>
      </c>
      <c r="Q600">
        <f t="shared" si="49"/>
        <v>2023</v>
      </c>
    </row>
    <row r="601" spans="1:17" x14ac:dyDescent="0.35">
      <c r="A601" s="2">
        <v>44863</v>
      </c>
      <c r="B601" t="s">
        <v>118</v>
      </c>
      <c r="C601" t="s">
        <v>73</v>
      </c>
      <c r="D601" t="s">
        <v>74</v>
      </c>
      <c r="E601" t="s">
        <v>6</v>
      </c>
      <c r="F601">
        <v>34</v>
      </c>
      <c r="G601" t="s">
        <v>131</v>
      </c>
      <c r="H601" t="s">
        <v>129</v>
      </c>
      <c r="I601" t="str">
        <f>VLOOKUP($B601,'Product Details'!$A:$E,2,0)</f>
        <v>Category 2</v>
      </c>
      <c r="J601" t="str">
        <f>VLOOKUP($B601,'Product Details'!$A:$E,3,0)</f>
        <v>Soup - Campbells Mac N Cheese</v>
      </c>
      <c r="K601" s="1">
        <f>VLOOKUP($B601,'Product Details'!$A:$E,4,0)</f>
        <v>6.55</v>
      </c>
      <c r="L601" s="1">
        <f>VLOOKUP($B601,'Product Details'!$A:$E,5,0)</f>
        <v>4.53</v>
      </c>
      <c r="M601" s="1">
        <f t="shared" si="45"/>
        <v>222.7</v>
      </c>
      <c r="N601" s="1">
        <f t="shared" si="46"/>
        <v>154.02000000000001</v>
      </c>
      <c r="O601">
        <f t="shared" si="47"/>
        <v>29</v>
      </c>
      <c r="P601" t="str">
        <f t="shared" si="48"/>
        <v>Oct</v>
      </c>
      <c r="Q601">
        <f t="shared" si="49"/>
        <v>2022</v>
      </c>
    </row>
    <row r="602" spans="1:17" x14ac:dyDescent="0.35">
      <c r="A602" s="2">
        <v>44823</v>
      </c>
      <c r="B602" t="s">
        <v>116</v>
      </c>
      <c r="C602" t="s">
        <v>11</v>
      </c>
      <c r="D602" t="s">
        <v>12</v>
      </c>
      <c r="E602" t="s">
        <v>2</v>
      </c>
      <c r="F602">
        <v>29</v>
      </c>
      <c r="G602" t="s">
        <v>129</v>
      </c>
      <c r="H602" t="s">
        <v>129</v>
      </c>
      <c r="I602" t="str">
        <f>VLOOKUP($B602,'Product Details'!$A:$E,2,0)</f>
        <v>Category 5</v>
      </c>
      <c r="J602" t="str">
        <f>VLOOKUP($B602,'Product Details'!$A:$E,3,0)</f>
        <v>Water - San Pellegrino</v>
      </c>
      <c r="K602" s="1">
        <f>VLOOKUP($B602,'Product Details'!$A:$E,4,0)</f>
        <v>32.25</v>
      </c>
      <c r="L602" s="1">
        <f>VLOOKUP($B602,'Product Details'!$A:$E,5,0)</f>
        <v>41.25</v>
      </c>
      <c r="M602" s="1">
        <f t="shared" si="45"/>
        <v>935.25</v>
      </c>
      <c r="N602" s="1">
        <f t="shared" si="46"/>
        <v>1196.25</v>
      </c>
      <c r="O602">
        <f t="shared" si="47"/>
        <v>19</v>
      </c>
      <c r="P602" t="str">
        <f t="shared" si="48"/>
        <v>Sep</v>
      </c>
      <c r="Q602">
        <f t="shared" si="49"/>
        <v>2022</v>
      </c>
    </row>
    <row r="603" spans="1:17" x14ac:dyDescent="0.35">
      <c r="A603" s="2">
        <v>44708</v>
      </c>
      <c r="B603" t="s">
        <v>112</v>
      </c>
      <c r="C603" t="s">
        <v>61</v>
      </c>
      <c r="D603" t="s">
        <v>62</v>
      </c>
      <c r="E603" t="s">
        <v>2</v>
      </c>
      <c r="F603">
        <v>41</v>
      </c>
      <c r="G603" t="s">
        <v>129</v>
      </c>
      <c r="H603" t="s">
        <v>135</v>
      </c>
      <c r="I603" t="str">
        <f>VLOOKUP($B603,'Product Details'!$A:$E,2,0)</f>
        <v>Category 4</v>
      </c>
      <c r="J603" t="str">
        <f>VLOOKUP($B603,'Product Details'!$A:$E,3,0)</f>
        <v>Pizza Pizza Dough</v>
      </c>
      <c r="K603" s="1">
        <f>VLOOKUP($B603,'Product Details'!$A:$E,4,0)</f>
        <v>30.48</v>
      </c>
      <c r="L603" s="1">
        <f>VLOOKUP($B603,'Product Details'!$A:$E,5,0)</f>
        <v>36.479999999999997</v>
      </c>
      <c r="M603" s="1">
        <f t="shared" si="45"/>
        <v>1249.68</v>
      </c>
      <c r="N603" s="1">
        <f t="shared" si="46"/>
        <v>1495.6799999999998</v>
      </c>
      <c r="O603">
        <f t="shared" si="47"/>
        <v>27</v>
      </c>
      <c r="P603" t="str">
        <f t="shared" si="48"/>
        <v>May</v>
      </c>
      <c r="Q603">
        <f t="shared" si="49"/>
        <v>2022</v>
      </c>
    </row>
    <row r="604" spans="1:17" x14ac:dyDescent="0.35">
      <c r="A604" s="2">
        <v>44759</v>
      </c>
      <c r="B604" t="s">
        <v>119</v>
      </c>
      <c r="C604" t="s">
        <v>18</v>
      </c>
      <c r="D604" t="s">
        <v>19</v>
      </c>
      <c r="E604" t="s">
        <v>2</v>
      </c>
      <c r="F604">
        <v>47</v>
      </c>
      <c r="G604" t="s">
        <v>131</v>
      </c>
      <c r="H604" t="s">
        <v>129</v>
      </c>
      <c r="I604" t="str">
        <f>VLOOKUP($B604,'Product Details'!$A:$E,2,0)</f>
        <v>Category 2</v>
      </c>
      <c r="J604" t="str">
        <f>VLOOKUP($B604,'Product Details'!$A:$E,3,0)</f>
        <v>Rabbit - Legs</v>
      </c>
      <c r="K604" s="1">
        <f>VLOOKUP($B604,'Product Details'!$A:$E,4,0)</f>
        <v>16.260000000000002</v>
      </c>
      <c r="L604" s="1">
        <f>VLOOKUP($B604,'Product Details'!$A:$E,5,0)</f>
        <v>23.26</v>
      </c>
      <c r="M604" s="1">
        <f t="shared" si="45"/>
        <v>764.22</v>
      </c>
      <c r="N604" s="1">
        <f t="shared" si="46"/>
        <v>1093.22</v>
      </c>
      <c r="O604">
        <f t="shared" si="47"/>
        <v>17</v>
      </c>
      <c r="P604" t="str">
        <f t="shared" si="48"/>
        <v>Jul</v>
      </c>
      <c r="Q604">
        <f t="shared" si="49"/>
        <v>2022</v>
      </c>
    </row>
    <row r="605" spans="1:17" x14ac:dyDescent="0.35">
      <c r="A605" s="2">
        <v>44864</v>
      </c>
      <c r="B605" t="s">
        <v>104</v>
      </c>
      <c r="C605" t="s">
        <v>56</v>
      </c>
      <c r="D605" t="s">
        <v>57</v>
      </c>
      <c r="E605" t="s">
        <v>2</v>
      </c>
      <c r="F605">
        <v>30</v>
      </c>
      <c r="G605" t="s">
        <v>132</v>
      </c>
      <c r="H605" t="s">
        <v>129</v>
      </c>
      <c r="I605" t="str">
        <f>VLOOKUP($B605,'Product Details'!$A:$E,2,0)</f>
        <v>Category 1</v>
      </c>
      <c r="J605" t="str">
        <f>VLOOKUP($B605,'Product Details'!$A:$E,3,0)</f>
        <v>White Baguette</v>
      </c>
      <c r="K605" s="1">
        <f>VLOOKUP($B605,'Product Details'!$A:$E,4,0)</f>
        <v>51.63</v>
      </c>
      <c r="L605" s="1">
        <f>VLOOKUP($B605,'Product Details'!$A:$E,5,0)</f>
        <v>61.63</v>
      </c>
      <c r="M605" s="1">
        <f t="shared" si="45"/>
        <v>1548.9</v>
      </c>
      <c r="N605" s="1">
        <f t="shared" si="46"/>
        <v>1848.9</v>
      </c>
      <c r="O605">
        <f t="shared" si="47"/>
        <v>30</v>
      </c>
      <c r="P605" t="str">
        <f t="shared" si="48"/>
        <v>Oct</v>
      </c>
      <c r="Q605">
        <f t="shared" si="49"/>
        <v>2022</v>
      </c>
    </row>
    <row r="606" spans="1:17" x14ac:dyDescent="0.35">
      <c r="A606" s="2">
        <v>44976</v>
      </c>
      <c r="B606" t="s">
        <v>113</v>
      </c>
      <c r="C606" t="s">
        <v>50</v>
      </c>
      <c r="D606" t="s">
        <v>51</v>
      </c>
      <c r="E606" t="s">
        <v>6</v>
      </c>
      <c r="F606">
        <v>51</v>
      </c>
      <c r="G606" t="s">
        <v>130</v>
      </c>
      <c r="H606" t="s">
        <v>135</v>
      </c>
      <c r="I606" t="str">
        <f>VLOOKUP($B606,'Product Details'!$A:$E,2,0)</f>
        <v>Category 6</v>
      </c>
      <c r="J606" t="str">
        <f>VLOOKUP($B606,'Product Details'!$A:$E,3,0)</f>
        <v>Pepper - Cayenne</v>
      </c>
      <c r="K606" s="1">
        <f>VLOOKUP($B606,'Product Details'!$A:$E,4,0)</f>
        <v>77.83</v>
      </c>
      <c r="L606" s="1">
        <f>VLOOKUP($B606,'Product Details'!$A:$E,5,0)</f>
        <v>99.83</v>
      </c>
      <c r="M606" s="1">
        <f t="shared" si="45"/>
        <v>3969.33</v>
      </c>
      <c r="N606" s="1">
        <f t="shared" si="46"/>
        <v>5091.33</v>
      </c>
      <c r="O606">
        <f t="shared" si="47"/>
        <v>19</v>
      </c>
      <c r="P606" t="str">
        <f t="shared" si="48"/>
        <v>Feb</v>
      </c>
      <c r="Q606">
        <f t="shared" si="49"/>
        <v>2023</v>
      </c>
    </row>
    <row r="607" spans="1:17" x14ac:dyDescent="0.35">
      <c r="A607" s="2">
        <v>44980</v>
      </c>
      <c r="B607" t="s">
        <v>115</v>
      </c>
      <c r="C607" t="s">
        <v>47</v>
      </c>
      <c r="D607" t="s">
        <v>48</v>
      </c>
      <c r="E607" t="s">
        <v>6</v>
      </c>
      <c r="F607">
        <v>39</v>
      </c>
      <c r="G607" t="s">
        <v>129</v>
      </c>
      <c r="H607" t="s">
        <v>129</v>
      </c>
      <c r="I607" t="str">
        <f>VLOOKUP($B607,'Product Details'!$A:$E,2,0)</f>
        <v>Category 3</v>
      </c>
      <c r="J607" t="str">
        <f>VLOOKUP($B607,'Product Details'!$A:$E,3,0)</f>
        <v>Tarragon - Fresh</v>
      </c>
      <c r="K607" s="1">
        <f>VLOOKUP($B607,'Product Details'!$A:$E,4,0)</f>
        <v>88.73</v>
      </c>
      <c r="L607" s="1">
        <f>VLOOKUP($B607,'Product Details'!$A:$E,5,0)</f>
        <v>87.75</v>
      </c>
      <c r="M607" s="1">
        <f t="shared" si="45"/>
        <v>3460.4700000000003</v>
      </c>
      <c r="N607" s="1">
        <f t="shared" si="46"/>
        <v>3422.25</v>
      </c>
      <c r="O607">
        <f t="shared" si="47"/>
        <v>23</v>
      </c>
      <c r="P607" t="str">
        <f t="shared" si="48"/>
        <v>Feb</v>
      </c>
      <c r="Q607">
        <f t="shared" si="49"/>
        <v>2023</v>
      </c>
    </row>
    <row r="608" spans="1:17" x14ac:dyDescent="0.35">
      <c r="A608" s="2">
        <v>44881</v>
      </c>
      <c r="B608" t="s">
        <v>110</v>
      </c>
      <c r="C608" t="s">
        <v>18</v>
      </c>
      <c r="D608" t="s">
        <v>19</v>
      </c>
      <c r="E608" t="s">
        <v>2</v>
      </c>
      <c r="F608">
        <v>48</v>
      </c>
      <c r="G608" t="s">
        <v>131</v>
      </c>
      <c r="H608" t="s">
        <v>129</v>
      </c>
      <c r="I608" t="str">
        <f>VLOOKUP($B608,'Product Details'!$A:$E,2,0)</f>
        <v>Category 6</v>
      </c>
      <c r="J608" t="str">
        <f>VLOOKUP($B608,'Product Details'!$A:$E,3,0)</f>
        <v>Pastry - Baked Cinnamon Stick</v>
      </c>
      <c r="K608" s="1">
        <f>VLOOKUP($B608,'Product Details'!$A:$E,4,0)</f>
        <v>43.7</v>
      </c>
      <c r="L608" s="1">
        <f>VLOOKUP($B608,'Product Details'!$A:$E,5,0)</f>
        <v>42.11</v>
      </c>
      <c r="M608" s="1">
        <f t="shared" si="45"/>
        <v>2097.6000000000004</v>
      </c>
      <c r="N608" s="1">
        <f t="shared" si="46"/>
        <v>2021.28</v>
      </c>
      <c r="O608">
        <f t="shared" si="47"/>
        <v>16</v>
      </c>
      <c r="P608" t="str">
        <f t="shared" si="48"/>
        <v>Nov</v>
      </c>
      <c r="Q608">
        <f t="shared" si="49"/>
        <v>2022</v>
      </c>
    </row>
    <row r="609" spans="1:17" x14ac:dyDescent="0.35">
      <c r="A609" s="2">
        <v>45026</v>
      </c>
      <c r="B609" t="s">
        <v>103</v>
      </c>
      <c r="C609" t="s">
        <v>28</v>
      </c>
      <c r="D609" t="s">
        <v>29</v>
      </c>
      <c r="E609" t="s">
        <v>2</v>
      </c>
      <c r="F609">
        <v>37</v>
      </c>
      <c r="G609" t="s">
        <v>132</v>
      </c>
      <c r="H609" t="s">
        <v>129</v>
      </c>
      <c r="I609" t="str">
        <f>VLOOKUP($B609,'Product Details'!$A:$E,2,0)</f>
        <v>Category 5</v>
      </c>
      <c r="J609" t="str">
        <f>VLOOKUP($B609,'Product Details'!$A:$E,3,0)</f>
        <v>Tomatoes - Grape</v>
      </c>
      <c r="K609" s="1">
        <f>VLOOKUP($B609,'Product Details'!$A:$E,4,0)</f>
        <v>36.659999999999997</v>
      </c>
      <c r="L609" s="1">
        <f>VLOOKUP($B609,'Product Details'!$A:$E,5,0)</f>
        <v>52.66</v>
      </c>
      <c r="M609" s="1">
        <f t="shared" si="45"/>
        <v>1356.4199999999998</v>
      </c>
      <c r="N609" s="1">
        <f t="shared" si="46"/>
        <v>1948.4199999999998</v>
      </c>
      <c r="O609">
        <f t="shared" si="47"/>
        <v>10</v>
      </c>
      <c r="P609" t="str">
        <f t="shared" si="48"/>
        <v>Apr</v>
      </c>
      <c r="Q609">
        <f t="shared" si="49"/>
        <v>2023</v>
      </c>
    </row>
    <row r="610" spans="1:17" x14ac:dyDescent="0.35">
      <c r="A610" s="2">
        <v>44759</v>
      </c>
      <c r="B610" t="s">
        <v>107</v>
      </c>
      <c r="C610" t="s">
        <v>0</v>
      </c>
      <c r="D610" t="s">
        <v>1</v>
      </c>
      <c r="E610" t="s">
        <v>2</v>
      </c>
      <c r="F610">
        <v>38</v>
      </c>
      <c r="G610" t="s">
        <v>129</v>
      </c>
      <c r="H610" t="s">
        <v>129</v>
      </c>
      <c r="I610" t="str">
        <f>VLOOKUP($B610,'Product Details'!$A:$E,2,0)</f>
        <v>Category 3</v>
      </c>
      <c r="J610" t="str">
        <f>VLOOKUP($B610,'Product Details'!$A:$E,3,0)</f>
        <v>Sherry - Dry</v>
      </c>
      <c r="K610" s="1">
        <f>VLOOKUP($B610,'Product Details'!$A:$E,4,0)</f>
        <v>56.74</v>
      </c>
      <c r="L610" s="1">
        <f>VLOOKUP($B610,'Product Details'!$A:$E,5,0)</f>
        <v>79.739999999999995</v>
      </c>
      <c r="M610" s="1">
        <f t="shared" si="45"/>
        <v>2156.12</v>
      </c>
      <c r="N610" s="1">
        <f t="shared" si="46"/>
        <v>3030.12</v>
      </c>
      <c r="O610">
        <f t="shared" si="47"/>
        <v>17</v>
      </c>
      <c r="P610" t="str">
        <f t="shared" si="48"/>
        <v>Jul</v>
      </c>
      <c r="Q610">
        <f t="shared" si="49"/>
        <v>2022</v>
      </c>
    </row>
    <row r="611" spans="1:17" x14ac:dyDescent="0.35">
      <c r="A611" s="2">
        <v>44829</v>
      </c>
      <c r="B611" t="s">
        <v>105</v>
      </c>
      <c r="C611" t="s">
        <v>63</v>
      </c>
      <c r="D611" t="s">
        <v>64</v>
      </c>
      <c r="E611" t="s">
        <v>6</v>
      </c>
      <c r="F611">
        <v>54</v>
      </c>
      <c r="G611" t="s">
        <v>129</v>
      </c>
      <c r="H611" t="s">
        <v>129</v>
      </c>
      <c r="I611" t="str">
        <f>VLOOKUP($B611,'Product Details'!$A:$E,2,0)</f>
        <v>Category 2</v>
      </c>
      <c r="J611" t="str">
        <f>VLOOKUP($B611,'Product Details'!$A:$E,3,0)</f>
        <v>Soup Campbells</v>
      </c>
      <c r="K611" s="1">
        <f>VLOOKUP($B611,'Product Details'!$A:$E,4,0)</f>
        <v>7.54</v>
      </c>
      <c r="L611" s="1">
        <f>VLOOKUP($B611,'Product Details'!$A:$E,5,0)</f>
        <v>13.54</v>
      </c>
      <c r="M611" s="1">
        <f t="shared" si="45"/>
        <v>407.16</v>
      </c>
      <c r="N611" s="1">
        <f t="shared" si="46"/>
        <v>731.16</v>
      </c>
      <c r="O611">
        <f t="shared" si="47"/>
        <v>25</v>
      </c>
      <c r="P611" t="str">
        <f t="shared" si="48"/>
        <v>Sep</v>
      </c>
      <c r="Q611">
        <f t="shared" si="49"/>
        <v>2022</v>
      </c>
    </row>
    <row r="612" spans="1:17" x14ac:dyDescent="0.35">
      <c r="A612" s="2">
        <v>44703</v>
      </c>
      <c r="B612" t="s">
        <v>105</v>
      </c>
      <c r="C612" t="s">
        <v>84</v>
      </c>
      <c r="D612" t="s">
        <v>85</v>
      </c>
      <c r="E612" t="s">
        <v>2</v>
      </c>
      <c r="F612">
        <v>45</v>
      </c>
      <c r="G612" t="s">
        <v>130</v>
      </c>
      <c r="H612" t="s">
        <v>135</v>
      </c>
      <c r="I612" t="str">
        <f>VLOOKUP($B612,'Product Details'!$A:$E,2,0)</f>
        <v>Category 2</v>
      </c>
      <c r="J612" t="str">
        <f>VLOOKUP($B612,'Product Details'!$A:$E,3,0)</f>
        <v>Soup Campbells</v>
      </c>
      <c r="K612" s="1">
        <f>VLOOKUP($B612,'Product Details'!$A:$E,4,0)</f>
        <v>7.54</v>
      </c>
      <c r="L612" s="1">
        <f>VLOOKUP($B612,'Product Details'!$A:$E,5,0)</f>
        <v>13.54</v>
      </c>
      <c r="M612" s="1">
        <f t="shared" si="45"/>
        <v>339.3</v>
      </c>
      <c r="N612" s="1">
        <f t="shared" si="46"/>
        <v>609.29999999999995</v>
      </c>
      <c r="O612">
        <f t="shared" si="47"/>
        <v>22</v>
      </c>
      <c r="P612" t="str">
        <f t="shared" si="48"/>
        <v>May</v>
      </c>
      <c r="Q612">
        <f t="shared" si="49"/>
        <v>2022</v>
      </c>
    </row>
    <row r="613" spans="1:17" x14ac:dyDescent="0.35">
      <c r="A613" s="2">
        <v>44765</v>
      </c>
      <c r="B613" t="s">
        <v>114</v>
      </c>
      <c r="C613" t="s">
        <v>11</v>
      </c>
      <c r="D613" t="s">
        <v>12</v>
      </c>
      <c r="E613" t="s">
        <v>2</v>
      </c>
      <c r="F613">
        <v>57</v>
      </c>
      <c r="G613" t="s">
        <v>129</v>
      </c>
      <c r="H613" t="s">
        <v>135</v>
      </c>
      <c r="I613" t="str">
        <f>VLOOKUP($B613,'Product Details'!$A:$E,2,0)</f>
        <v>Category 5</v>
      </c>
      <c r="J613" t="str">
        <f>VLOOKUP($B613,'Product Details'!$A:$E,3,0)</f>
        <v>Vaccum Bag - 14x20</v>
      </c>
      <c r="K613" s="1">
        <f>VLOOKUP($B613,'Product Details'!$A:$E,4,0)</f>
        <v>91.03</v>
      </c>
      <c r="L613" s="1">
        <f>VLOOKUP($B613,'Product Details'!$A:$E,5,0)</f>
        <v>90.54</v>
      </c>
      <c r="M613" s="1">
        <f t="shared" si="45"/>
        <v>5188.71</v>
      </c>
      <c r="N613" s="1">
        <f t="shared" si="46"/>
        <v>5160.7800000000007</v>
      </c>
      <c r="O613">
        <f t="shared" si="47"/>
        <v>23</v>
      </c>
      <c r="P613" t="str">
        <f t="shared" si="48"/>
        <v>Jul</v>
      </c>
      <c r="Q613">
        <f t="shared" si="49"/>
        <v>2022</v>
      </c>
    </row>
    <row r="614" spans="1:17" x14ac:dyDescent="0.35">
      <c r="A614" s="2">
        <v>45003</v>
      </c>
      <c r="B614" t="s">
        <v>102</v>
      </c>
      <c r="C614" t="s">
        <v>75</v>
      </c>
      <c r="D614" t="s">
        <v>76</v>
      </c>
      <c r="E614" t="s">
        <v>6</v>
      </c>
      <c r="F614">
        <v>57</v>
      </c>
      <c r="G614" t="s">
        <v>131</v>
      </c>
      <c r="H614" t="s">
        <v>129</v>
      </c>
      <c r="I614" t="str">
        <f>VLOOKUP($B614,'Product Details'!$A:$E,2,0)</f>
        <v>Category 3</v>
      </c>
      <c r="J614" t="str">
        <f>VLOOKUP($B614,'Product Details'!$A:$E,3,0)</f>
        <v>Scallop - St. Jaques</v>
      </c>
      <c r="K614" s="1">
        <f>VLOOKUP($B614,'Product Details'!$A:$E,4,0)</f>
        <v>22.51</v>
      </c>
      <c r="L614" s="1">
        <f>VLOOKUP($B614,'Product Details'!$A:$E,5,0)</f>
        <v>45.51</v>
      </c>
      <c r="M614" s="1">
        <f t="shared" si="45"/>
        <v>1283.0700000000002</v>
      </c>
      <c r="N614" s="1">
        <f t="shared" si="46"/>
        <v>2594.0699999999997</v>
      </c>
      <c r="O614">
        <f t="shared" si="47"/>
        <v>18</v>
      </c>
      <c r="P614" t="str">
        <f t="shared" si="48"/>
        <v>Mar</v>
      </c>
      <c r="Q614">
        <f t="shared" si="49"/>
        <v>2023</v>
      </c>
    </row>
    <row r="615" spans="1:17" x14ac:dyDescent="0.35">
      <c r="A615" s="2">
        <v>45018</v>
      </c>
      <c r="B615" t="s">
        <v>119</v>
      </c>
      <c r="C615" t="s">
        <v>69</v>
      </c>
      <c r="D615" t="s">
        <v>70</v>
      </c>
      <c r="E615" t="s">
        <v>6</v>
      </c>
      <c r="F615">
        <v>15</v>
      </c>
      <c r="G615" t="s">
        <v>130</v>
      </c>
      <c r="H615" t="s">
        <v>135</v>
      </c>
      <c r="I615" t="str">
        <f>VLOOKUP($B615,'Product Details'!$A:$E,2,0)</f>
        <v>Category 2</v>
      </c>
      <c r="J615" t="str">
        <f>VLOOKUP($B615,'Product Details'!$A:$E,3,0)</f>
        <v>Rabbit - Legs</v>
      </c>
      <c r="K615" s="1">
        <f>VLOOKUP($B615,'Product Details'!$A:$E,4,0)</f>
        <v>16.260000000000002</v>
      </c>
      <c r="L615" s="1">
        <f>VLOOKUP($B615,'Product Details'!$A:$E,5,0)</f>
        <v>23.26</v>
      </c>
      <c r="M615" s="1">
        <f t="shared" si="45"/>
        <v>243.90000000000003</v>
      </c>
      <c r="N615" s="1">
        <f t="shared" si="46"/>
        <v>348.90000000000003</v>
      </c>
      <c r="O615">
        <f t="shared" si="47"/>
        <v>2</v>
      </c>
      <c r="P615" t="str">
        <f t="shared" si="48"/>
        <v>Apr</v>
      </c>
      <c r="Q615">
        <f t="shared" si="49"/>
        <v>2023</v>
      </c>
    </row>
    <row r="616" spans="1:17" x14ac:dyDescent="0.35">
      <c r="A616" s="2">
        <v>44798</v>
      </c>
      <c r="B616" t="s">
        <v>101</v>
      </c>
      <c r="C616" t="s">
        <v>82</v>
      </c>
      <c r="D616" t="s">
        <v>83</v>
      </c>
      <c r="E616" t="s">
        <v>6</v>
      </c>
      <c r="F616">
        <v>14</v>
      </c>
      <c r="G616" t="s">
        <v>129</v>
      </c>
      <c r="H616" t="s">
        <v>129</v>
      </c>
      <c r="I616" t="str">
        <f>VLOOKUP($B616,'Product Details'!$A:$E,2,0)</f>
        <v>Category 1</v>
      </c>
      <c r="J616" t="str">
        <f>VLOOKUP($B616,'Product Details'!$A:$E,3,0)</f>
        <v>Peas - Pigeon, Dry</v>
      </c>
      <c r="K616" s="1">
        <f>VLOOKUP($B616,'Product Details'!$A:$E,4,0)</f>
        <v>69.069999999999993</v>
      </c>
      <c r="L616" s="1">
        <f>VLOOKUP($B616,'Product Details'!$A:$E,5,0)</f>
        <v>88.07</v>
      </c>
      <c r="M616" s="1">
        <f t="shared" si="45"/>
        <v>966.9799999999999</v>
      </c>
      <c r="N616" s="1">
        <f t="shared" si="46"/>
        <v>1232.98</v>
      </c>
      <c r="O616">
        <f t="shared" si="47"/>
        <v>25</v>
      </c>
      <c r="P616" t="str">
        <f t="shared" si="48"/>
        <v>Aug</v>
      </c>
      <c r="Q616">
        <f t="shared" si="49"/>
        <v>2022</v>
      </c>
    </row>
    <row r="617" spans="1:17" x14ac:dyDescent="0.35">
      <c r="A617" s="2">
        <v>44828</v>
      </c>
      <c r="B617" t="s">
        <v>113</v>
      </c>
      <c r="C617" t="s">
        <v>87</v>
      </c>
      <c r="D617" t="s">
        <v>88</v>
      </c>
      <c r="E617" t="s">
        <v>6</v>
      </c>
      <c r="F617">
        <v>58</v>
      </c>
      <c r="G617" t="s">
        <v>132</v>
      </c>
      <c r="H617" t="s">
        <v>135</v>
      </c>
      <c r="I617" t="str">
        <f>VLOOKUP($B617,'Product Details'!$A:$E,2,0)</f>
        <v>Category 6</v>
      </c>
      <c r="J617" t="str">
        <f>VLOOKUP($B617,'Product Details'!$A:$E,3,0)</f>
        <v>Pepper - Cayenne</v>
      </c>
      <c r="K617" s="1">
        <f>VLOOKUP($B617,'Product Details'!$A:$E,4,0)</f>
        <v>77.83</v>
      </c>
      <c r="L617" s="1">
        <f>VLOOKUP($B617,'Product Details'!$A:$E,5,0)</f>
        <v>99.83</v>
      </c>
      <c r="M617" s="1">
        <f t="shared" si="45"/>
        <v>4514.1400000000003</v>
      </c>
      <c r="N617" s="1">
        <f t="shared" si="46"/>
        <v>5790.14</v>
      </c>
      <c r="O617">
        <f t="shared" si="47"/>
        <v>24</v>
      </c>
      <c r="P617" t="str">
        <f t="shared" si="48"/>
        <v>Sep</v>
      </c>
      <c r="Q617">
        <f t="shared" si="49"/>
        <v>2022</v>
      </c>
    </row>
    <row r="618" spans="1:17" x14ac:dyDescent="0.35">
      <c r="A618" s="2">
        <v>44780</v>
      </c>
      <c r="B618" t="s">
        <v>111</v>
      </c>
      <c r="C618" t="s">
        <v>75</v>
      </c>
      <c r="D618" t="s">
        <v>76</v>
      </c>
      <c r="E618" t="s">
        <v>6</v>
      </c>
      <c r="F618">
        <v>18</v>
      </c>
      <c r="G618" t="s">
        <v>131</v>
      </c>
      <c r="H618" t="s">
        <v>129</v>
      </c>
      <c r="I618" t="str">
        <f>VLOOKUP($B618,'Product Details'!$A:$E,2,0)</f>
        <v>Category 2</v>
      </c>
      <c r="J618" t="str">
        <f>VLOOKUP($B618,'Product Details'!$A:$E,3,0)</f>
        <v>Pasta - Cappellini, Dry</v>
      </c>
      <c r="K618" s="1">
        <f>VLOOKUP($B618,'Product Details'!$A:$E,4,0)</f>
        <v>33.299999999999997</v>
      </c>
      <c r="L618" s="1">
        <f>VLOOKUP($B618,'Product Details'!$A:$E,5,0)</f>
        <v>46.3</v>
      </c>
      <c r="M618" s="1">
        <f t="shared" si="45"/>
        <v>599.4</v>
      </c>
      <c r="N618" s="1">
        <f t="shared" si="46"/>
        <v>833.4</v>
      </c>
      <c r="O618">
        <f t="shared" si="47"/>
        <v>7</v>
      </c>
      <c r="P618" t="str">
        <f t="shared" si="48"/>
        <v>Aug</v>
      </c>
      <c r="Q618">
        <f t="shared" si="49"/>
        <v>2022</v>
      </c>
    </row>
    <row r="619" spans="1:17" x14ac:dyDescent="0.35">
      <c r="A619" s="2">
        <v>44859</v>
      </c>
      <c r="B619" t="s">
        <v>110</v>
      </c>
      <c r="C619" t="s">
        <v>30</v>
      </c>
      <c r="D619" t="s">
        <v>31</v>
      </c>
      <c r="E619" t="s">
        <v>6</v>
      </c>
      <c r="F619">
        <v>23</v>
      </c>
      <c r="G619" t="s">
        <v>132</v>
      </c>
      <c r="H619" t="s">
        <v>135</v>
      </c>
      <c r="I619" t="str">
        <f>VLOOKUP($B619,'Product Details'!$A:$E,2,0)</f>
        <v>Category 6</v>
      </c>
      <c r="J619" t="str">
        <f>VLOOKUP($B619,'Product Details'!$A:$E,3,0)</f>
        <v>Pastry - Baked Cinnamon Stick</v>
      </c>
      <c r="K619" s="1">
        <f>VLOOKUP($B619,'Product Details'!$A:$E,4,0)</f>
        <v>43.7</v>
      </c>
      <c r="L619" s="1">
        <f>VLOOKUP($B619,'Product Details'!$A:$E,5,0)</f>
        <v>42.11</v>
      </c>
      <c r="M619" s="1">
        <f t="shared" si="45"/>
        <v>1005.1</v>
      </c>
      <c r="N619" s="1">
        <f t="shared" si="46"/>
        <v>968.53</v>
      </c>
      <c r="O619">
        <f t="shared" si="47"/>
        <v>25</v>
      </c>
      <c r="P619" t="str">
        <f t="shared" si="48"/>
        <v>Oct</v>
      </c>
      <c r="Q619">
        <f t="shared" si="49"/>
        <v>2022</v>
      </c>
    </row>
    <row r="620" spans="1:17" x14ac:dyDescent="0.35">
      <c r="A620" s="2">
        <v>44978</v>
      </c>
      <c r="B620" t="s">
        <v>100</v>
      </c>
      <c r="C620" t="s">
        <v>44</v>
      </c>
      <c r="D620" t="s">
        <v>45</v>
      </c>
      <c r="E620" t="s">
        <v>2</v>
      </c>
      <c r="F620">
        <v>39</v>
      </c>
      <c r="G620" t="s">
        <v>130</v>
      </c>
      <c r="H620" t="s">
        <v>135</v>
      </c>
      <c r="I620" t="str">
        <f>VLOOKUP($B620,'Product Details'!$A:$E,2,0)</f>
        <v>Category 2</v>
      </c>
      <c r="J620" t="str">
        <f>VLOOKUP($B620,'Product Details'!$A:$E,3,0)</f>
        <v>Veal - Liver</v>
      </c>
      <c r="K620" s="1">
        <f>VLOOKUP($B620,'Product Details'!$A:$E,4,0)</f>
        <v>89.94</v>
      </c>
      <c r="L620" s="1">
        <f>VLOOKUP($B620,'Product Details'!$A:$E,5,0)</f>
        <v>89.94</v>
      </c>
      <c r="M620" s="1">
        <f t="shared" si="45"/>
        <v>3507.66</v>
      </c>
      <c r="N620" s="1">
        <f t="shared" si="46"/>
        <v>3507.66</v>
      </c>
      <c r="O620">
        <f t="shared" si="47"/>
        <v>21</v>
      </c>
      <c r="P620" t="str">
        <f t="shared" si="48"/>
        <v>Feb</v>
      </c>
      <c r="Q620">
        <f t="shared" si="49"/>
        <v>2023</v>
      </c>
    </row>
    <row r="621" spans="1:17" x14ac:dyDescent="0.35">
      <c r="A621" s="2">
        <v>44957</v>
      </c>
      <c r="B621" t="s">
        <v>118</v>
      </c>
      <c r="C621" t="s">
        <v>77</v>
      </c>
      <c r="D621" t="s">
        <v>78</v>
      </c>
      <c r="E621" t="s">
        <v>6</v>
      </c>
      <c r="F621">
        <v>14</v>
      </c>
      <c r="G621" t="s">
        <v>131</v>
      </c>
      <c r="H621" t="s">
        <v>129</v>
      </c>
      <c r="I621" t="str">
        <f>VLOOKUP($B621,'Product Details'!$A:$E,2,0)</f>
        <v>Category 2</v>
      </c>
      <c r="J621" t="str">
        <f>VLOOKUP($B621,'Product Details'!$A:$E,3,0)</f>
        <v>Soup - Campbells Mac N Cheese</v>
      </c>
      <c r="K621" s="1">
        <f>VLOOKUP($B621,'Product Details'!$A:$E,4,0)</f>
        <v>6.55</v>
      </c>
      <c r="L621" s="1">
        <f>VLOOKUP($B621,'Product Details'!$A:$E,5,0)</f>
        <v>4.53</v>
      </c>
      <c r="M621" s="1">
        <f t="shared" si="45"/>
        <v>91.7</v>
      </c>
      <c r="N621" s="1">
        <f t="shared" si="46"/>
        <v>63.42</v>
      </c>
      <c r="O621">
        <f t="shared" si="47"/>
        <v>31</v>
      </c>
      <c r="P621" t="str">
        <f t="shared" si="48"/>
        <v>Jan</v>
      </c>
      <c r="Q621">
        <f t="shared" si="49"/>
        <v>2023</v>
      </c>
    </row>
    <row r="622" spans="1:17" x14ac:dyDescent="0.35">
      <c r="A622" s="2">
        <v>44834</v>
      </c>
      <c r="B622" t="s">
        <v>117</v>
      </c>
      <c r="C622" t="s">
        <v>23</v>
      </c>
      <c r="D622" t="s">
        <v>24</v>
      </c>
      <c r="E622" t="s">
        <v>2</v>
      </c>
      <c r="F622">
        <v>17</v>
      </c>
      <c r="G622" t="s">
        <v>131</v>
      </c>
      <c r="H622" t="s">
        <v>129</v>
      </c>
      <c r="I622" t="str">
        <f>VLOOKUP($B622,'Product Details'!$A:$E,2,0)</f>
        <v>Category 1</v>
      </c>
      <c r="J622" t="str">
        <f>VLOOKUP($B622,'Product Details'!$A:$E,3,0)</f>
        <v>Sauce - Bernaise, Mix</v>
      </c>
      <c r="K622" s="1">
        <f>VLOOKUP($B622,'Product Details'!$A:$E,4,0)</f>
        <v>88.79</v>
      </c>
      <c r="L622" s="1">
        <f>VLOOKUP($B622,'Product Details'!$A:$E,5,0)</f>
        <v>96.79</v>
      </c>
      <c r="M622" s="1">
        <f t="shared" si="45"/>
        <v>1509.43</v>
      </c>
      <c r="N622" s="1">
        <f t="shared" si="46"/>
        <v>1645.43</v>
      </c>
      <c r="O622">
        <f t="shared" si="47"/>
        <v>30</v>
      </c>
      <c r="P622" t="str">
        <f t="shared" si="48"/>
        <v>Sep</v>
      </c>
      <c r="Q622">
        <f t="shared" si="49"/>
        <v>2022</v>
      </c>
    </row>
    <row r="623" spans="1:17" x14ac:dyDescent="0.35">
      <c r="A623" s="2">
        <v>44850</v>
      </c>
      <c r="B623" t="s">
        <v>112</v>
      </c>
      <c r="C623" t="s">
        <v>33</v>
      </c>
      <c r="D623" t="s">
        <v>34</v>
      </c>
      <c r="E623" t="s">
        <v>2</v>
      </c>
      <c r="F623">
        <v>29</v>
      </c>
      <c r="G623" t="s">
        <v>129</v>
      </c>
      <c r="H623" t="s">
        <v>129</v>
      </c>
      <c r="I623" t="str">
        <f>VLOOKUP($B623,'Product Details'!$A:$E,2,0)</f>
        <v>Category 4</v>
      </c>
      <c r="J623" t="str">
        <f>VLOOKUP($B623,'Product Details'!$A:$E,3,0)</f>
        <v>Pizza Pizza Dough</v>
      </c>
      <c r="K623" s="1">
        <f>VLOOKUP($B623,'Product Details'!$A:$E,4,0)</f>
        <v>30.48</v>
      </c>
      <c r="L623" s="1">
        <f>VLOOKUP($B623,'Product Details'!$A:$E,5,0)</f>
        <v>36.479999999999997</v>
      </c>
      <c r="M623" s="1">
        <f t="shared" si="45"/>
        <v>883.92</v>
      </c>
      <c r="N623" s="1">
        <f t="shared" si="46"/>
        <v>1057.9199999999998</v>
      </c>
      <c r="O623">
        <f t="shared" si="47"/>
        <v>16</v>
      </c>
      <c r="P623" t="str">
        <f t="shared" si="48"/>
        <v>Oct</v>
      </c>
      <c r="Q623">
        <f t="shared" si="49"/>
        <v>2022</v>
      </c>
    </row>
    <row r="624" spans="1:17" x14ac:dyDescent="0.35">
      <c r="A624" s="2">
        <v>44832</v>
      </c>
      <c r="B624" t="s">
        <v>102</v>
      </c>
      <c r="C624" t="s">
        <v>8</v>
      </c>
      <c r="D624" t="s">
        <v>9</v>
      </c>
      <c r="E624" t="s">
        <v>6</v>
      </c>
      <c r="F624">
        <v>44</v>
      </c>
      <c r="G624" t="s">
        <v>130</v>
      </c>
      <c r="H624" t="s">
        <v>135</v>
      </c>
      <c r="I624" t="str">
        <f>VLOOKUP($B624,'Product Details'!$A:$E,2,0)</f>
        <v>Category 3</v>
      </c>
      <c r="J624" t="str">
        <f>VLOOKUP($B624,'Product Details'!$A:$E,3,0)</f>
        <v>Scallop - St. Jaques</v>
      </c>
      <c r="K624" s="1">
        <f>VLOOKUP($B624,'Product Details'!$A:$E,4,0)</f>
        <v>22.51</v>
      </c>
      <c r="L624" s="1">
        <f>VLOOKUP($B624,'Product Details'!$A:$E,5,0)</f>
        <v>45.51</v>
      </c>
      <c r="M624" s="1">
        <f t="shared" si="45"/>
        <v>990.44</v>
      </c>
      <c r="N624" s="1">
        <f t="shared" si="46"/>
        <v>2002.4399999999998</v>
      </c>
      <c r="O624">
        <f t="shared" si="47"/>
        <v>28</v>
      </c>
      <c r="P624" t="str">
        <f t="shared" si="48"/>
        <v>Sep</v>
      </c>
      <c r="Q624">
        <f t="shared" si="49"/>
        <v>2022</v>
      </c>
    </row>
    <row r="625" spans="1:17" x14ac:dyDescent="0.35">
      <c r="A625" s="2">
        <v>44963</v>
      </c>
      <c r="B625" t="s">
        <v>107</v>
      </c>
      <c r="C625" t="s">
        <v>50</v>
      </c>
      <c r="D625" t="s">
        <v>51</v>
      </c>
      <c r="E625" t="s">
        <v>6</v>
      </c>
      <c r="F625">
        <v>49</v>
      </c>
      <c r="G625" t="s">
        <v>130</v>
      </c>
      <c r="H625" t="s">
        <v>135</v>
      </c>
      <c r="I625" t="str">
        <f>VLOOKUP($B625,'Product Details'!$A:$E,2,0)</f>
        <v>Category 3</v>
      </c>
      <c r="J625" t="str">
        <f>VLOOKUP($B625,'Product Details'!$A:$E,3,0)</f>
        <v>Sherry - Dry</v>
      </c>
      <c r="K625" s="1">
        <f>VLOOKUP($B625,'Product Details'!$A:$E,4,0)</f>
        <v>56.74</v>
      </c>
      <c r="L625" s="1">
        <f>VLOOKUP($B625,'Product Details'!$A:$E,5,0)</f>
        <v>79.739999999999995</v>
      </c>
      <c r="M625" s="1">
        <f t="shared" si="45"/>
        <v>2780.26</v>
      </c>
      <c r="N625" s="1">
        <f t="shared" si="46"/>
        <v>3907.2599999999998</v>
      </c>
      <c r="O625">
        <f t="shared" si="47"/>
        <v>6</v>
      </c>
      <c r="P625" t="str">
        <f t="shared" si="48"/>
        <v>Feb</v>
      </c>
      <c r="Q625">
        <f t="shared" si="49"/>
        <v>2023</v>
      </c>
    </row>
    <row r="626" spans="1:17" x14ac:dyDescent="0.35">
      <c r="A626" s="2">
        <v>44884</v>
      </c>
      <c r="B626" t="s">
        <v>97</v>
      </c>
      <c r="C626" t="s">
        <v>42</v>
      </c>
      <c r="D626" t="s">
        <v>43</v>
      </c>
      <c r="E626" t="s">
        <v>2</v>
      </c>
      <c r="F626">
        <v>59</v>
      </c>
      <c r="G626" t="s">
        <v>130</v>
      </c>
      <c r="H626" t="s">
        <v>135</v>
      </c>
      <c r="I626" t="str">
        <f>VLOOKUP($B626,'Product Details'!$A:$E,2,0)</f>
        <v>Category 1</v>
      </c>
      <c r="J626" t="str">
        <f>VLOOKUP($B626,'Product Details'!$A:$E,3,0)</f>
        <v>Syrup - Monin - Blue Curacao</v>
      </c>
      <c r="K626" s="1">
        <f>VLOOKUP($B626,'Product Details'!$A:$E,4,0)</f>
        <v>76.34</v>
      </c>
      <c r="L626" s="1">
        <f>VLOOKUP($B626,'Product Details'!$A:$E,5,0)</f>
        <v>81.34</v>
      </c>
      <c r="M626" s="1">
        <f t="shared" si="45"/>
        <v>4504.0600000000004</v>
      </c>
      <c r="N626" s="1">
        <f t="shared" si="46"/>
        <v>4799.0600000000004</v>
      </c>
      <c r="O626">
        <f t="shared" si="47"/>
        <v>19</v>
      </c>
      <c r="P626" t="str">
        <f t="shared" si="48"/>
        <v>Nov</v>
      </c>
      <c r="Q626">
        <f t="shared" si="49"/>
        <v>2022</v>
      </c>
    </row>
    <row r="627" spans="1:17" x14ac:dyDescent="0.35">
      <c r="A627" s="2">
        <v>44701</v>
      </c>
      <c r="B627" t="s">
        <v>115</v>
      </c>
      <c r="C627" t="s">
        <v>73</v>
      </c>
      <c r="D627" t="s">
        <v>74</v>
      </c>
      <c r="E627" t="s">
        <v>6</v>
      </c>
      <c r="F627">
        <v>54</v>
      </c>
      <c r="G627" t="s">
        <v>131</v>
      </c>
      <c r="H627" t="s">
        <v>129</v>
      </c>
      <c r="I627" t="str">
        <f>VLOOKUP($B627,'Product Details'!$A:$E,2,0)</f>
        <v>Category 3</v>
      </c>
      <c r="J627" t="str">
        <f>VLOOKUP($B627,'Product Details'!$A:$E,3,0)</f>
        <v>Tarragon - Fresh</v>
      </c>
      <c r="K627" s="1">
        <f>VLOOKUP($B627,'Product Details'!$A:$E,4,0)</f>
        <v>88.73</v>
      </c>
      <c r="L627" s="1">
        <f>VLOOKUP($B627,'Product Details'!$A:$E,5,0)</f>
        <v>87.75</v>
      </c>
      <c r="M627" s="1">
        <f t="shared" si="45"/>
        <v>4791.42</v>
      </c>
      <c r="N627" s="1">
        <f t="shared" si="46"/>
        <v>4738.5</v>
      </c>
      <c r="O627">
        <f t="shared" si="47"/>
        <v>20</v>
      </c>
      <c r="P627" t="str">
        <f t="shared" si="48"/>
        <v>May</v>
      </c>
      <c r="Q627">
        <f t="shared" si="49"/>
        <v>2022</v>
      </c>
    </row>
    <row r="628" spans="1:17" x14ac:dyDescent="0.35">
      <c r="A628" s="2">
        <v>44802</v>
      </c>
      <c r="B628" t="s">
        <v>101</v>
      </c>
      <c r="C628" t="s">
        <v>75</v>
      </c>
      <c r="D628" t="s">
        <v>76</v>
      </c>
      <c r="E628" t="s">
        <v>6</v>
      </c>
      <c r="F628">
        <v>46</v>
      </c>
      <c r="G628" t="s">
        <v>131</v>
      </c>
      <c r="H628" t="s">
        <v>129</v>
      </c>
      <c r="I628" t="str">
        <f>VLOOKUP($B628,'Product Details'!$A:$E,2,0)</f>
        <v>Category 1</v>
      </c>
      <c r="J628" t="str">
        <f>VLOOKUP($B628,'Product Details'!$A:$E,3,0)</f>
        <v>Peas - Pigeon, Dry</v>
      </c>
      <c r="K628" s="1">
        <f>VLOOKUP($B628,'Product Details'!$A:$E,4,0)</f>
        <v>69.069999999999993</v>
      </c>
      <c r="L628" s="1">
        <f>VLOOKUP($B628,'Product Details'!$A:$E,5,0)</f>
        <v>88.07</v>
      </c>
      <c r="M628" s="1">
        <f t="shared" si="45"/>
        <v>3177.22</v>
      </c>
      <c r="N628" s="1">
        <f t="shared" si="46"/>
        <v>4051.22</v>
      </c>
      <c r="O628">
        <f t="shared" si="47"/>
        <v>29</v>
      </c>
      <c r="P628" t="str">
        <f t="shared" si="48"/>
        <v>Aug</v>
      </c>
      <c r="Q628">
        <f t="shared" si="49"/>
        <v>2022</v>
      </c>
    </row>
    <row r="629" spans="1:17" x14ac:dyDescent="0.35">
      <c r="A629" s="2">
        <v>44811</v>
      </c>
      <c r="B629" t="s">
        <v>101</v>
      </c>
      <c r="C629" t="s">
        <v>87</v>
      </c>
      <c r="D629" t="s">
        <v>88</v>
      </c>
      <c r="E629" t="s">
        <v>6</v>
      </c>
      <c r="F629">
        <v>36</v>
      </c>
      <c r="G629" t="s">
        <v>132</v>
      </c>
      <c r="H629" t="s">
        <v>135</v>
      </c>
      <c r="I629" t="str">
        <f>VLOOKUP($B629,'Product Details'!$A:$E,2,0)</f>
        <v>Category 1</v>
      </c>
      <c r="J629" t="str">
        <f>VLOOKUP($B629,'Product Details'!$A:$E,3,0)</f>
        <v>Peas - Pigeon, Dry</v>
      </c>
      <c r="K629" s="1">
        <f>VLOOKUP($B629,'Product Details'!$A:$E,4,0)</f>
        <v>69.069999999999993</v>
      </c>
      <c r="L629" s="1">
        <f>VLOOKUP($B629,'Product Details'!$A:$E,5,0)</f>
        <v>88.07</v>
      </c>
      <c r="M629" s="1">
        <f t="shared" si="45"/>
        <v>2486.5199999999995</v>
      </c>
      <c r="N629" s="1">
        <f t="shared" si="46"/>
        <v>3170.5199999999995</v>
      </c>
      <c r="O629">
        <f t="shared" si="47"/>
        <v>7</v>
      </c>
      <c r="P629" t="str">
        <f t="shared" si="48"/>
        <v>Sep</v>
      </c>
      <c r="Q629">
        <f t="shared" si="49"/>
        <v>2022</v>
      </c>
    </row>
    <row r="630" spans="1:17" x14ac:dyDescent="0.35">
      <c r="A630" s="2">
        <v>44767</v>
      </c>
      <c r="B630" t="s">
        <v>113</v>
      </c>
      <c r="C630" t="s">
        <v>44</v>
      </c>
      <c r="D630" t="s">
        <v>45</v>
      </c>
      <c r="E630" t="s">
        <v>2</v>
      </c>
      <c r="F630">
        <v>39</v>
      </c>
      <c r="G630" t="s">
        <v>130</v>
      </c>
      <c r="H630" t="s">
        <v>129</v>
      </c>
      <c r="I630" t="str">
        <f>VLOOKUP($B630,'Product Details'!$A:$E,2,0)</f>
        <v>Category 6</v>
      </c>
      <c r="J630" t="str">
        <f>VLOOKUP($B630,'Product Details'!$A:$E,3,0)</f>
        <v>Pepper - Cayenne</v>
      </c>
      <c r="K630" s="1">
        <f>VLOOKUP($B630,'Product Details'!$A:$E,4,0)</f>
        <v>77.83</v>
      </c>
      <c r="L630" s="1">
        <f>VLOOKUP($B630,'Product Details'!$A:$E,5,0)</f>
        <v>99.83</v>
      </c>
      <c r="M630" s="1">
        <f t="shared" si="45"/>
        <v>3035.37</v>
      </c>
      <c r="N630" s="1">
        <f t="shared" si="46"/>
        <v>3893.37</v>
      </c>
      <c r="O630">
        <f t="shared" si="47"/>
        <v>25</v>
      </c>
      <c r="P630" t="str">
        <f t="shared" si="48"/>
        <v>Jul</v>
      </c>
      <c r="Q630">
        <f t="shared" si="49"/>
        <v>2022</v>
      </c>
    </row>
    <row r="631" spans="1:17" x14ac:dyDescent="0.35">
      <c r="A631" s="2">
        <v>44888</v>
      </c>
      <c r="B631" t="s">
        <v>109</v>
      </c>
      <c r="C631" t="s">
        <v>53</v>
      </c>
      <c r="D631" t="s">
        <v>54</v>
      </c>
      <c r="E631" t="s">
        <v>2</v>
      </c>
      <c r="F631">
        <v>20</v>
      </c>
      <c r="G631" t="s">
        <v>129</v>
      </c>
      <c r="H631" t="s">
        <v>135</v>
      </c>
      <c r="I631" t="str">
        <f>VLOOKUP($B631,'Product Details'!$A:$E,2,0)</f>
        <v>Category 6</v>
      </c>
      <c r="J631" t="str">
        <f>VLOOKUP($B631,'Product Details'!$A:$E,3,0)</f>
        <v>Pork Ham Prager</v>
      </c>
      <c r="K631" s="1">
        <f>VLOOKUP($B631,'Product Details'!$A:$E,4,0)</f>
        <v>12.54</v>
      </c>
      <c r="L631" s="1">
        <f>VLOOKUP($B631,'Product Details'!$A:$E,5,0)</f>
        <v>30.54</v>
      </c>
      <c r="M631" s="1">
        <f t="shared" si="45"/>
        <v>250.79999999999998</v>
      </c>
      <c r="N631" s="1">
        <f t="shared" si="46"/>
        <v>610.79999999999995</v>
      </c>
      <c r="O631">
        <f t="shared" si="47"/>
        <v>23</v>
      </c>
      <c r="P631" t="str">
        <f t="shared" si="48"/>
        <v>Nov</v>
      </c>
      <c r="Q631">
        <f t="shared" si="49"/>
        <v>2022</v>
      </c>
    </row>
    <row r="632" spans="1:17" x14ac:dyDescent="0.35">
      <c r="A632" s="2">
        <v>44921</v>
      </c>
      <c r="B632" t="s">
        <v>110</v>
      </c>
      <c r="C632" t="s">
        <v>59</v>
      </c>
      <c r="D632" t="s">
        <v>60</v>
      </c>
      <c r="E632" t="s">
        <v>6</v>
      </c>
      <c r="F632">
        <v>29</v>
      </c>
      <c r="G632" t="s">
        <v>131</v>
      </c>
      <c r="H632" t="s">
        <v>135</v>
      </c>
      <c r="I632" t="str">
        <f>VLOOKUP($B632,'Product Details'!$A:$E,2,0)</f>
        <v>Category 6</v>
      </c>
      <c r="J632" t="str">
        <f>VLOOKUP($B632,'Product Details'!$A:$E,3,0)</f>
        <v>Pastry - Baked Cinnamon Stick</v>
      </c>
      <c r="K632" s="1">
        <f>VLOOKUP($B632,'Product Details'!$A:$E,4,0)</f>
        <v>43.7</v>
      </c>
      <c r="L632" s="1">
        <f>VLOOKUP($B632,'Product Details'!$A:$E,5,0)</f>
        <v>42.11</v>
      </c>
      <c r="M632" s="1">
        <f t="shared" si="45"/>
        <v>1267.3000000000002</v>
      </c>
      <c r="N632" s="1">
        <f t="shared" si="46"/>
        <v>1221.19</v>
      </c>
      <c r="O632">
        <f t="shared" si="47"/>
        <v>26</v>
      </c>
      <c r="P632" t="str">
        <f t="shared" si="48"/>
        <v>Dec</v>
      </c>
      <c r="Q632">
        <f t="shared" si="49"/>
        <v>2022</v>
      </c>
    </row>
    <row r="633" spans="1:17" x14ac:dyDescent="0.35">
      <c r="A633" s="2">
        <v>44791</v>
      </c>
      <c r="B633" t="s">
        <v>97</v>
      </c>
      <c r="C633" t="s">
        <v>25</v>
      </c>
      <c r="D633" t="s">
        <v>26</v>
      </c>
      <c r="E633" t="s">
        <v>2</v>
      </c>
      <c r="F633">
        <v>51</v>
      </c>
      <c r="G633" t="s">
        <v>130</v>
      </c>
      <c r="H633" t="s">
        <v>129</v>
      </c>
      <c r="I633" t="str">
        <f>VLOOKUP($B633,'Product Details'!$A:$E,2,0)</f>
        <v>Category 1</v>
      </c>
      <c r="J633" t="str">
        <f>VLOOKUP($B633,'Product Details'!$A:$E,3,0)</f>
        <v>Syrup - Monin - Blue Curacao</v>
      </c>
      <c r="K633" s="1">
        <f>VLOOKUP($B633,'Product Details'!$A:$E,4,0)</f>
        <v>76.34</v>
      </c>
      <c r="L633" s="1">
        <f>VLOOKUP($B633,'Product Details'!$A:$E,5,0)</f>
        <v>81.34</v>
      </c>
      <c r="M633" s="1">
        <f t="shared" si="45"/>
        <v>3893.34</v>
      </c>
      <c r="N633" s="1">
        <f t="shared" si="46"/>
        <v>4148.34</v>
      </c>
      <c r="O633">
        <f t="shared" si="47"/>
        <v>18</v>
      </c>
      <c r="P633" t="str">
        <f t="shared" si="48"/>
        <v>Aug</v>
      </c>
      <c r="Q633">
        <f t="shared" si="49"/>
        <v>2022</v>
      </c>
    </row>
    <row r="634" spans="1:17" x14ac:dyDescent="0.35">
      <c r="A634" s="2">
        <v>44738</v>
      </c>
      <c r="B634" t="s">
        <v>114</v>
      </c>
      <c r="C634" t="s">
        <v>84</v>
      </c>
      <c r="D634" t="s">
        <v>85</v>
      </c>
      <c r="E634" t="s">
        <v>2</v>
      </c>
      <c r="F634">
        <v>37</v>
      </c>
      <c r="G634" t="s">
        <v>130</v>
      </c>
      <c r="H634" t="s">
        <v>129</v>
      </c>
      <c r="I634" t="str">
        <f>VLOOKUP($B634,'Product Details'!$A:$E,2,0)</f>
        <v>Category 5</v>
      </c>
      <c r="J634" t="str">
        <f>VLOOKUP($B634,'Product Details'!$A:$E,3,0)</f>
        <v>Vaccum Bag - 14x20</v>
      </c>
      <c r="K634" s="1">
        <f>VLOOKUP($B634,'Product Details'!$A:$E,4,0)</f>
        <v>91.03</v>
      </c>
      <c r="L634" s="1">
        <f>VLOOKUP($B634,'Product Details'!$A:$E,5,0)</f>
        <v>90.54</v>
      </c>
      <c r="M634" s="1">
        <f t="shared" si="45"/>
        <v>3368.11</v>
      </c>
      <c r="N634" s="1">
        <f t="shared" si="46"/>
        <v>3349.98</v>
      </c>
      <c r="O634">
        <f t="shared" si="47"/>
        <v>26</v>
      </c>
      <c r="P634" t="str">
        <f t="shared" si="48"/>
        <v>Jun</v>
      </c>
      <c r="Q634">
        <f t="shared" si="49"/>
        <v>2022</v>
      </c>
    </row>
    <row r="635" spans="1:17" x14ac:dyDescent="0.35">
      <c r="A635" s="2">
        <v>44881</v>
      </c>
      <c r="B635" t="s">
        <v>117</v>
      </c>
      <c r="C635" t="s">
        <v>50</v>
      </c>
      <c r="D635" t="s">
        <v>51</v>
      </c>
      <c r="E635" t="s">
        <v>6</v>
      </c>
      <c r="F635">
        <v>36</v>
      </c>
      <c r="G635" t="s">
        <v>130</v>
      </c>
      <c r="H635" t="s">
        <v>135</v>
      </c>
      <c r="I635" t="str">
        <f>VLOOKUP($B635,'Product Details'!$A:$E,2,0)</f>
        <v>Category 1</v>
      </c>
      <c r="J635" t="str">
        <f>VLOOKUP($B635,'Product Details'!$A:$E,3,0)</f>
        <v>Sauce - Bernaise, Mix</v>
      </c>
      <c r="K635" s="1">
        <f>VLOOKUP($B635,'Product Details'!$A:$E,4,0)</f>
        <v>88.79</v>
      </c>
      <c r="L635" s="1">
        <f>VLOOKUP($B635,'Product Details'!$A:$E,5,0)</f>
        <v>96.79</v>
      </c>
      <c r="M635" s="1">
        <f t="shared" si="45"/>
        <v>3196.44</v>
      </c>
      <c r="N635" s="1">
        <f t="shared" si="46"/>
        <v>3484.44</v>
      </c>
      <c r="O635">
        <f t="shared" si="47"/>
        <v>16</v>
      </c>
      <c r="P635" t="str">
        <f t="shared" si="48"/>
        <v>Nov</v>
      </c>
      <c r="Q635">
        <f t="shared" si="49"/>
        <v>2022</v>
      </c>
    </row>
    <row r="636" spans="1:17" x14ac:dyDescent="0.35">
      <c r="A636" s="2">
        <v>44720</v>
      </c>
      <c r="B636" t="s">
        <v>103</v>
      </c>
      <c r="C636" t="s">
        <v>18</v>
      </c>
      <c r="D636" t="s">
        <v>19</v>
      </c>
      <c r="E636" t="s">
        <v>2</v>
      </c>
      <c r="F636">
        <v>47</v>
      </c>
      <c r="G636" t="s">
        <v>131</v>
      </c>
      <c r="H636" t="s">
        <v>135</v>
      </c>
      <c r="I636" t="str">
        <f>VLOOKUP($B636,'Product Details'!$A:$E,2,0)</f>
        <v>Category 5</v>
      </c>
      <c r="J636" t="str">
        <f>VLOOKUP($B636,'Product Details'!$A:$E,3,0)</f>
        <v>Tomatoes - Grape</v>
      </c>
      <c r="K636" s="1">
        <f>VLOOKUP($B636,'Product Details'!$A:$E,4,0)</f>
        <v>36.659999999999997</v>
      </c>
      <c r="L636" s="1">
        <f>VLOOKUP($B636,'Product Details'!$A:$E,5,0)</f>
        <v>52.66</v>
      </c>
      <c r="M636" s="1">
        <f t="shared" si="45"/>
        <v>1723.0199999999998</v>
      </c>
      <c r="N636" s="1">
        <f t="shared" si="46"/>
        <v>2475.02</v>
      </c>
      <c r="O636">
        <f t="shared" si="47"/>
        <v>8</v>
      </c>
      <c r="P636" t="str">
        <f t="shared" si="48"/>
        <v>Jun</v>
      </c>
      <c r="Q636">
        <f t="shared" si="49"/>
        <v>2022</v>
      </c>
    </row>
    <row r="637" spans="1:17" x14ac:dyDescent="0.35">
      <c r="A637" s="2">
        <v>44780</v>
      </c>
      <c r="B637" t="s">
        <v>116</v>
      </c>
      <c r="C637" t="s">
        <v>77</v>
      </c>
      <c r="D637" t="s">
        <v>78</v>
      </c>
      <c r="E637" t="s">
        <v>6</v>
      </c>
      <c r="F637">
        <v>33</v>
      </c>
      <c r="G637" t="s">
        <v>131</v>
      </c>
      <c r="H637" t="s">
        <v>129</v>
      </c>
      <c r="I637" t="str">
        <f>VLOOKUP($B637,'Product Details'!$A:$E,2,0)</f>
        <v>Category 5</v>
      </c>
      <c r="J637" t="str">
        <f>VLOOKUP($B637,'Product Details'!$A:$E,3,0)</f>
        <v>Water - San Pellegrino</v>
      </c>
      <c r="K637" s="1">
        <f>VLOOKUP($B637,'Product Details'!$A:$E,4,0)</f>
        <v>32.25</v>
      </c>
      <c r="L637" s="1">
        <f>VLOOKUP($B637,'Product Details'!$A:$E,5,0)</f>
        <v>41.25</v>
      </c>
      <c r="M637" s="1">
        <f t="shared" si="45"/>
        <v>1064.25</v>
      </c>
      <c r="N637" s="1">
        <f t="shared" si="46"/>
        <v>1361.25</v>
      </c>
      <c r="O637">
        <f t="shared" si="47"/>
        <v>7</v>
      </c>
      <c r="P637" t="str">
        <f t="shared" si="48"/>
        <v>Aug</v>
      </c>
      <c r="Q637">
        <f t="shared" si="49"/>
        <v>2022</v>
      </c>
    </row>
    <row r="638" spans="1:17" x14ac:dyDescent="0.35">
      <c r="A638" s="2">
        <v>44737</v>
      </c>
      <c r="B638" t="s">
        <v>106</v>
      </c>
      <c r="C638" t="s">
        <v>42</v>
      </c>
      <c r="D638" t="s">
        <v>43</v>
      </c>
      <c r="E638" t="s">
        <v>2</v>
      </c>
      <c r="F638">
        <v>41</v>
      </c>
      <c r="G638" t="s">
        <v>130</v>
      </c>
      <c r="H638" t="s">
        <v>129</v>
      </c>
      <c r="I638" t="str">
        <f>VLOOKUP($B638,'Product Details'!$A:$E,2,0)</f>
        <v>Category 1</v>
      </c>
      <c r="J638" t="str">
        <f>VLOOKUP($B638,'Product Details'!$A:$E,3,0)</f>
        <v>Lime Cordial - Roses</v>
      </c>
      <c r="K638" s="1">
        <f>VLOOKUP($B638,'Product Details'!$A:$E,4,0)</f>
        <v>51.42</v>
      </c>
      <c r="L638" s="1">
        <f>VLOOKUP($B638,'Product Details'!$A:$E,5,0)</f>
        <v>72.42</v>
      </c>
      <c r="M638" s="1">
        <f t="shared" si="45"/>
        <v>2108.2200000000003</v>
      </c>
      <c r="N638" s="1">
        <f t="shared" si="46"/>
        <v>2969.2200000000003</v>
      </c>
      <c r="O638">
        <f t="shared" si="47"/>
        <v>25</v>
      </c>
      <c r="P638" t="str">
        <f t="shared" si="48"/>
        <v>Jun</v>
      </c>
      <c r="Q638">
        <f t="shared" si="49"/>
        <v>2022</v>
      </c>
    </row>
    <row r="639" spans="1:17" x14ac:dyDescent="0.35">
      <c r="A639" s="2">
        <v>44903</v>
      </c>
      <c r="B639" t="s">
        <v>108</v>
      </c>
      <c r="C639" t="s">
        <v>65</v>
      </c>
      <c r="D639" t="s">
        <v>66</v>
      </c>
      <c r="E639" t="s">
        <v>6</v>
      </c>
      <c r="F639">
        <v>55</v>
      </c>
      <c r="G639" t="s">
        <v>131</v>
      </c>
      <c r="H639" t="s">
        <v>129</v>
      </c>
      <c r="I639" t="str">
        <f>VLOOKUP($B639,'Product Details'!$A:$E,2,0)</f>
        <v>Category 5</v>
      </c>
      <c r="J639" t="str">
        <f>VLOOKUP($B639,'Product Details'!$A:$E,3,0)</f>
        <v>7up Diet, 355 Ml</v>
      </c>
      <c r="K639" s="1">
        <f>VLOOKUP($B639,'Product Details'!$A:$E,4,0)</f>
        <v>70.31</v>
      </c>
      <c r="L639" s="1">
        <f>VLOOKUP($B639,'Product Details'!$A:$E,5,0)</f>
        <v>85.31</v>
      </c>
      <c r="M639" s="1">
        <f t="shared" si="45"/>
        <v>3867.05</v>
      </c>
      <c r="N639" s="1">
        <f t="shared" si="46"/>
        <v>4692.05</v>
      </c>
      <c r="O639">
        <f t="shared" si="47"/>
        <v>8</v>
      </c>
      <c r="P639" t="str">
        <f t="shared" si="48"/>
        <v>Dec</v>
      </c>
      <c r="Q639">
        <f t="shared" si="49"/>
        <v>2022</v>
      </c>
    </row>
    <row r="640" spans="1:17" x14ac:dyDescent="0.35">
      <c r="A640" s="2">
        <v>44716</v>
      </c>
      <c r="B640" t="s">
        <v>102</v>
      </c>
      <c r="C640" t="s">
        <v>11</v>
      </c>
      <c r="D640" t="s">
        <v>12</v>
      </c>
      <c r="E640" t="s">
        <v>2</v>
      </c>
      <c r="F640">
        <v>32</v>
      </c>
      <c r="G640" t="s">
        <v>129</v>
      </c>
      <c r="H640" t="s">
        <v>129</v>
      </c>
      <c r="I640" t="str">
        <f>VLOOKUP($B640,'Product Details'!$A:$E,2,0)</f>
        <v>Category 3</v>
      </c>
      <c r="J640" t="str">
        <f>VLOOKUP($B640,'Product Details'!$A:$E,3,0)</f>
        <v>Scallop - St. Jaques</v>
      </c>
      <c r="K640" s="1">
        <f>VLOOKUP($B640,'Product Details'!$A:$E,4,0)</f>
        <v>22.51</v>
      </c>
      <c r="L640" s="1">
        <f>VLOOKUP($B640,'Product Details'!$A:$E,5,0)</f>
        <v>45.51</v>
      </c>
      <c r="M640" s="1">
        <f t="shared" si="45"/>
        <v>720.32</v>
      </c>
      <c r="N640" s="1">
        <f t="shared" si="46"/>
        <v>1456.32</v>
      </c>
      <c r="O640">
        <f t="shared" si="47"/>
        <v>4</v>
      </c>
      <c r="P640" t="str">
        <f t="shared" si="48"/>
        <v>Jun</v>
      </c>
      <c r="Q640">
        <f t="shared" si="49"/>
        <v>2022</v>
      </c>
    </row>
    <row r="641" spans="1:17" x14ac:dyDescent="0.35">
      <c r="A641" s="2">
        <v>44811</v>
      </c>
      <c r="B641" t="s">
        <v>113</v>
      </c>
      <c r="C641" t="s">
        <v>18</v>
      </c>
      <c r="D641" t="s">
        <v>19</v>
      </c>
      <c r="E641" t="s">
        <v>2</v>
      </c>
      <c r="F641">
        <v>29</v>
      </c>
      <c r="G641" t="s">
        <v>131</v>
      </c>
      <c r="H641" t="s">
        <v>135</v>
      </c>
      <c r="I641" t="str">
        <f>VLOOKUP($B641,'Product Details'!$A:$E,2,0)</f>
        <v>Category 6</v>
      </c>
      <c r="J641" t="str">
        <f>VLOOKUP($B641,'Product Details'!$A:$E,3,0)</f>
        <v>Pepper - Cayenne</v>
      </c>
      <c r="K641" s="1">
        <f>VLOOKUP($B641,'Product Details'!$A:$E,4,0)</f>
        <v>77.83</v>
      </c>
      <c r="L641" s="1">
        <f>VLOOKUP($B641,'Product Details'!$A:$E,5,0)</f>
        <v>99.83</v>
      </c>
      <c r="M641" s="1">
        <f t="shared" si="45"/>
        <v>2257.0700000000002</v>
      </c>
      <c r="N641" s="1">
        <f t="shared" si="46"/>
        <v>2895.07</v>
      </c>
      <c r="O641">
        <f t="shared" si="47"/>
        <v>7</v>
      </c>
      <c r="P641" t="str">
        <f t="shared" si="48"/>
        <v>Sep</v>
      </c>
      <c r="Q641">
        <f t="shared" si="49"/>
        <v>2022</v>
      </c>
    </row>
    <row r="642" spans="1:17" x14ac:dyDescent="0.35">
      <c r="A642" s="2">
        <v>45057</v>
      </c>
      <c r="B642" t="s">
        <v>97</v>
      </c>
      <c r="C642" t="s">
        <v>47</v>
      </c>
      <c r="D642" t="s">
        <v>48</v>
      </c>
      <c r="E642" t="s">
        <v>6</v>
      </c>
      <c r="F642">
        <v>14</v>
      </c>
      <c r="G642" t="s">
        <v>129</v>
      </c>
      <c r="H642" t="s">
        <v>135</v>
      </c>
      <c r="I642" t="str">
        <f>VLOOKUP($B642,'Product Details'!$A:$E,2,0)</f>
        <v>Category 1</v>
      </c>
      <c r="J642" t="str">
        <f>VLOOKUP($B642,'Product Details'!$A:$E,3,0)</f>
        <v>Syrup - Monin - Blue Curacao</v>
      </c>
      <c r="K642" s="1">
        <f>VLOOKUP($B642,'Product Details'!$A:$E,4,0)</f>
        <v>76.34</v>
      </c>
      <c r="L642" s="1">
        <f>VLOOKUP($B642,'Product Details'!$A:$E,5,0)</f>
        <v>81.34</v>
      </c>
      <c r="M642" s="1">
        <f t="shared" si="45"/>
        <v>1068.76</v>
      </c>
      <c r="N642" s="1">
        <f t="shared" si="46"/>
        <v>1138.76</v>
      </c>
      <c r="O642">
        <f t="shared" si="47"/>
        <v>11</v>
      </c>
      <c r="P642" t="str">
        <f t="shared" si="48"/>
        <v>May</v>
      </c>
      <c r="Q642">
        <f t="shared" si="49"/>
        <v>2023</v>
      </c>
    </row>
    <row r="643" spans="1:17" x14ac:dyDescent="0.35">
      <c r="A643" s="2">
        <v>44890</v>
      </c>
      <c r="B643" t="s">
        <v>104</v>
      </c>
      <c r="C643" t="s">
        <v>47</v>
      </c>
      <c r="D643" t="s">
        <v>48</v>
      </c>
      <c r="E643" t="s">
        <v>6</v>
      </c>
      <c r="F643">
        <v>55</v>
      </c>
      <c r="G643" t="s">
        <v>129</v>
      </c>
      <c r="H643" t="s">
        <v>129</v>
      </c>
      <c r="I643" t="str">
        <f>VLOOKUP($B643,'Product Details'!$A:$E,2,0)</f>
        <v>Category 1</v>
      </c>
      <c r="J643" t="str">
        <f>VLOOKUP($B643,'Product Details'!$A:$E,3,0)</f>
        <v>White Baguette</v>
      </c>
      <c r="K643" s="1">
        <f>VLOOKUP($B643,'Product Details'!$A:$E,4,0)</f>
        <v>51.63</v>
      </c>
      <c r="L643" s="1">
        <f>VLOOKUP($B643,'Product Details'!$A:$E,5,0)</f>
        <v>61.63</v>
      </c>
      <c r="M643" s="1">
        <f t="shared" ref="M643:M706" si="50">F643*K643</f>
        <v>2839.65</v>
      </c>
      <c r="N643" s="1">
        <f t="shared" ref="N643:N706" si="51">L643*F643</f>
        <v>3389.65</v>
      </c>
      <c r="O643">
        <f t="shared" ref="O643:O706" si="52">DAY(A643)</f>
        <v>25</v>
      </c>
      <c r="P643" t="str">
        <f t="shared" ref="P643:P706" si="53">TEXT(A643,"mmm")</f>
        <v>Nov</v>
      </c>
      <c r="Q643">
        <f t="shared" ref="Q643:Q706" si="54">YEAR(A643)</f>
        <v>2022</v>
      </c>
    </row>
    <row r="644" spans="1:17" x14ac:dyDescent="0.35">
      <c r="A644" s="2">
        <v>45004</v>
      </c>
      <c r="B644" t="s">
        <v>118</v>
      </c>
      <c r="C644" t="s">
        <v>69</v>
      </c>
      <c r="D644" t="s">
        <v>70</v>
      </c>
      <c r="E644" t="s">
        <v>6</v>
      </c>
      <c r="F644">
        <v>48</v>
      </c>
      <c r="G644" t="s">
        <v>130</v>
      </c>
      <c r="H644" t="s">
        <v>129</v>
      </c>
      <c r="I644" t="str">
        <f>VLOOKUP($B644,'Product Details'!$A:$E,2,0)</f>
        <v>Category 2</v>
      </c>
      <c r="J644" t="str">
        <f>VLOOKUP($B644,'Product Details'!$A:$E,3,0)</f>
        <v>Soup - Campbells Mac N Cheese</v>
      </c>
      <c r="K644" s="1">
        <f>VLOOKUP($B644,'Product Details'!$A:$E,4,0)</f>
        <v>6.55</v>
      </c>
      <c r="L644" s="1">
        <f>VLOOKUP($B644,'Product Details'!$A:$E,5,0)</f>
        <v>4.53</v>
      </c>
      <c r="M644" s="1">
        <f t="shared" si="50"/>
        <v>314.39999999999998</v>
      </c>
      <c r="N644" s="1">
        <f t="shared" si="51"/>
        <v>217.44</v>
      </c>
      <c r="O644">
        <f t="shared" si="52"/>
        <v>19</v>
      </c>
      <c r="P644" t="str">
        <f t="shared" si="53"/>
        <v>Mar</v>
      </c>
      <c r="Q644">
        <f t="shared" si="54"/>
        <v>2023</v>
      </c>
    </row>
    <row r="645" spans="1:17" x14ac:dyDescent="0.35">
      <c r="A645" s="2">
        <v>44950</v>
      </c>
      <c r="B645" t="s">
        <v>113</v>
      </c>
      <c r="C645" t="s">
        <v>39</v>
      </c>
      <c r="D645" t="s">
        <v>40</v>
      </c>
      <c r="E645" t="s">
        <v>6</v>
      </c>
      <c r="F645">
        <v>39</v>
      </c>
      <c r="G645" t="s">
        <v>132</v>
      </c>
      <c r="H645" t="s">
        <v>135</v>
      </c>
      <c r="I645" t="str">
        <f>VLOOKUP($B645,'Product Details'!$A:$E,2,0)</f>
        <v>Category 6</v>
      </c>
      <c r="J645" t="str">
        <f>VLOOKUP($B645,'Product Details'!$A:$E,3,0)</f>
        <v>Pepper - Cayenne</v>
      </c>
      <c r="K645" s="1">
        <f>VLOOKUP($B645,'Product Details'!$A:$E,4,0)</f>
        <v>77.83</v>
      </c>
      <c r="L645" s="1">
        <f>VLOOKUP($B645,'Product Details'!$A:$E,5,0)</f>
        <v>99.83</v>
      </c>
      <c r="M645" s="1">
        <f t="shared" si="50"/>
        <v>3035.37</v>
      </c>
      <c r="N645" s="1">
        <f t="shared" si="51"/>
        <v>3893.37</v>
      </c>
      <c r="O645">
        <f t="shared" si="52"/>
        <v>24</v>
      </c>
      <c r="P645" t="str">
        <f t="shared" si="53"/>
        <v>Jan</v>
      </c>
      <c r="Q645">
        <f t="shared" si="54"/>
        <v>2023</v>
      </c>
    </row>
    <row r="646" spans="1:17" x14ac:dyDescent="0.35">
      <c r="A646" s="2">
        <v>44891</v>
      </c>
      <c r="B646" t="s">
        <v>98</v>
      </c>
      <c r="C646" t="s">
        <v>73</v>
      </c>
      <c r="D646" t="s">
        <v>74</v>
      </c>
      <c r="E646" t="s">
        <v>6</v>
      </c>
      <c r="F646">
        <v>57</v>
      </c>
      <c r="G646" t="s">
        <v>131</v>
      </c>
      <c r="H646" t="s">
        <v>129</v>
      </c>
      <c r="I646" t="str">
        <f>VLOOKUP($B646,'Product Details'!$A:$E,2,0)</f>
        <v>Category 3</v>
      </c>
      <c r="J646" t="str">
        <f>VLOOKUP($B646,'Product Details'!$A:$E,3,0)</f>
        <v>Beef - Striploin</v>
      </c>
      <c r="K646" s="1">
        <f>VLOOKUP($B646,'Product Details'!$A:$E,4,0)</f>
        <v>13.89</v>
      </c>
      <c r="L646" s="1">
        <f>VLOOKUP($B646,'Product Details'!$A:$E,5,0)</f>
        <v>33.89</v>
      </c>
      <c r="M646" s="1">
        <f t="shared" si="50"/>
        <v>791.73</v>
      </c>
      <c r="N646" s="1">
        <f t="shared" si="51"/>
        <v>1931.73</v>
      </c>
      <c r="O646">
        <f t="shared" si="52"/>
        <v>26</v>
      </c>
      <c r="P646" t="str">
        <f t="shared" si="53"/>
        <v>Nov</v>
      </c>
      <c r="Q646">
        <f t="shared" si="54"/>
        <v>2022</v>
      </c>
    </row>
    <row r="647" spans="1:17" x14ac:dyDescent="0.35">
      <c r="A647" s="2">
        <v>44914</v>
      </c>
      <c r="B647" t="s">
        <v>97</v>
      </c>
      <c r="C647" t="s">
        <v>75</v>
      </c>
      <c r="D647" t="s">
        <v>76</v>
      </c>
      <c r="E647" t="s">
        <v>6</v>
      </c>
      <c r="F647">
        <v>54</v>
      </c>
      <c r="G647" t="s">
        <v>131</v>
      </c>
      <c r="H647" t="s">
        <v>135</v>
      </c>
      <c r="I647" t="str">
        <f>VLOOKUP($B647,'Product Details'!$A:$E,2,0)</f>
        <v>Category 1</v>
      </c>
      <c r="J647" t="str">
        <f>VLOOKUP($B647,'Product Details'!$A:$E,3,0)</f>
        <v>Syrup - Monin - Blue Curacao</v>
      </c>
      <c r="K647" s="1">
        <f>VLOOKUP($B647,'Product Details'!$A:$E,4,0)</f>
        <v>76.34</v>
      </c>
      <c r="L647" s="1">
        <f>VLOOKUP($B647,'Product Details'!$A:$E,5,0)</f>
        <v>81.34</v>
      </c>
      <c r="M647" s="1">
        <f t="shared" si="50"/>
        <v>4122.3600000000006</v>
      </c>
      <c r="N647" s="1">
        <f t="shared" si="51"/>
        <v>4392.3600000000006</v>
      </c>
      <c r="O647">
        <f t="shared" si="52"/>
        <v>19</v>
      </c>
      <c r="P647" t="str">
        <f t="shared" si="53"/>
        <v>Dec</v>
      </c>
      <c r="Q647">
        <f t="shared" si="54"/>
        <v>2022</v>
      </c>
    </row>
    <row r="648" spans="1:17" x14ac:dyDescent="0.35">
      <c r="A648" s="2">
        <v>44866</v>
      </c>
      <c r="B648" t="s">
        <v>112</v>
      </c>
      <c r="C648" t="s">
        <v>67</v>
      </c>
      <c r="D648" t="s">
        <v>68</v>
      </c>
      <c r="E648" t="s">
        <v>2</v>
      </c>
      <c r="F648">
        <v>34</v>
      </c>
      <c r="G648" t="s">
        <v>131</v>
      </c>
      <c r="H648" t="s">
        <v>135</v>
      </c>
      <c r="I648" t="str">
        <f>VLOOKUP($B648,'Product Details'!$A:$E,2,0)</f>
        <v>Category 4</v>
      </c>
      <c r="J648" t="str">
        <f>VLOOKUP($B648,'Product Details'!$A:$E,3,0)</f>
        <v>Pizza Pizza Dough</v>
      </c>
      <c r="K648" s="1">
        <f>VLOOKUP($B648,'Product Details'!$A:$E,4,0)</f>
        <v>30.48</v>
      </c>
      <c r="L648" s="1">
        <f>VLOOKUP($B648,'Product Details'!$A:$E,5,0)</f>
        <v>36.479999999999997</v>
      </c>
      <c r="M648" s="1">
        <f t="shared" si="50"/>
        <v>1036.32</v>
      </c>
      <c r="N648" s="1">
        <f t="shared" si="51"/>
        <v>1240.32</v>
      </c>
      <c r="O648">
        <f t="shared" si="52"/>
        <v>1</v>
      </c>
      <c r="P648" t="str">
        <f t="shared" si="53"/>
        <v>Nov</v>
      </c>
      <c r="Q648">
        <f t="shared" si="54"/>
        <v>2022</v>
      </c>
    </row>
    <row r="649" spans="1:17" x14ac:dyDescent="0.35">
      <c r="A649" s="2">
        <v>45004</v>
      </c>
      <c r="B649" t="s">
        <v>99</v>
      </c>
      <c r="C649" t="s">
        <v>4</v>
      </c>
      <c r="D649" t="s">
        <v>5</v>
      </c>
      <c r="E649" t="s">
        <v>6</v>
      </c>
      <c r="F649">
        <v>25</v>
      </c>
      <c r="G649" t="s">
        <v>130</v>
      </c>
      <c r="H649" t="s">
        <v>129</v>
      </c>
      <c r="I649" t="str">
        <f>VLOOKUP($B649,'Product Details'!$A:$E,2,0)</f>
        <v>Category 3</v>
      </c>
      <c r="J649" t="str">
        <f>VLOOKUP($B649,'Product Details'!$A:$E,3,0)</f>
        <v>Wine - Tribal Sauvignon</v>
      </c>
      <c r="K649" s="1">
        <f>VLOOKUP($B649,'Product Details'!$A:$E,4,0)</f>
        <v>21.66</v>
      </c>
      <c r="L649" s="1">
        <f>VLOOKUP($B649,'Product Details'!$A:$E,5,0)</f>
        <v>31.66</v>
      </c>
      <c r="M649" s="1">
        <f t="shared" si="50"/>
        <v>541.5</v>
      </c>
      <c r="N649" s="1">
        <f t="shared" si="51"/>
        <v>791.5</v>
      </c>
      <c r="O649">
        <f t="shared" si="52"/>
        <v>19</v>
      </c>
      <c r="P649" t="str">
        <f t="shared" si="53"/>
        <v>Mar</v>
      </c>
      <c r="Q649">
        <f t="shared" si="54"/>
        <v>2023</v>
      </c>
    </row>
    <row r="650" spans="1:17" x14ac:dyDescent="0.35">
      <c r="A650" s="2">
        <v>44703</v>
      </c>
      <c r="B650" t="s">
        <v>115</v>
      </c>
      <c r="C650" t="s">
        <v>25</v>
      </c>
      <c r="D650" t="s">
        <v>26</v>
      </c>
      <c r="E650" t="s">
        <v>2</v>
      </c>
      <c r="F650">
        <v>53</v>
      </c>
      <c r="G650" t="s">
        <v>130</v>
      </c>
      <c r="H650" t="s">
        <v>135</v>
      </c>
      <c r="I650" t="str">
        <f>VLOOKUP($B650,'Product Details'!$A:$E,2,0)</f>
        <v>Category 3</v>
      </c>
      <c r="J650" t="str">
        <f>VLOOKUP($B650,'Product Details'!$A:$E,3,0)</f>
        <v>Tarragon - Fresh</v>
      </c>
      <c r="K650" s="1">
        <f>VLOOKUP($B650,'Product Details'!$A:$E,4,0)</f>
        <v>88.73</v>
      </c>
      <c r="L650" s="1">
        <f>VLOOKUP($B650,'Product Details'!$A:$E,5,0)</f>
        <v>87.75</v>
      </c>
      <c r="M650" s="1">
        <f t="shared" si="50"/>
        <v>4702.6900000000005</v>
      </c>
      <c r="N650" s="1">
        <f t="shared" si="51"/>
        <v>4650.75</v>
      </c>
      <c r="O650">
        <f t="shared" si="52"/>
        <v>22</v>
      </c>
      <c r="P650" t="str">
        <f t="shared" si="53"/>
        <v>May</v>
      </c>
      <c r="Q650">
        <f t="shared" si="54"/>
        <v>2022</v>
      </c>
    </row>
    <row r="651" spans="1:17" x14ac:dyDescent="0.35">
      <c r="A651" s="2">
        <v>44807</v>
      </c>
      <c r="B651" t="s">
        <v>100</v>
      </c>
      <c r="C651" t="s">
        <v>89</v>
      </c>
      <c r="D651" t="s">
        <v>90</v>
      </c>
      <c r="E651" t="s">
        <v>2</v>
      </c>
      <c r="F651">
        <v>14</v>
      </c>
      <c r="G651" t="s">
        <v>132</v>
      </c>
      <c r="H651" t="s">
        <v>129</v>
      </c>
      <c r="I651" t="str">
        <f>VLOOKUP($B651,'Product Details'!$A:$E,2,0)</f>
        <v>Category 2</v>
      </c>
      <c r="J651" t="str">
        <f>VLOOKUP($B651,'Product Details'!$A:$E,3,0)</f>
        <v>Veal - Liver</v>
      </c>
      <c r="K651" s="1">
        <f>VLOOKUP($B651,'Product Details'!$A:$E,4,0)</f>
        <v>89.94</v>
      </c>
      <c r="L651" s="1">
        <f>VLOOKUP($B651,'Product Details'!$A:$E,5,0)</f>
        <v>89.94</v>
      </c>
      <c r="M651" s="1">
        <f t="shared" si="50"/>
        <v>1259.1599999999999</v>
      </c>
      <c r="N651" s="1">
        <f t="shared" si="51"/>
        <v>1259.1599999999999</v>
      </c>
      <c r="O651">
        <f t="shared" si="52"/>
        <v>3</v>
      </c>
      <c r="P651" t="str">
        <f t="shared" si="53"/>
        <v>Sep</v>
      </c>
      <c r="Q651">
        <f t="shared" si="54"/>
        <v>2022</v>
      </c>
    </row>
    <row r="652" spans="1:17" x14ac:dyDescent="0.35">
      <c r="A652" s="2">
        <v>44856</v>
      </c>
      <c r="B652" t="s">
        <v>98</v>
      </c>
      <c r="C652" t="s">
        <v>15</v>
      </c>
      <c r="D652" t="s">
        <v>16</v>
      </c>
      <c r="E652" t="s">
        <v>2</v>
      </c>
      <c r="F652">
        <v>49</v>
      </c>
      <c r="G652" t="s">
        <v>129</v>
      </c>
      <c r="H652" t="s">
        <v>129</v>
      </c>
      <c r="I652" t="str">
        <f>VLOOKUP($B652,'Product Details'!$A:$E,2,0)</f>
        <v>Category 3</v>
      </c>
      <c r="J652" t="str">
        <f>VLOOKUP($B652,'Product Details'!$A:$E,3,0)</f>
        <v>Beef - Striploin</v>
      </c>
      <c r="K652" s="1">
        <f>VLOOKUP($B652,'Product Details'!$A:$E,4,0)</f>
        <v>13.89</v>
      </c>
      <c r="L652" s="1">
        <f>VLOOKUP($B652,'Product Details'!$A:$E,5,0)</f>
        <v>33.89</v>
      </c>
      <c r="M652" s="1">
        <f t="shared" si="50"/>
        <v>680.61</v>
      </c>
      <c r="N652" s="1">
        <f t="shared" si="51"/>
        <v>1660.6100000000001</v>
      </c>
      <c r="O652">
        <f t="shared" si="52"/>
        <v>22</v>
      </c>
      <c r="P652" t="str">
        <f t="shared" si="53"/>
        <v>Oct</v>
      </c>
      <c r="Q652">
        <f t="shared" si="54"/>
        <v>2022</v>
      </c>
    </row>
    <row r="653" spans="1:17" x14ac:dyDescent="0.35">
      <c r="A653" s="2">
        <v>44756</v>
      </c>
      <c r="B653" t="s">
        <v>109</v>
      </c>
      <c r="C653" t="s">
        <v>50</v>
      </c>
      <c r="D653" t="s">
        <v>51</v>
      </c>
      <c r="E653" t="s">
        <v>6</v>
      </c>
      <c r="F653">
        <v>20</v>
      </c>
      <c r="G653" t="s">
        <v>130</v>
      </c>
      <c r="H653" t="s">
        <v>129</v>
      </c>
      <c r="I653" t="str">
        <f>VLOOKUP($B653,'Product Details'!$A:$E,2,0)</f>
        <v>Category 6</v>
      </c>
      <c r="J653" t="str">
        <f>VLOOKUP($B653,'Product Details'!$A:$E,3,0)</f>
        <v>Pork Ham Prager</v>
      </c>
      <c r="K653" s="1">
        <f>VLOOKUP($B653,'Product Details'!$A:$E,4,0)</f>
        <v>12.54</v>
      </c>
      <c r="L653" s="1">
        <f>VLOOKUP($B653,'Product Details'!$A:$E,5,0)</f>
        <v>30.54</v>
      </c>
      <c r="M653" s="1">
        <f t="shared" si="50"/>
        <v>250.79999999999998</v>
      </c>
      <c r="N653" s="1">
        <f t="shared" si="51"/>
        <v>610.79999999999995</v>
      </c>
      <c r="O653">
        <f t="shared" si="52"/>
        <v>14</v>
      </c>
      <c r="P653" t="str">
        <f t="shared" si="53"/>
        <v>Jul</v>
      </c>
      <c r="Q653">
        <f t="shared" si="54"/>
        <v>2022</v>
      </c>
    </row>
    <row r="654" spans="1:17" x14ac:dyDescent="0.35">
      <c r="A654" s="2">
        <v>44915</v>
      </c>
      <c r="B654" t="s">
        <v>100</v>
      </c>
      <c r="C654" t="s">
        <v>77</v>
      </c>
      <c r="D654" t="s">
        <v>78</v>
      </c>
      <c r="E654" t="s">
        <v>6</v>
      </c>
      <c r="F654">
        <v>14</v>
      </c>
      <c r="G654" t="s">
        <v>131</v>
      </c>
      <c r="H654" t="s">
        <v>135</v>
      </c>
      <c r="I654" t="str">
        <f>VLOOKUP($B654,'Product Details'!$A:$E,2,0)</f>
        <v>Category 2</v>
      </c>
      <c r="J654" t="str">
        <f>VLOOKUP($B654,'Product Details'!$A:$E,3,0)</f>
        <v>Veal - Liver</v>
      </c>
      <c r="K654" s="1">
        <f>VLOOKUP($B654,'Product Details'!$A:$E,4,0)</f>
        <v>89.94</v>
      </c>
      <c r="L654" s="1">
        <f>VLOOKUP($B654,'Product Details'!$A:$E,5,0)</f>
        <v>89.94</v>
      </c>
      <c r="M654" s="1">
        <f t="shared" si="50"/>
        <v>1259.1599999999999</v>
      </c>
      <c r="N654" s="1">
        <f t="shared" si="51"/>
        <v>1259.1599999999999</v>
      </c>
      <c r="O654">
        <f t="shared" si="52"/>
        <v>20</v>
      </c>
      <c r="P654" t="str">
        <f t="shared" si="53"/>
        <v>Dec</v>
      </c>
      <c r="Q654">
        <f t="shared" si="54"/>
        <v>2022</v>
      </c>
    </row>
    <row r="655" spans="1:17" x14ac:dyDescent="0.35">
      <c r="A655" s="2">
        <v>44849</v>
      </c>
      <c r="B655" t="s">
        <v>99</v>
      </c>
      <c r="C655" t="s">
        <v>67</v>
      </c>
      <c r="D655" t="s">
        <v>68</v>
      </c>
      <c r="E655" t="s">
        <v>2</v>
      </c>
      <c r="F655">
        <v>12</v>
      </c>
      <c r="G655" t="s">
        <v>131</v>
      </c>
      <c r="H655" t="s">
        <v>129</v>
      </c>
      <c r="I655" t="str">
        <f>VLOOKUP($B655,'Product Details'!$A:$E,2,0)</f>
        <v>Category 3</v>
      </c>
      <c r="J655" t="str">
        <f>VLOOKUP($B655,'Product Details'!$A:$E,3,0)</f>
        <v>Wine - Tribal Sauvignon</v>
      </c>
      <c r="K655" s="1">
        <f>VLOOKUP($B655,'Product Details'!$A:$E,4,0)</f>
        <v>21.66</v>
      </c>
      <c r="L655" s="1">
        <f>VLOOKUP($B655,'Product Details'!$A:$E,5,0)</f>
        <v>31.66</v>
      </c>
      <c r="M655" s="1">
        <f t="shared" si="50"/>
        <v>259.92</v>
      </c>
      <c r="N655" s="1">
        <f t="shared" si="51"/>
        <v>379.92</v>
      </c>
      <c r="O655">
        <f t="shared" si="52"/>
        <v>15</v>
      </c>
      <c r="P655" t="str">
        <f t="shared" si="53"/>
        <v>Oct</v>
      </c>
      <c r="Q655">
        <f t="shared" si="54"/>
        <v>2022</v>
      </c>
    </row>
    <row r="656" spans="1:17" x14ac:dyDescent="0.35">
      <c r="A656" s="2">
        <v>44847</v>
      </c>
      <c r="B656" t="s">
        <v>118</v>
      </c>
      <c r="C656" t="s">
        <v>25</v>
      </c>
      <c r="D656" t="s">
        <v>26</v>
      </c>
      <c r="E656" t="s">
        <v>2</v>
      </c>
      <c r="F656">
        <v>51</v>
      </c>
      <c r="G656" t="s">
        <v>130</v>
      </c>
      <c r="H656" t="s">
        <v>129</v>
      </c>
      <c r="I656" t="str">
        <f>VLOOKUP($B656,'Product Details'!$A:$E,2,0)</f>
        <v>Category 2</v>
      </c>
      <c r="J656" t="str">
        <f>VLOOKUP($B656,'Product Details'!$A:$E,3,0)</f>
        <v>Soup - Campbells Mac N Cheese</v>
      </c>
      <c r="K656" s="1">
        <f>VLOOKUP($B656,'Product Details'!$A:$E,4,0)</f>
        <v>6.55</v>
      </c>
      <c r="L656" s="1">
        <f>VLOOKUP($B656,'Product Details'!$A:$E,5,0)</f>
        <v>4.53</v>
      </c>
      <c r="M656" s="1">
        <f t="shared" si="50"/>
        <v>334.05</v>
      </c>
      <c r="N656" s="1">
        <f t="shared" si="51"/>
        <v>231.03</v>
      </c>
      <c r="O656">
        <f t="shared" si="52"/>
        <v>13</v>
      </c>
      <c r="P656" t="str">
        <f t="shared" si="53"/>
        <v>Oct</v>
      </c>
      <c r="Q656">
        <f t="shared" si="54"/>
        <v>2022</v>
      </c>
    </row>
    <row r="657" spans="1:17" x14ac:dyDescent="0.35">
      <c r="A657" s="2">
        <v>45001</v>
      </c>
      <c r="B657" t="s">
        <v>100</v>
      </c>
      <c r="C657" t="s">
        <v>75</v>
      </c>
      <c r="D657" t="s">
        <v>76</v>
      </c>
      <c r="E657" t="s">
        <v>6</v>
      </c>
      <c r="F657">
        <v>34</v>
      </c>
      <c r="G657" t="s">
        <v>131</v>
      </c>
      <c r="H657" t="s">
        <v>135</v>
      </c>
      <c r="I657" t="str">
        <f>VLOOKUP($B657,'Product Details'!$A:$E,2,0)</f>
        <v>Category 2</v>
      </c>
      <c r="J657" t="str">
        <f>VLOOKUP($B657,'Product Details'!$A:$E,3,0)</f>
        <v>Veal - Liver</v>
      </c>
      <c r="K657" s="1">
        <f>VLOOKUP($B657,'Product Details'!$A:$E,4,0)</f>
        <v>89.94</v>
      </c>
      <c r="L657" s="1">
        <f>VLOOKUP($B657,'Product Details'!$A:$E,5,0)</f>
        <v>89.94</v>
      </c>
      <c r="M657" s="1">
        <f t="shared" si="50"/>
        <v>3057.96</v>
      </c>
      <c r="N657" s="1">
        <f t="shared" si="51"/>
        <v>3057.96</v>
      </c>
      <c r="O657">
        <f t="shared" si="52"/>
        <v>16</v>
      </c>
      <c r="P657" t="str">
        <f t="shared" si="53"/>
        <v>Mar</v>
      </c>
      <c r="Q657">
        <f t="shared" si="54"/>
        <v>2023</v>
      </c>
    </row>
    <row r="658" spans="1:17" x14ac:dyDescent="0.35">
      <c r="A658" s="2">
        <v>44766</v>
      </c>
      <c r="B658" t="s">
        <v>112</v>
      </c>
      <c r="C658" t="s">
        <v>63</v>
      </c>
      <c r="D658" t="s">
        <v>64</v>
      </c>
      <c r="E658" t="s">
        <v>6</v>
      </c>
      <c r="F658">
        <v>49</v>
      </c>
      <c r="G658" t="s">
        <v>129</v>
      </c>
      <c r="H658" t="s">
        <v>129</v>
      </c>
      <c r="I658" t="str">
        <f>VLOOKUP($B658,'Product Details'!$A:$E,2,0)</f>
        <v>Category 4</v>
      </c>
      <c r="J658" t="str">
        <f>VLOOKUP($B658,'Product Details'!$A:$E,3,0)</f>
        <v>Pizza Pizza Dough</v>
      </c>
      <c r="K658" s="1">
        <f>VLOOKUP($B658,'Product Details'!$A:$E,4,0)</f>
        <v>30.48</v>
      </c>
      <c r="L658" s="1">
        <f>VLOOKUP($B658,'Product Details'!$A:$E,5,0)</f>
        <v>36.479999999999997</v>
      </c>
      <c r="M658" s="1">
        <f t="shared" si="50"/>
        <v>1493.52</v>
      </c>
      <c r="N658" s="1">
        <f t="shared" si="51"/>
        <v>1787.5199999999998</v>
      </c>
      <c r="O658">
        <f t="shared" si="52"/>
        <v>24</v>
      </c>
      <c r="P658" t="str">
        <f t="shared" si="53"/>
        <v>Jul</v>
      </c>
      <c r="Q658">
        <f t="shared" si="54"/>
        <v>2022</v>
      </c>
    </row>
    <row r="659" spans="1:17" x14ac:dyDescent="0.35">
      <c r="A659" s="2">
        <v>44851</v>
      </c>
      <c r="B659" t="s">
        <v>103</v>
      </c>
      <c r="C659" t="s">
        <v>42</v>
      </c>
      <c r="D659" t="s">
        <v>43</v>
      </c>
      <c r="E659" t="s">
        <v>2</v>
      </c>
      <c r="F659">
        <v>13</v>
      </c>
      <c r="G659" t="s">
        <v>130</v>
      </c>
      <c r="H659" t="s">
        <v>135</v>
      </c>
      <c r="I659" t="str">
        <f>VLOOKUP($B659,'Product Details'!$A:$E,2,0)</f>
        <v>Category 5</v>
      </c>
      <c r="J659" t="str">
        <f>VLOOKUP($B659,'Product Details'!$A:$E,3,0)</f>
        <v>Tomatoes - Grape</v>
      </c>
      <c r="K659" s="1">
        <f>VLOOKUP($B659,'Product Details'!$A:$E,4,0)</f>
        <v>36.659999999999997</v>
      </c>
      <c r="L659" s="1">
        <f>VLOOKUP($B659,'Product Details'!$A:$E,5,0)</f>
        <v>52.66</v>
      </c>
      <c r="M659" s="1">
        <f t="shared" si="50"/>
        <v>476.57999999999993</v>
      </c>
      <c r="N659" s="1">
        <f t="shared" si="51"/>
        <v>684.57999999999993</v>
      </c>
      <c r="O659">
        <f t="shared" si="52"/>
        <v>17</v>
      </c>
      <c r="P659" t="str">
        <f t="shared" si="53"/>
        <v>Oct</v>
      </c>
      <c r="Q659">
        <f t="shared" si="54"/>
        <v>2022</v>
      </c>
    </row>
    <row r="660" spans="1:17" x14ac:dyDescent="0.35">
      <c r="A660" s="2">
        <v>44848</v>
      </c>
      <c r="B660" t="s">
        <v>109</v>
      </c>
      <c r="C660" t="s">
        <v>42</v>
      </c>
      <c r="D660" t="s">
        <v>43</v>
      </c>
      <c r="E660" t="s">
        <v>2</v>
      </c>
      <c r="F660">
        <v>39</v>
      </c>
      <c r="G660" t="s">
        <v>130</v>
      </c>
      <c r="H660" t="s">
        <v>129</v>
      </c>
      <c r="I660" t="str">
        <f>VLOOKUP($B660,'Product Details'!$A:$E,2,0)</f>
        <v>Category 6</v>
      </c>
      <c r="J660" t="str">
        <f>VLOOKUP($B660,'Product Details'!$A:$E,3,0)</f>
        <v>Pork Ham Prager</v>
      </c>
      <c r="K660" s="1">
        <f>VLOOKUP($B660,'Product Details'!$A:$E,4,0)</f>
        <v>12.54</v>
      </c>
      <c r="L660" s="1">
        <f>VLOOKUP($B660,'Product Details'!$A:$E,5,0)</f>
        <v>30.54</v>
      </c>
      <c r="M660" s="1">
        <f t="shared" si="50"/>
        <v>489.05999999999995</v>
      </c>
      <c r="N660" s="1">
        <f t="shared" si="51"/>
        <v>1191.06</v>
      </c>
      <c r="O660">
        <f t="shared" si="52"/>
        <v>14</v>
      </c>
      <c r="P660" t="str">
        <f t="shared" si="53"/>
        <v>Oct</v>
      </c>
      <c r="Q660">
        <f t="shared" si="54"/>
        <v>2022</v>
      </c>
    </row>
    <row r="661" spans="1:17" x14ac:dyDescent="0.35">
      <c r="A661" s="2">
        <v>45055</v>
      </c>
      <c r="B661" t="s">
        <v>118</v>
      </c>
      <c r="C661" t="s">
        <v>79</v>
      </c>
      <c r="D661" t="s">
        <v>80</v>
      </c>
      <c r="E661" t="s">
        <v>2</v>
      </c>
      <c r="F661">
        <v>39</v>
      </c>
      <c r="G661" t="s">
        <v>129</v>
      </c>
      <c r="H661" t="s">
        <v>135</v>
      </c>
      <c r="I661" t="str">
        <f>VLOOKUP($B661,'Product Details'!$A:$E,2,0)</f>
        <v>Category 2</v>
      </c>
      <c r="J661" t="str">
        <f>VLOOKUP($B661,'Product Details'!$A:$E,3,0)</f>
        <v>Soup - Campbells Mac N Cheese</v>
      </c>
      <c r="K661" s="1">
        <f>VLOOKUP($B661,'Product Details'!$A:$E,4,0)</f>
        <v>6.55</v>
      </c>
      <c r="L661" s="1">
        <f>VLOOKUP($B661,'Product Details'!$A:$E,5,0)</f>
        <v>4.53</v>
      </c>
      <c r="M661" s="1">
        <f t="shared" si="50"/>
        <v>255.45</v>
      </c>
      <c r="N661" s="1">
        <f t="shared" si="51"/>
        <v>176.67000000000002</v>
      </c>
      <c r="O661">
        <f t="shared" si="52"/>
        <v>9</v>
      </c>
      <c r="P661" t="str">
        <f t="shared" si="53"/>
        <v>May</v>
      </c>
      <c r="Q661">
        <f t="shared" si="54"/>
        <v>2023</v>
      </c>
    </row>
    <row r="662" spans="1:17" x14ac:dyDescent="0.35">
      <c r="A662" s="2">
        <v>44968</v>
      </c>
      <c r="B662" t="s">
        <v>112</v>
      </c>
      <c r="C662" t="s">
        <v>67</v>
      </c>
      <c r="D662" t="s">
        <v>68</v>
      </c>
      <c r="E662" t="s">
        <v>2</v>
      </c>
      <c r="F662">
        <v>23</v>
      </c>
      <c r="G662" t="s">
        <v>131</v>
      </c>
      <c r="H662" t="s">
        <v>135</v>
      </c>
      <c r="I662" t="str">
        <f>VLOOKUP($B662,'Product Details'!$A:$E,2,0)</f>
        <v>Category 4</v>
      </c>
      <c r="J662" t="str">
        <f>VLOOKUP($B662,'Product Details'!$A:$E,3,0)</f>
        <v>Pizza Pizza Dough</v>
      </c>
      <c r="K662" s="1">
        <f>VLOOKUP($B662,'Product Details'!$A:$E,4,0)</f>
        <v>30.48</v>
      </c>
      <c r="L662" s="1">
        <f>VLOOKUP($B662,'Product Details'!$A:$E,5,0)</f>
        <v>36.479999999999997</v>
      </c>
      <c r="M662" s="1">
        <f t="shared" si="50"/>
        <v>701.04</v>
      </c>
      <c r="N662" s="1">
        <f t="shared" si="51"/>
        <v>839.04</v>
      </c>
      <c r="O662">
        <f t="shared" si="52"/>
        <v>11</v>
      </c>
      <c r="P662" t="str">
        <f t="shared" si="53"/>
        <v>Feb</v>
      </c>
      <c r="Q662">
        <f t="shared" si="54"/>
        <v>2023</v>
      </c>
    </row>
    <row r="663" spans="1:17" x14ac:dyDescent="0.35">
      <c r="A663" s="2">
        <v>45001</v>
      </c>
      <c r="B663" t="s">
        <v>97</v>
      </c>
      <c r="C663" t="s">
        <v>82</v>
      </c>
      <c r="D663" t="s">
        <v>83</v>
      </c>
      <c r="E663" t="s">
        <v>6</v>
      </c>
      <c r="F663">
        <v>48</v>
      </c>
      <c r="G663" t="s">
        <v>129</v>
      </c>
      <c r="H663" t="s">
        <v>135</v>
      </c>
      <c r="I663" t="str">
        <f>VLOOKUP($B663,'Product Details'!$A:$E,2,0)</f>
        <v>Category 1</v>
      </c>
      <c r="J663" t="str">
        <f>VLOOKUP($B663,'Product Details'!$A:$E,3,0)</f>
        <v>Syrup - Monin - Blue Curacao</v>
      </c>
      <c r="K663" s="1">
        <f>VLOOKUP($B663,'Product Details'!$A:$E,4,0)</f>
        <v>76.34</v>
      </c>
      <c r="L663" s="1">
        <f>VLOOKUP($B663,'Product Details'!$A:$E,5,0)</f>
        <v>81.34</v>
      </c>
      <c r="M663" s="1">
        <f t="shared" si="50"/>
        <v>3664.32</v>
      </c>
      <c r="N663" s="1">
        <f t="shared" si="51"/>
        <v>3904.32</v>
      </c>
      <c r="O663">
        <f t="shared" si="52"/>
        <v>16</v>
      </c>
      <c r="P663" t="str">
        <f t="shared" si="53"/>
        <v>Mar</v>
      </c>
      <c r="Q663">
        <f t="shared" si="54"/>
        <v>2023</v>
      </c>
    </row>
    <row r="664" spans="1:17" x14ac:dyDescent="0.35">
      <c r="A664" s="2">
        <v>44714</v>
      </c>
      <c r="B664" t="s">
        <v>108</v>
      </c>
      <c r="C664" t="s">
        <v>59</v>
      </c>
      <c r="D664" t="s">
        <v>60</v>
      </c>
      <c r="E664" t="s">
        <v>6</v>
      </c>
      <c r="F664">
        <v>25</v>
      </c>
      <c r="G664" t="s">
        <v>131</v>
      </c>
      <c r="H664" t="s">
        <v>129</v>
      </c>
      <c r="I664" t="str">
        <f>VLOOKUP($B664,'Product Details'!$A:$E,2,0)</f>
        <v>Category 5</v>
      </c>
      <c r="J664" t="str">
        <f>VLOOKUP($B664,'Product Details'!$A:$E,3,0)</f>
        <v>7up Diet, 355 Ml</v>
      </c>
      <c r="K664" s="1">
        <f>VLOOKUP($B664,'Product Details'!$A:$E,4,0)</f>
        <v>70.31</v>
      </c>
      <c r="L664" s="1">
        <f>VLOOKUP($B664,'Product Details'!$A:$E,5,0)</f>
        <v>85.31</v>
      </c>
      <c r="M664" s="1">
        <f t="shared" si="50"/>
        <v>1757.75</v>
      </c>
      <c r="N664" s="1">
        <f t="shared" si="51"/>
        <v>2132.75</v>
      </c>
      <c r="O664">
        <f t="shared" si="52"/>
        <v>2</v>
      </c>
      <c r="P664" t="str">
        <f t="shared" si="53"/>
        <v>Jun</v>
      </c>
      <c r="Q664">
        <f t="shared" si="54"/>
        <v>2022</v>
      </c>
    </row>
    <row r="665" spans="1:17" x14ac:dyDescent="0.35">
      <c r="A665" s="2">
        <v>44888</v>
      </c>
      <c r="B665" t="s">
        <v>117</v>
      </c>
      <c r="C665" t="s">
        <v>79</v>
      </c>
      <c r="D665" t="s">
        <v>80</v>
      </c>
      <c r="E665" t="s">
        <v>2</v>
      </c>
      <c r="F665">
        <v>20</v>
      </c>
      <c r="G665" t="s">
        <v>129</v>
      </c>
      <c r="H665" t="s">
        <v>135</v>
      </c>
      <c r="I665" t="str">
        <f>VLOOKUP($B665,'Product Details'!$A:$E,2,0)</f>
        <v>Category 1</v>
      </c>
      <c r="J665" t="str">
        <f>VLOOKUP($B665,'Product Details'!$A:$E,3,0)</f>
        <v>Sauce - Bernaise, Mix</v>
      </c>
      <c r="K665" s="1">
        <f>VLOOKUP($B665,'Product Details'!$A:$E,4,0)</f>
        <v>88.79</v>
      </c>
      <c r="L665" s="1">
        <f>VLOOKUP($B665,'Product Details'!$A:$E,5,0)</f>
        <v>96.79</v>
      </c>
      <c r="M665" s="1">
        <f t="shared" si="50"/>
        <v>1775.8000000000002</v>
      </c>
      <c r="N665" s="1">
        <f t="shared" si="51"/>
        <v>1935.8000000000002</v>
      </c>
      <c r="O665">
        <f t="shared" si="52"/>
        <v>23</v>
      </c>
      <c r="P665" t="str">
        <f t="shared" si="53"/>
        <v>Nov</v>
      </c>
      <c r="Q665">
        <f t="shared" si="54"/>
        <v>2022</v>
      </c>
    </row>
    <row r="666" spans="1:17" x14ac:dyDescent="0.35">
      <c r="A666" s="2">
        <v>44764</v>
      </c>
      <c r="B666" t="s">
        <v>104</v>
      </c>
      <c r="C666" t="s">
        <v>30</v>
      </c>
      <c r="D666" t="s">
        <v>31</v>
      </c>
      <c r="E666" t="s">
        <v>6</v>
      </c>
      <c r="F666">
        <v>12</v>
      </c>
      <c r="G666" t="s">
        <v>132</v>
      </c>
      <c r="H666" t="s">
        <v>129</v>
      </c>
      <c r="I666" t="str">
        <f>VLOOKUP($B666,'Product Details'!$A:$E,2,0)</f>
        <v>Category 1</v>
      </c>
      <c r="J666" t="str">
        <f>VLOOKUP($B666,'Product Details'!$A:$E,3,0)</f>
        <v>White Baguette</v>
      </c>
      <c r="K666" s="1">
        <f>VLOOKUP($B666,'Product Details'!$A:$E,4,0)</f>
        <v>51.63</v>
      </c>
      <c r="L666" s="1">
        <f>VLOOKUP($B666,'Product Details'!$A:$E,5,0)</f>
        <v>61.63</v>
      </c>
      <c r="M666" s="1">
        <f t="shared" si="50"/>
        <v>619.56000000000006</v>
      </c>
      <c r="N666" s="1">
        <f t="shared" si="51"/>
        <v>739.56000000000006</v>
      </c>
      <c r="O666">
        <f t="shared" si="52"/>
        <v>22</v>
      </c>
      <c r="P666" t="str">
        <f t="shared" si="53"/>
        <v>Jul</v>
      </c>
      <c r="Q666">
        <f t="shared" si="54"/>
        <v>2022</v>
      </c>
    </row>
    <row r="667" spans="1:17" x14ac:dyDescent="0.35">
      <c r="A667" s="2">
        <v>44714</v>
      </c>
      <c r="B667" t="s">
        <v>112</v>
      </c>
      <c r="C667" t="s">
        <v>53</v>
      </c>
      <c r="D667" t="s">
        <v>54</v>
      </c>
      <c r="E667" t="s">
        <v>2</v>
      </c>
      <c r="F667">
        <v>8</v>
      </c>
      <c r="G667" t="s">
        <v>129</v>
      </c>
      <c r="H667" t="s">
        <v>135</v>
      </c>
      <c r="I667" t="str">
        <f>VLOOKUP($B667,'Product Details'!$A:$E,2,0)</f>
        <v>Category 4</v>
      </c>
      <c r="J667" t="str">
        <f>VLOOKUP($B667,'Product Details'!$A:$E,3,0)</f>
        <v>Pizza Pizza Dough</v>
      </c>
      <c r="K667" s="1">
        <f>VLOOKUP($B667,'Product Details'!$A:$E,4,0)</f>
        <v>30.48</v>
      </c>
      <c r="L667" s="1">
        <f>VLOOKUP($B667,'Product Details'!$A:$E,5,0)</f>
        <v>36.479999999999997</v>
      </c>
      <c r="M667" s="1">
        <f t="shared" si="50"/>
        <v>243.84</v>
      </c>
      <c r="N667" s="1">
        <f t="shared" si="51"/>
        <v>291.83999999999997</v>
      </c>
      <c r="O667">
        <f t="shared" si="52"/>
        <v>2</v>
      </c>
      <c r="P667" t="str">
        <f t="shared" si="53"/>
        <v>Jun</v>
      </c>
      <c r="Q667">
        <f t="shared" si="54"/>
        <v>2022</v>
      </c>
    </row>
    <row r="668" spans="1:17" x14ac:dyDescent="0.35">
      <c r="A668" s="2">
        <v>44705</v>
      </c>
      <c r="B668" t="s">
        <v>105</v>
      </c>
      <c r="C668" t="s">
        <v>79</v>
      </c>
      <c r="D668" t="s">
        <v>80</v>
      </c>
      <c r="E668" t="s">
        <v>2</v>
      </c>
      <c r="F668">
        <v>50</v>
      </c>
      <c r="G668" t="s">
        <v>129</v>
      </c>
      <c r="H668" t="s">
        <v>129</v>
      </c>
      <c r="I668" t="str">
        <f>VLOOKUP($B668,'Product Details'!$A:$E,2,0)</f>
        <v>Category 2</v>
      </c>
      <c r="J668" t="str">
        <f>VLOOKUP($B668,'Product Details'!$A:$E,3,0)</f>
        <v>Soup Campbells</v>
      </c>
      <c r="K668" s="1">
        <f>VLOOKUP($B668,'Product Details'!$A:$E,4,0)</f>
        <v>7.54</v>
      </c>
      <c r="L668" s="1">
        <f>VLOOKUP($B668,'Product Details'!$A:$E,5,0)</f>
        <v>13.54</v>
      </c>
      <c r="M668" s="1">
        <f t="shared" si="50"/>
        <v>377</v>
      </c>
      <c r="N668" s="1">
        <f t="shared" si="51"/>
        <v>677</v>
      </c>
      <c r="O668">
        <f t="shared" si="52"/>
        <v>24</v>
      </c>
      <c r="P668" t="str">
        <f t="shared" si="53"/>
        <v>May</v>
      </c>
      <c r="Q668">
        <f t="shared" si="54"/>
        <v>2022</v>
      </c>
    </row>
    <row r="669" spans="1:17" x14ac:dyDescent="0.35">
      <c r="A669" s="2">
        <v>44950</v>
      </c>
      <c r="B669" t="s">
        <v>107</v>
      </c>
      <c r="C669" t="s">
        <v>42</v>
      </c>
      <c r="D669" t="s">
        <v>43</v>
      </c>
      <c r="E669" t="s">
        <v>2</v>
      </c>
      <c r="F669">
        <v>42</v>
      </c>
      <c r="G669" t="s">
        <v>130</v>
      </c>
      <c r="H669" t="s">
        <v>135</v>
      </c>
      <c r="I669" t="str">
        <f>VLOOKUP($B669,'Product Details'!$A:$E,2,0)</f>
        <v>Category 3</v>
      </c>
      <c r="J669" t="str">
        <f>VLOOKUP($B669,'Product Details'!$A:$E,3,0)</f>
        <v>Sherry - Dry</v>
      </c>
      <c r="K669" s="1">
        <f>VLOOKUP($B669,'Product Details'!$A:$E,4,0)</f>
        <v>56.74</v>
      </c>
      <c r="L669" s="1">
        <f>VLOOKUP($B669,'Product Details'!$A:$E,5,0)</f>
        <v>79.739999999999995</v>
      </c>
      <c r="M669" s="1">
        <f t="shared" si="50"/>
        <v>2383.08</v>
      </c>
      <c r="N669" s="1">
        <f t="shared" si="51"/>
        <v>3349.08</v>
      </c>
      <c r="O669">
        <f t="shared" si="52"/>
        <v>24</v>
      </c>
      <c r="P669" t="str">
        <f t="shared" si="53"/>
        <v>Jan</v>
      </c>
      <c r="Q669">
        <f t="shared" si="54"/>
        <v>2023</v>
      </c>
    </row>
    <row r="670" spans="1:17" x14ac:dyDescent="0.35">
      <c r="A670" s="2">
        <v>44832</v>
      </c>
      <c r="B670" t="s">
        <v>98</v>
      </c>
      <c r="C670" t="s">
        <v>65</v>
      </c>
      <c r="D670" t="s">
        <v>66</v>
      </c>
      <c r="E670" t="s">
        <v>6</v>
      </c>
      <c r="F670">
        <v>19</v>
      </c>
      <c r="G670" t="s">
        <v>131</v>
      </c>
      <c r="H670" t="s">
        <v>129</v>
      </c>
      <c r="I670" t="str">
        <f>VLOOKUP($B670,'Product Details'!$A:$E,2,0)</f>
        <v>Category 3</v>
      </c>
      <c r="J670" t="str">
        <f>VLOOKUP($B670,'Product Details'!$A:$E,3,0)</f>
        <v>Beef - Striploin</v>
      </c>
      <c r="K670" s="1">
        <f>VLOOKUP($B670,'Product Details'!$A:$E,4,0)</f>
        <v>13.89</v>
      </c>
      <c r="L670" s="1">
        <f>VLOOKUP($B670,'Product Details'!$A:$E,5,0)</f>
        <v>33.89</v>
      </c>
      <c r="M670" s="1">
        <f t="shared" si="50"/>
        <v>263.91000000000003</v>
      </c>
      <c r="N670" s="1">
        <f t="shared" si="51"/>
        <v>643.91</v>
      </c>
      <c r="O670">
        <f t="shared" si="52"/>
        <v>28</v>
      </c>
      <c r="P670" t="str">
        <f t="shared" si="53"/>
        <v>Sep</v>
      </c>
      <c r="Q670">
        <f t="shared" si="54"/>
        <v>2022</v>
      </c>
    </row>
    <row r="671" spans="1:17" x14ac:dyDescent="0.35">
      <c r="A671" s="2">
        <v>44778</v>
      </c>
      <c r="B671" t="s">
        <v>97</v>
      </c>
      <c r="C671" t="s">
        <v>63</v>
      </c>
      <c r="D671" t="s">
        <v>64</v>
      </c>
      <c r="E671" t="s">
        <v>6</v>
      </c>
      <c r="F671">
        <v>34</v>
      </c>
      <c r="G671" t="s">
        <v>129</v>
      </c>
      <c r="H671" t="s">
        <v>129</v>
      </c>
      <c r="I671" t="str">
        <f>VLOOKUP($B671,'Product Details'!$A:$E,2,0)</f>
        <v>Category 1</v>
      </c>
      <c r="J671" t="str">
        <f>VLOOKUP($B671,'Product Details'!$A:$E,3,0)</f>
        <v>Syrup - Monin - Blue Curacao</v>
      </c>
      <c r="K671" s="1">
        <f>VLOOKUP($B671,'Product Details'!$A:$E,4,0)</f>
        <v>76.34</v>
      </c>
      <c r="L671" s="1">
        <f>VLOOKUP($B671,'Product Details'!$A:$E,5,0)</f>
        <v>81.34</v>
      </c>
      <c r="M671" s="1">
        <f t="shared" si="50"/>
        <v>2595.56</v>
      </c>
      <c r="N671" s="1">
        <f t="shared" si="51"/>
        <v>2765.56</v>
      </c>
      <c r="O671">
        <f t="shared" si="52"/>
        <v>5</v>
      </c>
      <c r="P671" t="str">
        <f t="shared" si="53"/>
        <v>Aug</v>
      </c>
      <c r="Q671">
        <f t="shared" si="54"/>
        <v>2022</v>
      </c>
    </row>
    <row r="672" spans="1:17" x14ac:dyDescent="0.35">
      <c r="A672" s="2">
        <v>44891</v>
      </c>
      <c r="B672" t="s">
        <v>114</v>
      </c>
      <c r="C672" t="s">
        <v>11</v>
      </c>
      <c r="D672" t="s">
        <v>12</v>
      </c>
      <c r="E672" t="s">
        <v>2</v>
      </c>
      <c r="F672">
        <v>50</v>
      </c>
      <c r="G672" t="s">
        <v>129</v>
      </c>
      <c r="H672" t="s">
        <v>135</v>
      </c>
      <c r="I672" t="str">
        <f>VLOOKUP($B672,'Product Details'!$A:$E,2,0)</f>
        <v>Category 5</v>
      </c>
      <c r="J672" t="str">
        <f>VLOOKUP($B672,'Product Details'!$A:$E,3,0)</f>
        <v>Vaccum Bag - 14x20</v>
      </c>
      <c r="K672" s="1">
        <f>VLOOKUP($B672,'Product Details'!$A:$E,4,0)</f>
        <v>91.03</v>
      </c>
      <c r="L672" s="1">
        <f>VLOOKUP($B672,'Product Details'!$A:$E,5,0)</f>
        <v>90.54</v>
      </c>
      <c r="M672" s="1">
        <f t="shared" si="50"/>
        <v>4551.5</v>
      </c>
      <c r="N672" s="1">
        <f t="shared" si="51"/>
        <v>4527</v>
      </c>
      <c r="O672">
        <f t="shared" si="52"/>
        <v>26</v>
      </c>
      <c r="P672" t="str">
        <f t="shared" si="53"/>
        <v>Nov</v>
      </c>
      <c r="Q672">
        <f t="shared" si="54"/>
        <v>2022</v>
      </c>
    </row>
    <row r="673" spans="1:17" x14ac:dyDescent="0.35">
      <c r="A673" s="2">
        <v>44934</v>
      </c>
      <c r="B673" t="s">
        <v>119</v>
      </c>
      <c r="C673" t="s">
        <v>18</v>
      </c>
      <c r="D673" t="s">
        <v>19</v>
      </c>
      <c r="E673" t="s">
        <v>2</v>
      </c>
      <c r="F673">
        <v>19</v>
      </c>
      <c r="G673" t="s">
        <v>131</v>
      </c>
      <c r="H673" t="s">
        <v>129</v>
      </c>
      <c r="I673" t="str">
        <f>VLOOKUP($B673,'Product Details'!$A:$E,2,0)</f>
        <v>Category 2</v>
      </c>
      <c r="J673" t="str">
        <f>VLOOKUP($B673,'Product Details'!$A:$E,3,0)</f>
        <v>Rabbit - Legs</v>
      </c>
      <c r="K673" s="1">
        <f>VLOOKUP($B673,'Product Details'!$A:$E,4,0)</f>
        <v>16.260000000000002</v>
      </c>
      <c r="L673" s="1">
        <f>VLOOKUP($B673,'Product Details'!$A:$E,5,0)</f>
        <v>23.26</v>
      </c>
      <c r="M673" s="1">
        <f t="shared" si="50"/>
        <v>308.94000000000005</v>
      </c>
      <c r="N673" s="1">
        <f t="shared" si="51"/>
        <v>441.94000000000005</v>
      </c>
      <c r="O673">
        <f t="shared" si="52"/>
        <v>8</v>
      </c>
      <c r="P673" t="str">
        <f t="shared" si="53"/>
        <v>Jan</v>
      </c>
      <c r="Q673">
        <f t="shared" si="54"/>
        <v>2023</v>
      </c>
    </row>
    <row r="674" spans="1:17" x14ac:dyDescent="0.35">
      <c r="A674" s="2">
        <v>44748</v>
      </c>
      <c r="B674" t="s">
        <v>99</v>
      </c>
      <c r="C674" t="s">
        <v>63</v>
      </c>
      <c r="D674" t="s">
        <v>64</v>
      </c>
      <c r="E674" t="s">
        <v>6</v>
      </c>
      <c r="F674">
        <v>46</v>
      </c>
      <c r="G674" t="s">
        <v>129</v>
      </c>
      <c r="H674" t="s">
        <v>135</v>
      </c>
      <c r="I674" t="str">
        <f>VLOOKUP($B674,'Product Details'!$A:$E,2,0)</f>
        <v>Category 3</v>
      </c>
      <c r="J674" t="str">
        <f>VLOOKUP($B674,'Product Details'!$A:$E,3,0)</f>
        <v>Wine - Tribal Sauvignon</v>
      </c>
      <c r="K674" s="1">
        <f>VLOOKUP($B674,'Product Details'!$A:$E,4,0)</f>
        <v>21.66</v>
      </c>
      <c r="L674" s="1">
        <f>VLOOKUP($B674,'Product Details'!$A:$E,5,0)</f>
        <v>31.66</v>
      </c>
      <c r="M674" s="1">
        <f t="shared" si="50"/>
        <v>996.36</v>
      </c>
      <c r="N674" s="1">
        <f t="shared" si="51"/>
        <v>1456.36</v>
      </c>
      <c r="O674">
        <f t="shared" si="52"/>
        <v>6</v>
      </c>
      <c r="P674" t="str">
        <f t="shared" si="53"/>
        <v>Jul</v>
      </c>
      <c r="Q674">
        <f t="shared" si="54"/>
        <v>2022</v>
      </c>
    </row>
    <row r="675" spans="1:17" x14ac:dyDescent="0.35">
      <c r="A675" s="2">
        <v>44723</v>
      </c>
      <c r="B675" t="s">
        <v>101</v>
      </c>
      <c r="C675" t="s">
        <v>28</v>
      </c>
      <c r="D675" t="s">
        <v>29</v>
      </c>
      <c r="E675" t="s">
        <v>2</v>
      </c>
      <c r="F675">
        <v>52</v>
      </c>
      <c r="G675" t="s">
        <v>132</v>
      </c>
      <c r="H675" t="s">
        <v>129</v>
      </c>
      <c r="I675" t="str">
        <f>VLOOKUP($B675,'Product Details'!$A:$E,2,0)</f>
        <v>Category 1</v>
      </c>
      <c r="J675" t="str">
        <f>VLOOKUP($B675,'Product Details'!$A:$E,3,0)</f>
        <v>Peas - Pigeon, Dry</v>
      </c>
      <c r="K675" s="1">
        <f>VLOOKUP($B675,'Product Details'!$A:$E,4,0)</f>
        <v>69.069999999999993</v>
      </c>
      <c r="L675" s="1">
        <f>VLOOKUP($B675,'Product Details'!$A:$E,5,0)</f>
        <v>88.07</v>
      </c>
      <c r="M675" s="1">
        <f t="shared" si="50"/>
        <v>3591.6399999999994</v>
      </c>
      <c r="N675" s="1">
        <f t="shared" si="51"/>
        <v>4579.6399999999994</v>
      </c>
      <c r="O675">
        <f t="shared" si="52"/>
        <v>11</v>
      </c>
      <c r="P675" t="str">
        <f t="shared" si="53"/>
        <v>Jun</v>
      </c>
      <c r="Q675">
        <f t="shared" si="54"/>
        <v>2022</v>
      </c>
    </row>
    <row r="676" spans="1:17" x14ac:dyDescent="0.35">
      <c r="A676" s="2">
        <v>44986</v>
      </c>
      <c r="B676" t="s">
        <v>109</v>
      </c>
      <c r="C676" t="s">
        <v>4</v>
      </c>
      <c r="D676" t="s">
        <v>5</v>
      </c>
      <c r="E676" t="s">
        <v>6</v>
      </c>
      <c r="F676">
        <v>44</v>
      </c>
      <c r="G676" t="s">
        <v>130</v>
      </c>
      <c r="H676" t="s">
        <v>129</v>
      </c>
      <c r="I676" t="str">
        <f>VLOOKUP($B676,'Product Details'!$A:$E,2,0)</f>
        <v>Category 6</v>
      </c>
      <c r="J676" t="str">
        <f>VLOOKUP($B676,'Product Details'!$A:$E,3,0)</f>
        <v>Pork Ham Prager</v>
      </c>
      <c r="K676" s="1">
        <f>VLOOKUP($B676,'Product Details'!$A:$E,4,0)</f>
        <v>12.54</v>
      </c>
      <c r="L676" s="1">
        <f>VLOOKUP($B676,'Product Details'!$A:$E,5,0)</f>
        <v>30.54</v>
      </c>
      <c r="M676" s="1">
        <f t="shared" si="50"/>
        <v>551.76</v>
      </c>
      <c r="N676" s="1">
        <f t="shared" si="51"/>
        <v>1343.76</v>
      </c>
      <c r="O676">
        <f t="shared" si="52"/>
        <v>1</v>
      </c>
      <c r="P676" t="str">
        <f t="shared" si="53"/>
        <v>Mar</v>
      </c>
      <c r="Q676">
        <f t="shared" si="54"/>
        <v>2023</v>
      </c>
    </row>
    <row r="677" spans="1:17" x14ac:dyDescent="0.35">
      <c r="A677" s="2">
        <v>44970</v>
      </c>
      <c r="B677" t="s">
        <v>114</v>
      </c>
      <c r="C677" t="s">
        <v>77</v>
      </c>
      <c r="D677" t="s">
        <v>78</v>
      </c>
      <c r="E677" t="s">
        <v>6</v>
      </c>
      <c r="F677">
        <v>16</v>
      </c>
      <c r="G677" t="s">
        <v>131</v>
      </c>
      <c r="H677" t="s">
        <v>129</v>
      </c>
      <c r="I677" t="str">
        <f>VLOOKUP($B677,'Product Details'!$A:$E,2,0)</f>
        <v>Category 5</v>
      </c>
      <c r="J677" t="str">
        <f>VLOOKUP($B677,'Product Details'!$A:$E,3,0)</f>
        <v>Vaccum Bag - 14x20</v>
      </c>
      <c r="K677" s="1">
        <f>VLOOKUP($B677,'Product Details'!$A:$E,4,0)</f>
        <v>91.03</v>
      </c>
      <c r="L677" s="1">
        <f>VLOOKUP($B677,'Product Details'!$A:$E,5,0)</f>
        <v>90.54</v>
      </c>
      <c r="M677" s="1">
        <f t="shared" si="50"/>
        <v>1456.48</v>
      </c>
      <c r="N677" s="1">
        <f t="shared" si="51"/>
        <v>1448.64</v>
      </c>
      <c r="O677">
        <f t="shared" si="52"/>
        <v>13</v>
      </c>
      <c r="P677" t="str">
        <f t="shared" si="53"/>
        <v>Feb</v>
      </c>
      <c r="Q677">
        <f t="shared" si="54"/>
        <v>2023</v>
      </c>
    </row>
    <row r="678" spans="1:17" x14ac:dyDescent="0.35">
      <c r="A678" s="2">
        <v>44779</v>
      </c>
      <c r="B678" t="s">
        <v>98</v>
      </c>
      <c r="C678" t="s">
        <v>84</v>
      </c>
      <c r="D678" t="s">
        <v>85</v>
      </c>
      <c r="E678" t="s">
        <v>2</v>
      </c>
      <c r="F678">
        <v>44</v>
      </c>
      <c r="G678" t="s">
        <v>130</v>
      </c>
      <c r="H678" t="s">
        <v>129</v>
      </c>
      <c r="I678" t="str">
        <f>VLOOKUP($B678,'Product Details'!$A:$E,2,0)</f>
        <v>Category 3</v>
      </c>
      <c r="J678" t="str">
        <f>VLOOKUP($B678,'Product Details'!$A:$E,3,0)</f>
        <v>Beef - Striploin</v>
      </c>
      <c r="K678" s="1">
        <f>VLOOKUP($B678,'Product Details'!$A:$E,4,0)</f>
        <v>13.89</v>
      </c>
      <c r="L678" s="1">
        <f>VLOOKUP($B678,'Product Details'!$A:$E,5,0)</f>
        <v>33.89</v>
      </c>
      <c r="M678" s="1">
        <f t="shared" si="50"/>
        <v>611.16000000000008</v>
      </c>
      <c r="N678" s="1">
        <f t="shared" si="51"/>
        <v>1491.16</v>
      </c>
      <c r="O678">
        <f t="shared" si="52"/>
        <v>6</v>
      </c>
      <c r="P678" t="str">
        <f t="shared" si="53"/>
        <v>Aug</v>
      </c>
      <c r="Q678">
        <f t="shared" si="54"/>
        <v>2022</v>
      </c>
    </row>
    <row r="679" spans="1:17" x14ac:dyDescent="0.35">
      <c r="A679" s="2">
        <v>44698</v>
      </c>
      <c r="B679" t="s">
        <v>118</v>
      </c>
      <c r="C679" t="s">
        <v>84</v>
      </c>
      <c r="D679" t="s">
        <v>85</v>
      </c>
      <c r="E679" t="s">
        <v>2</v>
      </c>
      <c r="F679">
        <v>21</v>
      </c>
      <c r="G679" t="s">
        <v>130</v>
      </c>
      <c r="H679" t="s">
        <v>135</v>
      </c>
      <c r="I679" t="str">
        <f>VLOOKUP($B679,'Product Details'!$A:$E,2,0)</f>
        <v>Category 2</v>
      </c>
      <c r="J679" t="str">
        <f>VLOOKUP($B679,'Product Details'!$A:$E,3,0)</f>
        <v>Soup - Campbells Mac N Cheese</v>
      </c>
      <c r="K679" s="1">
        <f>VLOOKUP($B679,'Product Details'!$A:$E,4,0)</f>
        <v>6.55</v>
      </c>
      <c r="L679" s="1">
        <f>VLOOKUP($B679,'Product Details'!$A:$E,5,0)</f>
        <v>4.53</v>
      </c>
      <c r="M679" s="1">
        <f t="shared" si="50"/>
        <v>137.54999999999998</v>
      </c>
      <c r="N679" s="1">
        <f t="shared" si="51"/>
        <v>95.13000000000001</v>
      </c>
      <c r="O679">
        <f t="shared" si="52"/>
        <v>17</v>
      </c>
      <c r="P679" t="str">
        <f t="shared" si="53"/>
        <v>May</v>
      </c>
      <c r="Q679">
        <f t="shared" si="54"/>
        <v>2022</v>
      </c>
    </row>
    <row r="680" spans="1:17" x14ac:dyDescent="0.35">
      <c r="A680" s="2">
        <v>44938</v>
      </c>
      <c r="B680" t="s">
        <v>107</v>
      </c>
      <c r="C680" t="s">
        <v>44</v>
      </c>
      <c r="D680" t="s">
        <v>45</v>
      </c>
      <c r="E680" t="s">
        <v>2</v>
      </c>
      <c r="F680">
        <v>57</v>
      </c>
      <c r="G680" t="s">
        <v>130</v>
      </c>
      <c r="H680" t="s">
        <v>129</v>
      </c>
      <c r="I680" t="str">
        <f>VLOOKUP($B680,'Product Details'!$A:$E,2,0)</f>
        <v>Category 3</v>
      </c>
      <c r="J680" t="str">
        <f>VLOOKUP($B680,'Product Details'!$A:$E,3,0)</f>
        <v>Sherry - Dry</v>
      </c>
      <c r="K680" s="1">
        <f>VLOOKUP($B680,'Product Details'!$A:$E,4,0)</f>
        <v>56.74</v>
      </c>
      <c r="L680" s="1">
        <f>VLOOKUP($B680,'Product Details'!$A:$E,5,0)</f>
        <v>79.739999999999995</v>
      </c>
      <c r="M680" s="1">
        <f t="shared" si="50"/>
        <v>3234.1800000000003</v>
      </c>
      <c r="N680" s="1">
        <f t="shared" si="51"/>
        <v>4545.1799999999994</v>
      </c>
      <c r="O680">
        <f t="shared" si="52"/>
        <v>12</v>
      </c>
      <c r="P680" t="str">
        <f t="shared" si="53"/>
        <v>Jan</v>
      </c>
      <c r="Q680">
        <f t="shared" si="54"/>
        <v>2023</v>
      </c>
    </row>
    <row r="681" spans="1:17" x14ac:dyDescent="0.35">
      <c r="A681" s="2">
        <v>44760</v>
      </c>
      <c r="B681" t="s">
        <v>117</v>
      </c>
      <c r="C681" t="s">
        <v>53</v>
      </c>
      <c r="D681" t="s">
        <v>54</v>
      </c>
      <c r="E681" t="s">
        <v>2</v>
      </c>
      <c r="F681">
        <v>37</v>
      </c>
      <c r="G681" t="s">
        <v>129</v>
      </c>
      <c r="H681" t="s">
        <v>129</v>
      </c>
      <c r="I681" t="str">
        <f>VLOOKUP($B681,'Product Details'!$A:$E,2,0)</f>
        <v>Category 1</v>
      </c>
      <c r="J681" t="str">
        <f>VLOOKUP($B681,'Product Details'!$A:$E,3,0)</f>
        <v>Sauce - Bernaise, Mix</v>
      </c>
      <c r="K681" s="1">
        <f>VLOOKUP($B681,'Product Details'!$A:$E,4,0)</f>
        <v>88.79</v>
      </c>
      <c r="L681" s="1">
        <f>VLOOKUP($B681,'Product Details'!$A:$E,5,0)</f>
        <v>96.79</v>
      </c>
      <c r="M681" s="1">
        <f t="shared" si="50"/>
        <v>3285.23</v>
      </c>
      <c r="N681" s="1">
        <f t="shared" si="51"/>
        <v>3581.23</v>
      </c>
      <c r="O681">
        <f t="shared" si="52"/>
        <v>18</v>
      </c>
      <c r="P681" t="str">
        <f t="shared" si="53"/>
        <v>Jul</v>
      </c>
      <c r="Q681">
        <f t="shared" si="54"/>
        <v>2022</v>
      </c>
    </row>
    <row r="682" spans="1:17" x14ac:dyDescent="0.35">
      <c r="A682" s="2">
        <v>44731</v>
      </c>
      <c r="B682" t="s">
        <v>118</v>
      </c>
      <c r="C682" t="s">
        <v>36</v>
      </c>
      <c r="D682" t="s">
        <v>37</v>
      </c>
      <c r="E682" t="s">
        <v>6</v>
      </c>
      <c r="F682">
        <v>59</v>
      </c>
      <c r="G682" t="s">
        <v>130</v>
      </c>
      <c r="H682" t="s">
        <v>129</v>
      </c>
      <c r="I682" t="str">
        <f>VLOOKUP($B682,'Product Details'!$A:$E,2,0)</f>
        <v>Category 2</v>
      </c>
      <c r="J682" t="str">
        <f>VLOOKUP($B682,'Product Details'!$A:$E,3,0)</f>
        <v>Soup - Campbells Mac N Cheese</v>
      </c>
      <c r="K682" s="1">
        <f>VLOOKUP($B682,'Product Details'!$A:$E,4,0)</f>
        <v>6.55</v>
      </c>
      <c r="L682" s="1">
        <f>VLOOKUP($B682,'Product Details'!$A:$E,5,0)</f>
        <v>4.53</v>
      </c>
      <c r="M682" s="1">
        <f t="shared" si="50"/>
        <v>386.45</v>
      </c>
      <c r="N682" s="1">
        <f t="shared" si="51"/>
        <v>267.27000000000004</v>
      </c>
      <c r="O682">
        <f t="shared" si="52"/>
        <v>19</v>
      </c>
      <c r="P682" t="str">
        <f t="shared" si="53"/>
        <v>Jun</v>
      </c>
      <c r="Q682">
        <f t="shared" si="54"/>
        <v>2022</v>
      </c>
    </row>
    <row r="683" spans="1:17" x14ac:dyDescent="0.35">
      <c r="A683" s="2">
        <v>44954</v>
      </c>
      <c r="B683" t="s">
        <v>102</v>
      </c>
      <c r="C683" t="s">
        <v>63</v>
      </c>
      <c r="D683" t="s">
        <v>64</v>
      </c>
      <c r="E683" t="s">
        <v>6</v>
      </c>
      <c r="F683">
        <v>24</v>
      </c>
      <c r="G683" t="s">
        <v>129</v>
      </c>
      <c r="H683" t="s">
        <v>135</v>
      </c>
      <c r="I683" t="str">
        <f>VLOOKUP($B683,'Product Details'!$A:$E,2,0)</f>
        <v>Category 3</v>
      </c>
      <c r="J683" t="str">
        <f>VLOOKUP($B683,'Product Details'!$A:$E,3,0)</f>
        <v>Scallop - St. Jaques</v>
      </c>
      <c r="K683" s="1">
        <f>VLOOKUP($B683,'Product Details'!$A:$E,4,0)</f>
        <v>22.51</v>
      </c>
      <c r="L683" s="1">
        <f>VLOOKUP($B683,'Product Details'!$A:$E,5,0)</f>
        <v>45.51</v>
      </c>
      <c r="M683" s="1">
        <f t="shared" si="50"/>
        <v>540.24</v>
      </c>
      <c r="N683" s="1">
        <f t="shared" si="51"/>
        <v>1092.24</v>
      </c>
      <c r="O683">
        <f t="shared" si="52"/>
        <v>28</v>
      </c>
      <c r="P683" t="str">
        <f t="shared" si="53"/>
        <v>Jan</v>
      </c>
      <c r="Q683">
        <f t="shared" si="54"/>
        <v>2023</v>
      </c>
    </row>
    <row r="684" spans="1:17" x14ac:dyDescent="0.35">
      <c r="A684" s="2">
        <v>44717</v>
      </c>
      <c r="B684" t="s">
        <v>119</v>
      </c>
      <c r="C684" t="s">
        <v>56</v>
      </c>
      <c r="D684" t="s">
        <v>57</v>
      </c>
      <c r="E684" t="s">
        <v>2</v>
      </c>
      <c r="F684">
        <v>30</v>
      </c>
      <c r="G684" t="s">
        <v>132</v>
      </c>
      <c r="H684" t="s">
        <v>135</v>
      </c>
      <c r="I684" t="str">
        <f>VLOOKUP($B684,'Product Details'!$A:$E,2,0)</f>
        <v>Category 2</v>
      </c>
      <c r="J684" t="str">
        <f>VLOOKUP($B684,'Product Details'!$A:$E,3,0)</f>
        <v>Rabbit - Legs</v>
      </c>
      <c r="K684" s="1">
        <f>VLOOKUP($B684,'Product Details'!$A:$E,4,0)</f>
        <v>16.260000000000002</v>
      </c>
      <c r="L684" s="1">
        <f>VLOOKUP($B684,'Product Details'!$A:$E,5,0)</f>
        <v>23.26</v>
      </c>
      <c r="M684" s="1">
        <f t="shared" si="50"/>
        <v>487.80000000000007</v>
      </c>
      <c r="N684" s="1">
        <f t="shared" si="51"/>
        <v>697.80000000000007</v>
      </c>
      <c r="O684">
        <f t="shared" si="52"/>
        <v>5</v>
      </c>
      <c r="P684" t="str">
        <f t="shared" si="53"/>
        <v>Jun</v>
      </c>
      <c r="Q684">
        <f t="shared" si="54"/>
        <v>2022</v>
      </c>
    </row>
    <row r="685" spans="1:17" x14ac:dyDescent="0.35">
      <c r="A685" s="2">
        <v>44978</v>
      </c>
      <c r="B685" t="s">
        <v>99</v>
      </c>
      <c r="C685" t="s">
        <v>53</v>
      </c>
      <c r="D685" t="s">
        <v>54</v>
      </c>
      <c r="E685" t="s">
        <v>2</v>
      </c>
      <c r="F685">
        <v>49</v>
      </c>
      <c r="G685" t="s">
        <v>129</v>
      </c>
      <c r="H685" t="s">
        <v>129</v>
      </c>
      <c r="I685" t="str">
        <f>VLOOKUP($B685,'Product Details'!$A:$E,2,0)</f>
        <v>Category 3</v>
      </c>
      <c r="J685" t="str">
        <f>VLOOKUP($B685,'Product Details'!$A:$E,3,0)</f>
        <v>Wine - Tribal Sauvignon</v>
      </c>
      <c r="K685" s="1">
        <f>VLOOKUP($B685,'Product Details'!$A:$E,4,0)</f>
        <v>21.66</v>
      </c>
      <c r="L685" s="1">
        <f>VLOOKUP($B685,'Product Details'!$A:$E,5,0)</f>
        <v>31.66</v>
      </c>
      <c r="M685" s="1">
        <f t="shared" si="50"/>
        <v>1061.3399999999999</v>
      </c>
      <c r="N685" s="1">
        <f t="shared" si="51"/>
        <v>1551.34</v>
      </c>
      <c r="O685">
        <f t="shared" si="52"/>
        <v>21</v>
      </c>
      <c r="P685" t="str">
        <f t="shared" si="53"/>
        <v>Feb</v>
      </c>
      <c r="Q685">
        <f t="shared" si="54"/>
        <v>2023</v>
      </c>
    </row>
    <row r="686" spans="1:17" x14ac:dyDescent="0.35">
      <c r="A686" s="2">
        <v>44766</v>
      </c>
      <c r="B686" t="s">
        <v>114</v>
      </c>
      <c r="C686" t="s">
        <v>73</v>
      </c>
      <c r="D686" t="s">
        <v>74</v>
      </c>
      <c r="E686" t="s">
        <v>6</v>
      </c>
      <c r="F686">
        <v>53</v>
      </c>
      <c r="G686" t="s">
        <v>131</v>
      </c>
      <c r="H686" t="s">
        <v>135</v>
      </c>
      <c r="I686" t="str">
        <f>VLOOKUP($B686,'Product Details'!$A:$E,2,0)</f>
        <v>Category 5</v>
      </c>
      <c r="J686" t="str">
        <f>VLOOKUP($B686,'Product Details'!$A:$E,3,0)</f>
        <v>Vaccum Bag - 14x20</v>
      </c>
      <c r="K686" s="1">
        <f>VLOOKUP($B686,'Product Details'!$A:$E,4,0)</f>
        <v>91.03</v>
      </c>
      <c r="L686" s="1">
        <f>VLOOKUP($B686,'Product Details'!$A:$E,5,0)</f>
        <v>90.54</v>
      </c>
      <c r="M686" s="1">
        <f t="shared" si="50"/>
        <v>4824.59</v>
      </c>
      <c r="N686" s="1">
        <f t="shared" si="51"/>
        <v>4798.62</v>
      </c>
      <c r="O686">
        <f t="shared" si="52"/>
        <v>24</v>
      </c>
      <c r="P686" t="str">
        <f t="shared" si="53"/>
        <v>Jul</v>
      </c>
      <c r="Q686">
        <f t="shared" si="54"/>
        <v>2022</v>
      </c>
    </row>
    <row r="687" spans="1:17" x14ac:dyDescent="0.35">
      <c r="A687" s="2">
        <v>44829</v>
      </c>
      <c r="B687" t="s">
        <v>114</v>
      </c>
      <c r="C687" t="s">
        <v>59</v>
      </c>
      <c r="D687" t="s">
        <v>60</v>
      </c>
      <c r="E687" t="s">
        <v>6</v>
      </c>
      <c r="F687">
        <v>45</v>
      </c>
      <c r="G687" t="s">
        <v>131</v>
      </c>
      <c r="H687" t="s">
        <v>129</v>
      </c>
      <c r="I687" t="str">
        <f>VLOOKUP($B687,'Product Details'!$A:$E,2,0)</f>
        <v>Category 5</v>
      </c>
      <c r="J687" t="str">
        <f>VLOOKUP($B687,'Product Details'!$A:$E,3,0)</f>
        <v>Vaccum Bag - 14x20</v>
      </c>
      <c r="K687" s="1">
        <f>VLOOKUP($B687,'Product Details'!$A:$E,4,0)</f>
        <v>91.03</v>
      </c>
      <c r="L687" s="1">
        <f>VLOOKUP($B687,'Product Details'!$A:$E,5,0)</f>
        <v>90.54</v>
      </c>
      <c r="M687" s="1">
        <f t="shared" si="50"/>
        <v>4096.3500000000004</v>
      </c>
      <c r="N687" s="1">
        <f t="shared" si="51"/>
        <v>4074.3</v>
      </c>
      <c r="O687">
        <f t="shared" si="52"/>
        <v>25</v>
      </c>
      <c r="P687" t="str">
        <f t="shared" si="53"/>
        <v>Sep</v>
      </c>
      <c r="Q687">
        <f t="shared" si="54"/>
        <v>2022</v>
      </c>
    </row>
    <row r="688" spans="1:17" x14ac:dyDescent="0.35">
      <c r="A688" s="2">
        <v>44696</v>
      </c>
      <c r="B688" t="s">
        <v>117</v>
      </c>
      <c r="C688" t="s">
        <v>42</v>
      </c>
      <c r="D688" t="s">
        <v>43</v>
      </c>
      <c r="E688" t="s">
        <v>2</v>
      </c>
      <c r="F688">
        <v>53</v>
      </c>
      <c r="G688" t="s">
        <v>130</v>
      </c>
      <c r="H688" t="s">
        <v>135</v>
      </c>
      <c r="I688" t="str">
        <f>VLOOKUP($B688,'Product Details'!$A:$E,2,0)</f>
        <v>Category 1</v>
      </c>
      <c r="J688" t="str">
        <f>VLOOKUP($B688,'Product Details'!$A:$E,3,0)</f>
        <v>Sauce - Bernaise, Mix</v>
      </c>
      <c r="K688" s="1">
        <f>VLOOKUP($B688,'Product Details'!$A:$E,4,0)</f>
        <v>88.79</v>
      </c>
      <c r="L688" s="1">
        <f>VLOOKUP($B688,'Product Details'!$A:$E,5,0)</f>
        <v>96.79</v>
      </c>
      <c r="M688" s="1">
        <f t="shared" si="50"/>
        <v>4705.87</v>
      </c>
      <c r="N688" s="1">
        <f t="shared" si="51"/>
        <v>5129.87</v>
      </c>
      <c r="O688">
        <f t="shared" si="52"/>
        <v>15</v>
      </c>
      <c r="P688" t="str">
        <f t="shared" si="53"/>
        <v>May</v>
      </c>
      <c r="Q688">
        <f t="shared" si="54"/>
        <v>2022</v>
      </c>
    </row>
    <row r="689" spans="1:17" x14ac:dyDescent="0.35">
      <c r="A689" s="2">
        <v>45032</v>
      </c>
      <c r="B689" t="s">
        <v>103</v>
      </c>
      <c r="C689" t="s">
        <v>61</v>
      </c>
      <c r="D689" t="s">
        <v>62</v>
      </c>
      <c r="E689" t="s">
        <v>2</v>
      </c>
      <c r="F689">
        <v>38</v>
      </c>
      <c r="G689" t="s">
        <v>129</v>
      </c>
      <c r="H689" t="s">
        <v>129</v>
      </c>
      <c r="I689" t="str">
        <f>VLOOKUP($B689,'Product Details'!$A:$E,2,0)</f>
        <v>Category 5</v>
      </c>
      <c r="J689" t="str">
        <f>VLOOKUP($B689,'Product Details'!$A:$E,3,0)</f>
        <v>Tomatoes - Grape</v>
      </c>
      <c r="K689" s="1">
        <f>VLOOKUP($B689,'Product Details'!$A:$E,4,0)</f>
        <v>36.659999999999997</v>
      </c>
      <c r="L689" s="1">
        <f>VLOOKUP($B689,'Product Details'!$A:$E,5,0)</f>
        <v>52.66</v>
      </c>
      <c r="M689" s="1">
        <f t="shared" si="50"/>
        <v>1393.08</v>
      </c>
      <c r="N689" s="1">
        <f t="shared" si="51"/>
        <v>2001.08</v>
      </c>
      <c r="O689">
        <f t="shared" si="52"/>
        <v>16</v>
      </c>
      <c r="P689" t="str">
        <f t="shared" si="53"/>
        <v>Apr</v>
      </c>
      <c r="Q689">
        <f t="shared" si="54"/>
        <v>2023</v>
      </c>
    </row>
    <row r="690" spans="1:17" x14ac:dyDescent="0.35">
      <c r="A690" s="2">
        <v>44700</v>
      </c>
      <c r="B690" t="s">
        <v>102</v>
      </c>
      <c r="C690" t="s">
        <v>56</v>
      </c>
      <c r="D690" t="s">
        <v>57</v>
      </c>
      <c r="E690" t="s">
        <v>2</v>
      </c>
      <c r="F690">
        <v>40</v>
      </c>
      <c r="G690" t="s">
        <v>132</v>
      </c>
      <c r="H690" t="s">
        <v>129</v>
      </c>
      <c r="I690" t="str">
        <f>VLOOKUP($B690,'Product Details'!$A:$E,2,0)</f>
        <v>Category 3</v>
      </c>
      <c r="J690" t="str">
        <f>VLOOKUP($B690,'Product Details'!$A:$E,3,0)</f>
        <v>Scallop - St. Jaques</v>
      </c>
      <c r="K690" s="1">
        <f>VLOOKUP($B690,'Product Details'!$A:$E,4,0)</f>
        <v>22.51</v>
      </c>
      <c r="L690" s="1">
        <f>VLOOKUP($B690,'Product Details'!$A:$E,5,0)</f>
        <v>45.51</v>
      </c>
      <c r="M690" s="1">
        <f t="shared" si="50"/>
        <v>900.40000000000009</v>
      </c>
      <c r="N690" s="1">
        <f t="shared" si="51"/>
        <v>1820.3999999999999</v>
      </c>
      <c r="O690">
        <f t="shared" si="52"/>
        <v>19</v>
      </c>
      <c r="P690" t="str">
        <f t="shared" si="53"/>
        <v>May</v>
      </c>
      <c r="Q690">
        <f t="shared" si="54"/>
        <v>2022</v>
      </c>
    </row>
    <row r="691" spans="1:17" x14ac:dyDescent="0.35">
      <c r="A691" s="2">
        <v>44699</v>
      </c>
      <c r="B691" t="s">
        <v>107</v>
      </c>
      <c r="C691" t="s">
        <v>4</v>
      </c>
      <c r="D691" t="s">
        <v>5</v>
      </c>
      <c r="E691" t="s">
        <v>6</v>
      </c>
      <c r="F691">
        <v>34</v>
      </c>
      <c r="G691" t="s">
        <v>130</v>
      </c>
      <c r="H691" t="s">
        <v>129</v>
      </c>
      <c r="I691" t="str">
        <f>VLOOKUP($B691,'Product Details'!$A:$E,2,0)</f>
        <v>Category 3</v>
      </c>
      <c r="J691" t="str">
        <f>VLOOKUP($B691,'Product Details'!$A:$E,3,0)</f>
        <v>Sherry - Dry</v>
      </c>
      <c r="K691" s="1">
        <f>VLOOKUP($B691,'Product Details'!$A:$E,4,0)</f>
        <v>56.74</v>
      </c>
      <c r="L691" s="1">
        <f>VLOOKUP($B691,'Product Details'!$A:$E,5,0)</f>
        <v>79.739999999999995</v>
      </c>
      <c r="M691" s="1">
        <f t="shared" si="50"/>
        <v>1929.16</v>
      </c>
      <c r="N691" s="1">
        <f t="shared" si="51"/>
        <v>2711.16</v>
      </c>
      <c r="O691">
        <f t="shared" si="52"/>
        <v>18</v>
      </c>
      <c r="P691" t="str">
        <f t="shared" si="53"/>
        <v>May</v>
      </c>
      <c r="Q691">
        <f t="shared" si="54"/>
        <v>2022</v>
      </c>
    </row>
    <row r="692" spans="1:17" x14ac:dyDescent="0.35">
      <c r="A692" s="2">
        <v>45017</v>
      </c>
      <c r="B692" t="s">
        <v>106</v>
      </c>
      <c r="C692" t="s">
        <v>39</v>
      </c>
      <c r="D692" t="s">
        <v>40</v>
      </c>
      <c r="E692" t="s">
        <v>6</v>
      </c>
      <c r="F692">
        <v>56</v>
      </c>
      <c r="G692" t="s">
        <v>132</v>
      </c>
      <c r="H692" t="s">
        <v>129</v>
      </c>
      <c r="I692" t="str">
        <f>VLOOKUP($B692,'Product Details'!$A:$E,2,0)</f>
        <v>Category 1</v>
      </c>
      <c r="J692" t="str">
        <f>VLOOKUP($B692,'Product Details'!$A:$E,3,0)</f>
        <v>Lime Cordial - Roses</v>
      </c>
      <c r="K692" s="1">
        <f>VLOOKUP($B692,'Product Details'!$A:$E,4,0)</f>
        <v>51.42</v>
      </c>
      <c r="L692" s="1">
        <f>VLOOKUP($B692,'Product Details'!$A:$E,5,0)</f>
        <v>72.42</v>
      </c>
      <c r="M692" s="1">
        <f t="shared" si="50"/>
        <v>2879.52</v>
      </c>
      <c r="N692" s="1">
        <f t="shared" si="51"/>
        <v>4055.52</v>
      </c>
      <c r="O692">
        <f t="shared" si="52"/>
        <v>1</v>
      </c>
      <c r="P692" t="str">
        <f t="shared" si="53"/>
        <v>Apr</v>
      </c>
      <c r="Q692">
        <f t="shared" si="54"/>
        <v>2023</v>
      </c>
    </row>
    <row r="693" spans="1:17" x14ac:dyDescent="0.35">
      <c r="A693" s="2">
        <v>44773</v>
      </c>
      <c r="B693" t="s">
        <v>112</v>
      </c>
      <c r="C693" t="s">
        <v>4</v>
      </c>
      <c r="D693" t="s">
        <v>5</v>
      </c>
      <c r="E693" t="s">
        <v>6</v>
      </c>
      <c r="F693">
        <v>48</v>
      </c>
      <c r="G693" t="s">
        <v>130</v>
      </c>
      <c r="H693" t="s">
        <v>135</v>
      </c>
      <c r="I693" t="str">
        <f>VLOOKUP($B693,'Product Details'!$A:$E,2,0)</f>
        <v>Category 4</v>
      </c>
      <c r="J693" t="str">
        <f>VLOOKUP($B693,'Product Details'!$A:$E,3,0)</f>
        <v>Pizza Pizza Dough</v>
      </c>
      <c r="K693" s="1">
        <f>VLOOKUP($B693,'Product Details'!$A:$E,4,0)</f>
        <v>30.48</v>
      </c>
      <c r="L693" s="1">
        <f>VLOOKUP($B693,'Product Details'!$A:$E,5,0)</f>
        <v>36.479999999999997</v>
      </c>
      <c r="M693" s="1">
        <f t="shared" si="50"/>
        <v>1463.04</v>
      </c>
      <c r="N693" s="1">
        <f t="shared" si="51"/>
        <v>1751.04</v>
      </c>
      <c r="O693">
        <f t="shared" si="52"/>
        <v>31</v>
      </c>
      <c r="P693" t="str">
        <f t="shared" si="53"/>
        <v>Jul</v>
      </c>
      <c r="Q693">
        <f t="shared" si="54"/>
        <v>2022</v>
      </c>
    </row>
    <row r="694" spans="1:17" x14ac:dyDescent="0.35">
      <c r="A694" s="2">
        <v>45044</v>
      </c>
      <c r="B694" t="s">
        <v>102</v>
      </c>
      <c r="C694" t="s">
        <v>67</v>
      </c>
      <c r="D694" t="s">
        <v>68</v>
      </c>
      <c r="E694" t="s">
        <v>2</v>
      </c>
      <c r="F694">
        <v>36</v>
      </c>
      <c r="G694" t="s">
        <v>131</v>
      </c>
      <c r="H694" t="s">
        <v>135</v>
      </c>
      <c r="I694" t="str">
        <f>VLOOKUP($B694,'Product Details'!$A:$E,2,0)</f>
        <v>Category 3</v>
      </c>
      <c r="J694" t="str">
        <f>VLOOKUP($B694,'Product Details'!$A:$E,3,0)</f>
        <v>Scallop - St. Jaques</v>
      </c>
      <c r="K694" s="1">
        <f>VLOOKUP($B694,'Product Details'!$A:$E,4,0)</f>
        <v>22.51</v>
      </c>
      <c r="L694" s="1">
        <f>VLOOKUP($B694,'Product Details'!$A:$E,5,0)</f>
        <v>45.51</v>
      </c>
      <c r="M694" s="1">
        <f t="shared" si="50"/>
        <v>810.36</v>
      </c>
      <c r="N694" s="1">
        <f t="shared" si="51"/>
        <v>1638.36</v>
      </c>
      <c r="O694">
        <f t="shared" si="52"/>
        <v>28</v>
      </c>
      <c r="P694" t="str">
        <f t="shared" si="53"/>
        <v>Apr</v>
      </c>
      <c r="Q694">
        <f t="shared" si="54"/>
        <v>2023</v>
      </c>
    </row>
    <row r="695" spans="1:17" x14ac:dyDescent="0.35">
      <c r="A695" s="2">
        <v>44706</v>
      </c>
      <c r="B695" t="s">
        <v>98</v>
      </c>
      <c r="C695" t="s">
        <v>30</v>
      </c>
      <c r="D695" t="s">
        <v>31</v>
      </c>
      <c r="E695" t="s">
        <v>6</v>
      </c>
      <c r="F695">
        <v>46</v>
      </c>
      <c r="G695" t="s">
        <v>132</v>
      </c>
      <c r="H695" t="s">
        <v>135</v>
      </c>
      <c r="I695" t="str">
        <f>VLOOKUP($B695,'Product Details'!$A:$E,2,0)</f>
        <v>Category 3</v>
      </c>
      <c r="J695" t="str">
        <f>VLOOKUP($B695,'Product Details'!$A:$E,3,0)</f>
        <v>Beef - Striploin</v>
      </c>
      <c r="K695" s="1">
        <f>VLOOKUP($B695,'Product Details'!$A:$E,4,0)</f>
        <v>13.89</v>
      </c>
      <c r="L695" s="1">
        <f>VLOOKUP($B695,'Product Details'!$A:$E,5,0)</f>
        <v>33.89</v>
      </c>
      <c r="M695" s="1">
        <f t="shared" si="50"/>
        <v>638.94000000000005</v>
      </c>
      <c r="N695" s="1">
        <f t="shared" si="51"/>
        <v>1558.94</v>
      </c>
      <c r="O695">
        <f t="shared" si="52"/>
        <v>25</v>
      </c>
      <c r="P695" t="str">
        <f t="shared" si="53"/>
        <v>May</v>
      </c>
      <c r="Q695">
        <f t="shared" si="54"/>
        <v>2022</v>
      </c>
    </row>
    <row r="696" spans="1:17" x14ac:dyDescent="0.35">
      <c r="A696" s="2">
        <v>44975</v>
      </c>
      <c r="B696" t="s">
        <v>112</v>
      </c>
      <c r="C696" t="s">
        <v>75</v>
      </c>
      <c r="D696" t="s">
        <v>76</v>
      </c>
      <c r="E696" t="s">
        <v>6</v>
      </c>
      <c r="F696">
        <v>35</v>
      </c>
      <c r="G696" t="s">
        <v>131</v>
      </c>
      <c r="H696" t="s">
        <v>129</v>
      </c>
      <c r="I696" t="str">
        <f>VLOOKUP($B696,'Product Details'!$A:$E,2,0)</f>
        <v>Category 4</v>
      </c>
      <c r="J696" t="str">
        <f>VLOOKUP($B696,'Product Details'!$A:$E,3,0)</f>
        <v>Pizza Pizza Dough</v>
      </c>
      <c r="K696" s="1">
        <f>VLOOKUP($B696,'Product Details'!$A:$E,4,0)</f>
        <v>30.48</v>
      </c>
      <c r="L696" s="1">
        <f>VLOOKUP($B696,'Product Details'!$A:$E,5,0)</f>
        <v>36.479999999999997</v>
      </c>
      <c r="M696" s="1">
        <f t="shared" si="50"/>
        <v>1066.8</v>
      </c>
      <c r="N696" s="1">
        <f t="shared" si="51"/>
        <v>1276.8</v>
      </c>
      <c r="O696">
        <f t="shared" si="52"/>
        <v>18</v>
      </c>
      <c r="P696" t="str">
        <f t="shared" si="53"/>
        <v>Feb</v>
      </c>
      <c r="Q696">
        <f t="shared" si="54"/>
        <v>2023</v>
      </c>
    </row>
    <row r="697" spans="1:17" x14ac:dyDescent="0.35">
      <c r="A697" s="2">
        <v>45032</v>
      </c>
      <c r="B697" t="s">
        <v>114</v>
      </c>
      <c r="C697" t="s">
        <v>77</v>
      </c>
      <c r="D697" t="s">
        <v>78</v>
      </c>
      <c r="E697" t="s">
        <v>6</v>
      </c>
      <c r="F697">
        <v>57</v>
      </c>
      <c r="G697" t="s">
        <v>131</v>
      </c>
      <c r="H697" t="s">
        <v>135</v>
      </c>
      <c r="I697" t="str">
        <f>VLOOKUP($B697,'Product Details'!$A:$E,2,0)</f>
        <v>Category 5</v>
      </c>
      <c r="J697" t="str">
        <f>VLOOKUP($B697,'Product Details'!$A:$E,3,0)</f>
        <v>Vaccum Bag - 14x20</v>
      </c>
      <c r="K697" s="1">
        <f>VLOOKUP($B697,'Product Details'!$A:$E,4,0)</f>
        <v>91.03</v>
      </c>
      <c r="L697" s="1">
        <f>VLOOKUP($B697,'Product Details'!$A:$E,5,0)</f>
        <v>90.54</v>
      </c>
      <c r="M697" s="1">
        <f t="shared" si="50"/>
        <v>5188.71</v>
      </c>
      <c r="N697" s="1">
        <f t="shared" si="51"/>
        <v>5160.7800000000007</v>
      </c>
      <c r="O697">
        <f t="shared" si="52"/>
        <v>16</v>
      </c>
      <c r="P697" t="str">
        <f t="shared" si="53"/>
        <v>Apr</v>
      </c>
      <c r="Q697">
        <f t="shared" si="54"/>
        <v>2023</v>
      </c>
    </row>
    <row r="698" spans="1:17" x14ac:dyDescent="0.35">
      <c r="A698" s="2">
        <v>44994</v>
      </c>
      <c r="B698" t="s">
        <v>113</v>
      </c>
      <c r="C698" t="s">
        <v>23</v>
      </c>
      <c r="D698" t="s">
        <v>24</v>
      </c>
      <c r="E698" t="s">
        <v>2</v>
      </c>
      <c r="F698">
        <v>57</v>
      </c>
      <c r="G698" t="s">
        <v>131</v>
      </c>
      <c r="H698" t="s">
        <v>135</v>
      </c>
      <c r="I698" t="str">
        <f>VLOOKUP($B698,'Product Details'!$A:$E,2,0)</f>
        <v>Category 6</v>
      </c>
      <c r="J698" t="str">
        <f>VLOOKUP($B698,'Product Details'!$A:$E,3,0)</f>
        <v>Pepper - Cayenne</v>
      </c>
      <c r="K698" s="1">
        <f>VLOOKUP($B698,'Product Details'!$A:$E,4,0)</f>
        <v>77.83</v>
      </c>
      <c r="L698" s="1">
        <f>VLOOKUP($B698,'Product Details'!$A:$E,5,0)</f>
        <v>99.83</v>
      </c>
      <c r="M698" s="1">
        <f t="shared" si="50"/>
        <v>4436.3099999999995</v>
      </c>
      <c r="N698" s="1">
        <f t="shared" si="51"/>
        <v>5690.3099999999995</v>
      </c>
      <c r="O698">
        <f t="shared" si="52"/>
        <v>9</v>
      </c>
      <c r="P698" t="str">
        <f t="shared" si="53"/>
        <v>Mar</v>
      </c>
      <c r="Q698">
        <f t="shared" si="54"/>
        <v>2023</v>
      </c>
    </row>
    <row r="699" spans="1:17" x14ac:dyDescent="0.35">
      <c r="A699" s="2">
        <v>44957</v>
      </c>
      <c r="B699" t="s">
        <v>113</v>
      </c>
      <c r="C699" t="s">
        <v>30</v>
      </c>
      <c r="D699" t="s">
        <v>31</v>
      </c>
      <c r="E699" t="s">
        <v>6</v>
      </c>
      <c r="F699">
        <v>58</v>
      </c>
      <c r="G699" t="s">
        <v>132</v>
      </c>
      <c r="H699" t="s">
        <v>129</v>
      </c>
      <c r="I699" t="str">
        <f>VLOOKUP($B699,'Product Details'!$A:$E,2,0)</f>
        <v>Category 6</v>
      </c>
      <c r="J699" t="str">
        <f>VLOOKUP($B699,'Product Details'!$A:$E,3,0)</f>
        <v>Pepper - Cayenne</v>
      </c>
      <c r="K699" s="1">
        <f>VLOOKUP($B699,'Product Details'!$A:$E,4,0)</f>
        <v>77.83</v>
      </c>
      <c r="L699" s="1">
        <f>VLOOKUP($B699,'Product Details'!$A:$E,5,0)</f>
        <v>99.83</v>
      </c>
      <c r="M699" s="1">
        <f t="shared" si="50"/>
        <v>4514.1400000000003</v>
      </c>
      <c r="N699" s="1">
        <f t="shared" si="51"/>
        <v>5790.14</v>
      </c>
      <c r="O699">
        <f t="shared" si="52"/>
        <v>31</v>
      </c>
      <c r="P699" t="str">
        <f t="shared" si="53"/>
        <v>Jan</v>
      </c>
      <c r="Q699">
        <f t="shared" si="54"/>
        <v>2023</v>
      </c>
    </row>
    <row r="700" spans="1:17" x14ac:dyDescent="0.35">
      <c r="A700" s="2">
        <v>44992</v>
      </c>
      <c r="B700" t="s">
        <v>97</v>
      </c>
      <c r="C700" t="s">
        <v>18</v>
      </c>
      <c r="D700" t="s">
        <v>19</v>
      </c>
      <c r="E700" t="s">
        <v>2</v>
      </c>
      <c r="F700">
        <v>51</v>
      </c>
      <c r="G700" t="s">
        <v>131</v>
      </c>
      <c r="H700" t="s">
        <v>135</v>
      </c>
      <c r="I700" t="str">
        <f>VLOOKUP($B700,'Product Details'!$A:$E,2,0)</f>
        <v>Category 1</v>
      </c>
      <c r="J700" t="str">
        <f>VLOOKUP($B700,'Product Details'!$A:$E,3,0)</f>
        <v>Syrup - Monin - Blue Curacao</v>
      </c>
      <c r="K700" s="1">
        <f>VLOOKUP($B700,'Product Details'!$A:$E,4,0)</f>
        <v>76.34</v>
      </c>
      <c r="L700" s="1">
        <f>VLOOKUP($B700,'Product Details'!$A:$E,5,0)</f>
        <v>81.34</v>
      </c>
      <c r="M700" s="1">
        <f t="shared" si="50"/>
        <v>3893.34</v>
      </c>
      <c r="N700" s="1">
        <f t="shared" si="51"/>
        <v>4148.34</v>
      </c>
      <c r="O700">
        <f t="shared" si="52"/>
        <v>7</v>
      </c>
      <c r="P700" t="str">
        <f t="shared" si="53"/>
        <v>Mar</v>
      </c>
      <c r="Q700">
        <f t="shared" si="54"/>
        <v>2023</v>
      </c>
    </row>
    <row r="701" spans="1:17" x14ac:dyDescent="0.35">
      <c r="A701" s="2">
        <v>45051</v>
      </c>
      <c r="B701" t="s">
        <v>112</v>
      </c>
      <c r="C701" t="s">
        <v>42</v>
      </c>
      <c r="D701" t="s">
        <v>43</v>
      </c>
      <c r="E701" t="s">
        <v>2</v>
      </c>
      <c r="F701">
        <v>25</v>
      </c>
      <c r="G701" t="s">
        <v>130</v>
      </c>
      <c r="H701" t="s">
        <v>135</v>
      </c>
      <c r="I701" t="str">
        <f>VLOOKUP($B701,'Product Details'!$A:$E,2,0)</f>
        <v>Category 4</v>
      </c>
      <c r="J701" t="str">
        <f>VLOOKUP($B701,'Product Details'!$A:$E,3,0)</f>
        <v>Pizza Pizza Dough</v>
      </c>
      <c r="K701" s="1">
        <f>VLOOKUP($B701,'Product Details'!$A:$E,4,0)</f>
        <v>30.48</v>
      </c>
      <c r="L701" s="1">
        <f>VLOOKUP($B701,'Product Details'!$A:$E,5,0)</f>
        <v>36.479999999999997</v>
      </c>
      <c r="M701" s="1">
        <f t="shared" si="50"/>
        <v>762</v>
      </c>
      <c r="N701" s="1">
        <f t="shared" si="51"/>
        <v>911.99999999999989</v>
      </c>
      <c r="O701">
        <f t="shared" si="52"/>
        <v>5</v>
      </c>
      <c r="P701" t="str">
        <f t="shared" si="53"/>
        <v>May</v>
      </c>
      <c r="Q701">
        <f t="shared" si="54"/>
        <v>2023</v>
      </c>
    </row>
    <row r="702" spans="1:17" x14ac:dyDescent="0.35">
      <c r="A702" s="2">
        <v>44928</v>
      </c>
      <c r="B702" t="s">
        <v>117</v>
      </c>
      <c r="C702" t="s">
        <v>18</v>
      </c>
      <c r="D702" t="s">
        <v>19</v>
      </c>
      <c r="E702" t="s">
        <v>2</v>
      </c>
      <c r="F702">
        <v>17</v>
      </c>
      <c r="G702" t="s">
        <v>131</v>
      </c>
      <c r="H702" t="s">
        <v>135</v>
      </c>
      <c r="I702" t="str">
        <f>VLOOKUP($B702,'Product Details'!$A:$E,2,0)</f>
        <v>Category 1</v>
      </c>
      <c r="J702" t="str">
        <f>VLOOKUP($B702,'Product Details'!$A:$E,3,0)</f>
        <v>Sauce - Bernaise, Mix</v>
      </c>
      <c r="K702" s="1">
        <f>VLOOKUP($B702,'Product Details'!$A:$E,4,0)</f>
        <v>88.79</v>
      </c>
      <c r="L702" s="1">
        <f>VLOOKUP($B702,'Product Details'!$A:$E,5,0)</f>
        <v>96.79</v>
      </c>
      <c r="M702" s="1">
        <f t="shared" si="50"/>
        <v>1509.43</v>
      </c>
      <c r="N702" s="1">
        <f t="shared" si="51"/>
        <v>1645.43</v>
      </c>
      <c r="O702">
        <f t="shared" si="52"/>
        <v>2</v>
      </c>
      <c r="P702" t="str">
        <f t="shared" si="53"/>
        <v>Jan</v>
      </c>
      <c r="Q702">
        <f t="shared" si="54"/>
        <v>2023</v>
      </c>
    </row>
    <row r="703" spans="1:17" x14ac:dyDescent="0.35">
      <c r="A703" s="2">
        <v>44981</v>
      </c>
      <c r="B703" t="s">
        <v>106</v>
      </c>
      <c r="C703" t="s">
        <v>84</v>
      </c>
      <c r="D703" t="s">
        <v>85</v>
      </c>
      <c r="E703" t="s">
        <v>2</v>
      </c>
      <c r="F703">
        <v>27</v>
      </c>
      <c r="G703" t="s">
        <v>130</v>
      </c>
      <c r="H703" t="s">
        <v>129</v>
      </c>
      <c r="I703" t="str">
        <f>VLOOKUP($B703,'Product Details'!$A:$E,2,0)</f>
        <v>Category 1</v>
      </c>
      <c r="J703" t="str">
        <f>VLOOKUP($B703,'Product Details'!$A:$E,3,0)</f>
        <v>Lime Cordial - Roses</v>
      </c>
      <c r="K703" s="1">
        <f>VLOOKUP($B703,'Product Details'!$A:$E,4,0)</f>
        <v>51.42</v>
      </c>
      <c r="L703" s="1">
        <f>VLOOKUP($B703,'Product Details'!$A:$E,5,0)</f>
        <v>72.42</v>
      </c>
      <c r="M703" s="1">
        <f t="shared" si="50"/>
        <v>1388.3400000000001</v>
      </c>
      <c r="N703" s="1">
        <f t="shared" si="51"/>
        <v>1955.3400000000001</v>
      </c>
      <c r="O703">
        <f t="shared" si="52"/>
        <v>24</v>
      </c>
      <c r="P703" t="str">
        <f t="shared" si="53"/>
        <v>Feb</v>
      </c>
      <c r="Q703">
        <f t="shared" si="54"/>
        <v>2023</v>
      </c>
    </row>
    <row r="704" spans="1:17" x14ac:dyDescent="0.35">
      <c r="A704" s="2">
        <v>44995</v>
      </c>
      <c r="B704" t="s">
        <v>118</v>
      </c>
      <c r="C704" t="s">
        <v>0</v>
      </c>
      <c r="D704" t="s">
        <v>1</v>
      </c>
      <c r="E704" t="s">
        <v>2</v>
      </c>
      <c r="F704">
        <v>14</v>
      </c>
      <c r="G704" t="s">
        <v>129</v>
      </c>
      <c r="H704" t="s">
        <v>135</v>
      </c>
      <c r="I704" t="str">
        <f>VLOOKUP($B704,'Product Details'!$A:$E,2,0)</f>
        <v>Category 2</v>
      </c>
      <c r="J704" t="str">
        <f>VLOOKUP($B704,'Product Details'!$A:$E,3,0)</f>
        <v>Soup - Campbells Mac N Cheese</v>
      </c>
      <c r="K704" s="1">
        <f>VLOOKUP($B704,'Product Details'!$A:$E,4,0)</f>
        <v>6.55</v>
      </c>
      <c r="L704" s="1">
        <f>VLOOKUP($B704,'Product Details'!$A:$E,5,0)</f>
        <v>4.53</v>
      </c>
      <c r="M704" s="1">
        <f t="shared" si="50"/>
        <v>91.7</v>
      </c>
      <c r="N704" s="1">
        <f t="shared" si="51"/>
        <v>63.42</v>
      </c>
      <c r="O704">
        <f t="shared" si="52"/>
        <v>10</v>
      </c>
      <c r="P704" t="str">
        <f t="shared" si="53"/>
        <v>Mar</v>
      </c>
      <c r="Q704">
        <f t="shared" si="54"/>
        <v>2023</v>
      </c>
    </row>
    <row r="705" spans="1:17" x14ac:dyDescent="0.35">
      <c r="A705" s="2">
        <v>44913</v>
      </c>
      <c r="B705" t="s">
        <v>97</v>
      </c>
      <c r="C705" t="s">
        <v>87</v>
      </c>
      <c r="D705" t="s">
        <v>88</v>
      </c>
      <c r="E705" t="s">
        <v>6</v>
      </c>
      <c r="F705">
        <v>20</v>
      </c>
      <c r="G705" t="s">
        <v>132</v>
      </c>
      <c r="H705" t="s">
        <v>135</v>
      </c>
      <c r="I705" t="str">
        <f>VLOOKUP($B705,'Product Details'!$A:$E,2,0)</f>
        <v>Category 1</v>
      </c>
      <c r="J705" t="str">
        <f>VLOOKUP($B705,'Product Details'!$A:$E,3,0)</f>
        <v>Syrup - Monin - Blue Curacao</v>
      </c>
      <c r="K705" s="1">
        <f>VLOOKUP($B705,'Product Details'!$A:$E,4,0)</f>
        <v>76.34</v>
      </c>
      <c r="L705" s="1">
        <f>VLOOKUP($B705,'Product Details'!$A:$E,5,0)</f>
        <v>81.34</v>
      </c>
      <c r="M705" s="1">
        <f t="shared" si="50"/>
        <v>1526.8000000000002</v>
      </c>
      <c r="N705" s="1">
        <f t="shared" si="51"/>
        <v>1626.8000000000002</v>
      </c>
      <c r="O705">
        <f t="shared" si="52"/>
        <v>18</v>
      </c>
      <c r="P705" t="str">
        <f t="shared" si="53"/>
        <v>Dec</v>
      </c>
      <c r="Q705">
        <f t="shared" si="54"/>
        <v>2022</v>
      </c>
    </row>
    <row r="706" spans="1:17" x14ac:dyDescent="0.35">
      <c r="A706" s="2">
        <v>44735</v>
      </c>
      <c r="B706" t="s">
        <v>98</v>
      </c>
      <c r="C706" t="s">
        <v>4</v>
      </c>
      <c r="D706" t="s">
        <v>5</v>
      </c>
      <c r="E706" t="s">
        <v>6</v>
      </c>
      <c r="F706">
        <v>12</v>
      </c>
      <c r="G706" t="s">
        <v>130</v>
      </c>
      <c r="H706" t="s">
        <v>135</v>
      </c>
      <c r="I706" t="str">
        <f>VLOOKUP($B706,'Product Details'!$A:$E,2,0)</f>
        <v>Category 3</v>
      </c>
      <c r="J706" t="str">
        <f>VLOOKUP($B706,'Product Details'!$A:$E,3,0)</f>
        <v>Beef - Striploin</v>
      </c>
      <c r="K706" s="1">
        <f>VLOOKUP($B706,'Product Details'!$A:$E,4,0)</f>
        <v>13.89</v>
      </c>
      <c r="L706" s="1">
        <f>VLOOKUP($B706,'Product Details'!$A:$E,5,0)</f>
        <v>33.89</v>
      </c>
      <c r="M706" s="1">
        <f t="shared" si="50"/>
        <v>166.68</v>
      </c>
      <c r="N706" s="1">
        <f t="shared" si="51"/>
        <v>406.68</v>
      </c>
      <c r="O706">
        <f t="shared" si="52"/>
        <v>23</v>
      </c>
      <c r="P706" t="str">
        <f t="shared" si="53"/>
        <v>Jun</v>
      </c>
      <c r="Q706">
        <f t="shared" si="54"/>
        <v>2022</v>
      </c>
    </row>
    <row r="707" spans="1:17" x14ac:dyDescent="0.35">
      <c r="A707" s="2">
        <v>44862</v>
      </c>
      <c r="B707" t="s">
        <v>109</v>
      </c>
      <c r="C707" t="s">
        <v>44</v>
      </c>
      <c r="D707" t="s">
        <v>45</v>
      </c>
      <c r="E707" t="s">
        <v>2</v>
      </c>
      <c r="F707">
        <v>8</v>
      </c>
      <c r="G707" t="s">
        <v>130</v>
      </c>
      <c r="H707" t="s">
        <v>129</v>
      </c>
      <c r="I707" t="str">
        <f>VLOOKUP($B707,'Product Details'!$A:$E,2,0)</f>
        <v>Category 6</v>
      </c>
      <c r="J707" t="str">
        <f>VLOOKUP($B707,'Product Details'!$A:$E,3,0)</f>
        <v>Pork Ham Prager</v>
      </c>
      <c r="K707" s="1">
        <f>VLOOKUP($B707,'Product Details'!$A:$E,4,0)</f>
        <v>12.54</v>
      </c>
      <c r="L707" s="1">
        <f>VLOOKUP($B707,'Product Details'!$A:$E,5,0)</f>
        <v>30.54</v>
      </c>
      <c r="M707" s="1">
        <f t="shared" ref="M707:M770" si="55">F707*K707</f>
        <v>100.32</v>
      </c>
      <c r="N707" s="1">
        <f t="shared" ref="N707:N770" si="56">L707*F707</f>
        <v>244.32</v>
      </c>
      <c r="O707">
        <f t="shared" ref="O707:O770" si="57">DAY(A707)</f>
        <v>28</v>
      </c>
      <c r="P707" t="str">
        <f t="shared" ref="P707:P770" si="58">TEXT(A707,"mmm")</f>
        <v>Oct</v>
      </c>
      <c r="Q707">
        <f t="shared" ref="Q707:Q770" si="59">YEAR(A707)</f>
        <v>2022</v>
      </c>
    </row>
    <row r="708" spans="1:17" x14ac:dyDescent="0.35">
      <c r="A708" s="2">
        <v>44802</v>
      </c>
      <c r="B708" t="s">
        <v>98</v>
      </c>
      <c r="C708" t="s">
        <v>28</v>
      </c>
      <c r="D708" t="s">
        <v>29</v>
      </c>
      <c r="E708" t="s">
        <v>2</v>
      </c>
      <c r="F708">
        <v>22</v>
      </c>
      <c r="G708" t="s">
        <v>132</v>
      </c>
      <c r="H708" t="s">
        <v>129</v>
      </c>
      <c r="I708" t="str">
        <f>VLOOKUP($B708,'Product Details'!$A:$E,2,0)</f>
        <v>Category 3</v>
      </c>
      <c r="J708" t="str">
        <f>VLOOKUP($B708,'Product Details'!$A:$E,3,0)</f>
        <v>Beef - Striploin</v>
      </c>
      <c r="K708" s="1">
        <f>VLOOKUP($B708,'Product Details'!$A:$E,4,0)</f>
        <v>13.89</v>
      </c>
      <c r="L708" s="1">
        <f>VLOOKUP($B708,'Product Details'!$A:$E,5,0)</f>
        <v>33.89</v>
      </c>
      <c r="M708" s="1">
        <f t="shared" si="55"/>
        <v>305.58000000000004</v>
      </c>
      <c r="N708" s="1">
        <f t="shared" si="56"/>
        <v>745.58</v>
      </c>
      <c r="O708">
        <f t="shared" si="57"/>
        <v>29</v>
      </c>
      <c r="P708" t="str">
        <f t="shared" si="58"/>
        <v>Aug</v>
      </c>
      <c r="Q708">
        <f t="shared" si="59"/>
        <v>2022</v>
      </c>
    </row>
    <row r="709" spans="1:17" x14ac:dyDescent="0.35">
      <c r="A709" s="2">
        <v>44997</v>
      </c>
      <c r="B709" t="s">
        <v>100</v>
      </c>
      <c r="C709" t="s">
        <v>42</v>
      </c>
      <c r="D709" t="s">
        <v>43</v>
      </c>
      <c r="E709" t="s">
        <v>2</v>
      </c>
      <c r="F709">
        <v>15</v>
      </c>
      <c r="G709" t="s">
        <v>130</v>
      </c>
      <c r="H709" t="s">
        <v>129</v>
      </c>
      <c r="I709" t="str">
        <f>VLOOKUP($B709,'Product Details'!$A:$E,2,0)</f>
        <v>Category 2</v>
      </c>
      <c r="J709" t="str">
        <f>VLOOKUP($B709,'Product Details'!$A:$E,3,0)</f>
        <v>Veal - Liver</v>
      </c>
      <c r="K709" s="1">
        <f>VLOOKUP($B709,'Product Details'!$A:$E,4,0)</f>
        <v>89.94</v>
      </c>
      <c r="L709" s="1">
        <f>VLOOKUP($B709,'Product Details'!$A:$E,5,0)</f>
        <v>89.94</v>
      </c>
      <c r="M709" s="1">
        <f t="shared" si="55"/>
        <v>1349.1</v>
      </c>
      <c r="N709" s="1">
        <f t="shared" si="56"/>
        <v>1349.1</v>
      </c>
      <c r="O709">
        <f t="shared" si="57"/>
        <v>12</v>
      </c>
      <c r="P709" t="str">
        <f t="shared" si="58"/>
        <v>Mar</v>
      </c>
      <c r="Q709">
        <f t="shared" si="59"/>
        <v>2023</v>
      </c>
    </row>
    <row r="710" spans="1:17" x14ac:dyDescent="0.35">
      <c r="A710" s="2">
        <v>44855</v>
      </c>
      <c r="B710" t="s">
        <v>105</v>
      </c>
      <c r="C710" t="s">
        <v>50</v>
      </c>
      <c r="D710" t="s">
        <v>51</v>
      </c>
      <c r="E710" t="s">
        <v>6</v>
      </c>
      <c r="F710">
        <v>21</v>
      </c>
      <c r="G710" t="s">
        <v>130</v>
      </c>
      <c r="H710" t="s">
        <v>135</v>
      </c>
      <c r="I710" t="str">
        <f>VLOOKUP($B710,'Product Details'!$A:$E,2,0)</f>
        <v>Category 2</v>
      </c>
      <c r="J710" t="str">
        <f>VLOOKUP($B710,'Product Details'!$A:$E,3,0)</f>
        <v>Soup Campbells</v>
      </c>
      <c r="K710" s="1">
        <f>VLOOKUP($B710,'Product Details'!$A:$E,4,0)</f>
        <v>7.54</v>
      </c>
      <c r="L710" s="1">
        <f>VLOOKUP($B710,'Product Details'!$A:$E,5,0)</f>
        <v>13.54</v>
      </c>
      <c r="M710" s="1">
        <f t="shared" si="55"/>
        <v>158.34</v>
      </c>
      <c r="N710" s="1">
        <f t="shared" si="56"/>
        <v>284.33999999999997</v>
      </c>
      <c r="O710">
        <f t="shared" si="57"/>
        <v>21</v>
      </c>
      <c r="P710" t="str">
        <f t="shared" si="58"/>
        <v>Oct</v>
      </c>
      <c r="Q710">
        <f t="shared" si="59"/>
        <v>2022</v>
      </c>
    </row>
    <row r="711" spans="1:17" x14ac:dyDescent="0.35">
      <c r="A711" s="2">
        <v>44739</v>
      </c>
      <c r="B711" t="s">
        <v>104</v>
      </c>
      <c r="C711" t="s">
        <v>36</v>
      </c>
      <c r="D711" t="s">
        <v>37</v>
      </c>
      <c r="E711" t="s">
        <v>6</v>
      </c>
      <c r="F711">
        <v>51</v>
      </c>
      <c r="G711" t="s">
        <v>130</v>
      </c>
      <c r="H711" t="s">
        <v>129</v>
      </c>
      <c r="I711" t="str">
        <f>VLOOKUP($B711,'Product Details'!$A:$E,2,0)</f>
        <v>Category 1</v>
      </c>
      <c r="J711" t="str">
        <f>VLOOKUP($B711,'Product Details'!$A:$E,3,0)</f>
        <v>White Baguette</v>
      </c>
      <c r="K711" s="1">
        <f>VLOOKUP($B711,'Product Details'!$A:$E,4,0)</f>
        <v>51.63</v>
      </c>
      <c r="L711" s="1">
        <f>VLOOKUP($B711,'Product Details'!$A:$E,5,0)</f>
        <v>61.63</v>
      </c>
      <c r="M711" s="1">
        <f t="shared" si="55"/>
        <v>2633.13</v>
      </c>
      <c r="N711" s="1">
        <f t="shared" si="56"/>
        <v>3143.13</v>
      </c>
      <c r="O711">
        <f t="shared" si="57"/>
        <v>27</v>
      </c>
      <c r="P711" t="str">
        <f t="shared" si="58"/>
        <v>Jun</v>
      </c>
      <c r="Q711">
        <f t="shared" si="59"/>
        <v>2022</v>
      </c>
    </row>
    <row r="712" spans="1:17" x14ac:dyDescent="0.35">
      <c r="A712" s="2">
        <v>45027</v>
      </c>
      <c r="B712" t="s">
        <v>102</v>
      </c>
      <c r="C712" t="s">
        <v>87</v>
      </c>
      <c r="D712" t="s">
        <v>88</v>
      </c>
      <c r="E712" t="s">
        <v>6</v>
      </c>
      <c r="F712">
        <v>17</v>
      </c>
      <c r="G712" t="s">
        <v>132</v>
      </c>
      <c r="H712" t="s">
        <v>129</v>
      </c>
      <c r="I712" t="str">
        <f>VLOOKUP($B712,'Product Details'!$A:$E,2,0)</f>
        <v>Category 3</v>
      </c>
      <c r="J712" t="str">
        <f>VLOOKUP($B712,'Product Details'!$A:$E,3,0)</f>
        <v>Scallop - St. Jaques</v>
      </c>
      <c r="K712" s="1">
        <f>VLOOKUP($B712,'Product Details'!$A:$E,4,0)</f>
        <v>22.51</v>
      </c>
      <c r="L712" s="1">
        <f>VLOOKUP($B712,'Product Details'!$A:$E,5,0)</f>
        <v>45.51</v>
      </c>
      <c r="M712" s="1">
        <f t="shared" si="55"/>
        <v>382.67</v>
      </c>
      <c r="N712" s="1">
        <f t="shared" si="56"/>
        <v>773.67</v>
      </c>
      <c r="O712">
        <f t="shared" si="57"/>
        <v>11</v>
      </c>
      <c r="P712" t="str">
        <f t="shared" si="58"/>
        <v>Apr</v>
      </c>
      <c r="Q712">
        <f t="shared" si="59"/>
        <v>2023</v>
      </c>
    </row>
    <row r="713" spans="1:17" x14ac:dyDescent="0.35">
      <c r="A713" s="2">
        <v>44803</v>
      </c>
      <c r="B713" t="s">
        <v>98</v>
      </c>
      <c r="C713" t="s">
        <v>87</v>
      </c>
      <c r="D713" t="s">
        <v>88</v>
      </c>
      <c r="E713" t="s">
        <v>6</v>
      </c>
      <c r="F713">
        <v>13</v>
      </c>
      <c r="G713" t="s">
        <v>132</v>
      </c>
      <c r="H713" t="s">
        <v>129</v>
      </c>
      <c r="I713" t="str">
        <f>VLOOKUP($B713,'Product Details'!$A:$E,2,0)</f>
        <v>Category 3</v>
      </c>
      <c r="J713" t="str">
        <f>VLOOKUP($B713,'Product Details'!$A:$E,3,0)</f>
        <v>Beef - Striploin</v>
      </c>
      <c r="K713" s="1">
        <f>VLOOKUP($B713,'Product Details'!$A:$E,4,0)</f>
        <v>13.89</v>
      </c>
      <c r="L713" s="1">
        <f>VLOOKUP($B713,'Product Details'!$A:$E,5,0)</f>
        <v>33.89</v>
      </c>
      <c r="M713" s="1">
        <f t="shared" si="55"/>
        <v>180.57</v>
      </c>
      <c r="N713" s="1">
        <f t="shared" si="56"/>
        <v>440.57</v>
      </c>
      <c r="O713">
        <f t="shared" si="57"/>
        <v>30</v>
      </c>
      <c r="P713" t="str">
        <f t="shared" si="58"/>
        <v>Aug</v>
      </c>
      <c r="Q713">
        <f t="shared" si="59"/>
        <v>2022</v>
      </c>
    </row>
    <row r="714" spans="1:17" x14ac:dyDescent="0.35">
      <c r="A714" s="2">
        <v>44892</v>
      </c>
      <c r="B714" t="s">
        <v>100</v>
      </c>
      <c r="C714" t="s">
        <v>69</v>
      </c>
      <c r="D714" t="s">
        <v>70</v>
      </c>
      <c r="E714" t="s">
        <v>6</v>
      </c>
      <c r="F714">
        <v>55</v>
      </c>
      <c r="G714" t="s">
        <v>130</v>
      </c>
      <c r="H714" t="s">
        <v>129</v>
      </c>
      <c r="I714" t="str">
        <f>VLOOKUP($B714,'Product Details'!$A:$E,2,0)</f>
        <v>Category 2</v>
      </c>
      <c r="J714" t="str">
        <f>VLOOKUP($B714,'Product Details'!$A:$E,3,0)</f>
        <v>Veal - Liver</v>
      </c>
      <c r="K714" s="1">
        <f>VLOOKUP($B714,'Product Details'!$A:$E,4,0)</f>
        <v>89.94</v>
      </c>
      <c r="L714" s="1">
        <f>VLOOKUP($B714,'Product Details'!$A:$E,5,0)</f>
        <v>89.94</v>
      </c>
      <c r="M714" s="1">
        <f t="shared" si="55"/>
        <v>4946.7</v>
      </c>
      <c r="N714" s="1">
        <f t="shared" si="56"/>
        <v>4946.7</v>
      </c>
      <c r="O714">
        <f t="shared" si="57"/>
        <v>27</v>
      </c>
      <c r="P714" t="str">
        <f t="shared" si="58"/>
        <v>Nov</v>
      </c>
      <c r="Q714">
        <f t="shared" si="59"/>
        <v>2022</v>
      </c>
    </row>
    <row r="715" spans="1:17" x14ac:dyDescent="0.35">
      <c r="A715" s="2">
        <v>45022</v>
      </c>
      <c r="B715" t="s">
        <v>98</v>
      </c>
      <c r="C715" t="s">
        <v>75</v>
      </c>
      <c r="D715" t="s">
        <v>76</v>
      </c>
      <c r="E715" t="s">
        <v>6</v>
      </c>
      <c r="F715">
        <v>12</v>
      </c>
      <c r="G715" t="s">
        <v>131</v>
      </c>
      <c r="H715" t="s">
        <v>135</v>
      </c>
      <c r="I715" t="str">
        <f>VLOOKUP($B715,'Product Details'!$A:$E,2,0)</f>
        <v>Category 3</v>
      </c>
      <c r="J715" t="str">
        <f>VLOOKUP($B715,'Product Details'!$A:$E,3,0)</f>
        <v>Beef - Striploin</v>
      </c>
      <c r="K715" s="1">
        <f>VLOOKUP($B715,'Product Details'!$A:$E,4,0)</f>
        <v>13.89</v>
      </c>
      <c r="L715" s="1">
        <f>VLOOKUP($B715,'Product Details'!$A:$E,5,0)</f>
        <v>33.89</v>
      </c>
      <c r="M715" s="1">
        <f t="shared" si="55"/>
        <v>166.68</v>
      </c>
      <c r="N715" s="1">
        <f t="shared" si="56"/>
        <v>406.68</v>
      </c>
      <c r="O715">
        <f t="shared" si="57"/>
        <v>6</v>
      </c>
      <c r="P715" t="str">
        <f t="shared" si="58"/>
        <v>Apr</v>
      </c>
      <c r="Q715">
        <f t="shared" si="59"/>
        <v>2023</v>
      </c>
    </row>
    <row r="716" spans="1:17" x14ac:dyDescent="0.35">
      <c r="A716" s="2">
        <v>44826</v>
      </c>
      <c r="B716" t="s">
        <v>102</v>
      </c>
      <c r="C716" t="s">
        <v>56</v>
      </c>
      <c r="D716" t="s">
        <v>57</v>
      </c>
      <c r="E716" t="s">
        <v>2</v>
      </c>
      <c r="F716">
        <v>12</v>
      </c>
      <c r="G716" t="s">
        <v>132</v>
      </c>
      <c r="H716" t="s">
        <v>135</v>
      </c>
      <c r="I716" t="str">
        <f>VLOOKUP($B716,'Product Details'!$A:$E,2,0)</f>
        <v>Category 3</v>
      </c>
      <c r="J716" t="str">
        <f>VLOOKUP($B716,'Product Details'!$A:$E,3,0)</f>
        <v>Scallop - St. Jaques</v>
      </c>
      <c r="K716" s="1">
        <f>VLOOKUP($B716,'Product Details'!$A:$E,4,0)</f>
        <v>22.51</v>
      </c>
      <c r="L716" s="1">
        <f>VLOOKUP($B716,'Product Details'!$A:$E,5,0)</f>
        <v>45.51</v>
      </c>
      <c r="M716" s="1">
        <f t="shared" si="55"/>
        <v>270.12</v>
      </c>
      <c r="N716" s="1">
        <f t="shared" si="56"/>
        <v>546.12</v>
      </c>
      <c r="O716">
        <f t="shared" si="57"/>
        <v>22</v>
      </c>
      <c r="P716" t="str">
        <f t="shared" si="58"/>
        <v>Sep</v>
      </c>
      <c r="Q716">
        <f t="shared" si="59"/>
        <v>2022</v>
      </c>
    </row>
    <row r="717" spans="1:17" x14ac:dyDescent="0.35">
      <c r="A717" s="2">
        <v>44827</v>
      </c>
      <c r="B717" t="s">
        <v>108</v>
      </c>
      <c r="C717" t="s">
        <v>47</v>
      </c>
      <c r="D717" t="s">
        <v>48</v>
      </c>
      <c r="E717" t="s">
        <v>6</v>
      </c>
      <c r="F717">
        <v>37</v>
      </c>
      <c r="G717" t="s">
        <v>129</v>
      </c>
      <c r="H717" t="s">
        <v>129</v>
      </c>
      <c r="I717" t="str">
        <f>VLOOKUP($B717,'Product Details'!$A:$E,2,0)</f>
        <v>Category 5</v>
      </c>
      <c r="J717" t="str">
        <f>VLOOKUP($B717,'Product Details'!$A:$E,3,0)</f>
        <v>7up Diet, 355 Ml</v>
      </c>
      <c r="K717" s="1">
        <f>VLOOKUP($B717,'Product Details'!$A:$E,4,0)</f>
        <v>70.31</v>
      </c>
      <c r="L717" s="1">
        <f>VLOOKUP($B717,'Product Details'!$A:$E,5,0)</f>
        <v>85.31</v>
      </c>
      <c r="M717" s="1">
        <f t="shared" si="55"/>
        <v>2601.4700000000003</v>
      </c>
      <c r="N717" s="1">
        <f t="shared" si="56"/>
        <v>3156.4700000000003</v>
      </c>
      <c r="O717">
        <f t="shared" si="57"/>
        <v>23</v>
      </c>
      <c r="P717" t="str">
        <f t="shared" si="58"/>
        <v>Sep</v>
      </c>
      <c r="Q717">
        <f t="shared" si="59"/>
        <v>2022</v>
      </c>
    </row>
    <row r="718" spans="1:17" x14ac:dyDescent="0.35">
      <c r="A718" s="2">
        <v>44837</v>
      </c>
      <c r="B718" t="s">
        <v>100</v>
      </c>
      <c r="C718" t="s">
        <v>87</v>
      </c>
      <c r="D718" t="s">
        <v>88</v>
      </c>
      <c r="E718" t="s">
        <v>6</v>
      </c>
      <c r="F718">
        <v>43</v>
      </c>
      <c r="G718" t="s">
        <v>132</v>
      </c>
      <c r="H718" t="s">
        <v>135</v>
      </c>
      <c r="I718" t="str">
        <f>VLOOKUP($B718,'Product Details'!$A:$E,2,0)</f>
        <v>Category 2</v>
      </c>
      <c r="J718" t="str">
        <f>VLOOKUP($B718,'Product Details'!$A:$E,3,0)</f>
        <v>Veal - Liver</v>
      </c>
      <c r="K718" s="1">
        <f>VLOOKUP($B718,'Product Details'!$A:$E,4,0)</f>
        <v>89.94</v>
      </c>
      <c r="L718" s="1">
        <f>VLOOKUP($B718,'Product Details'!$A:$E,5,0)</f>
        <v>89.94</v>
      </c>
      <c r="M718" s="1">
        <f t="shared" si="55"/>
        <v>3867.42</v>
      </c>
      <c r="N718" s="1">
        <f t="shared" si="56"/>
        <v>3867.42</v>
      </c>
      <c r="O718">
        <f t="shared" si="57"/>
        <v>3</v>
      </c>
      <c r="P718" t="str">
        <f t="shared" si="58"/>
        <v>Oct</v>
      </c>
      <c r="Q718">
        <f t="shared" si="59"/>
        <v>2022</v>
      </c>
    </row>
    <row r="719" spans="1:17" x14ac:dyDescent="0.35">
      <c r="A719" s="2">
        <v>44779</v>
      </c>
      <c r="B719" t="s">
        <v>98</v>
      </c>
      <c r="C719" t="s">
        <v>82</v>
      </c>
      <c r="D719" t="s">
        <v>83</v>
      </c>
      <c r="E719" t="s">
        <v>6</v>
      </c>
      <c r="F719">
        <v>10</v>
      </c>
      <c r="G719" t="s">
        <v>129</v>
      </c>
      <c r="H719" t="s">
        <v>129</v>
      </c>
      <c r="I719" t="str">
        <f>VLOOKUP($B719,'Product Details'!$A:$E,2,0)</f>
        <v>Category 3</v>
      </c>
      <c r="J719" t="str">
        <f>VLOOKUP($B719,'Product Details'!$A:$E,3,0)</f>
        <v>Beef - Striploin</v>
      </c>
      <c r="K719" s="1">
        <f>VLOOKUP($B719,'Product Details'!$A:$E,4,0)</f>
        <v>13.89</v>
      </c>
      <c r="L719" s="1">
        <f>VLOOKUP($B719,'Product Details'!$A:$E,5,0)</f>
        <v>33.89</v>
      </c>
      <c r="M719" s="1">
        <f t="shared" si="55"/>
        <v>138.9</v>
      </c>
      <c r="N719" s="1">
        <f t="shared" si="56"/>
        <v>338.9</v>
      </c>
      <c r="O719">
        <f t="shared" si="57"/>
        <v>6</v>
      </c>
      <c r="P719" t="str">
        <f t="shared" si="58"/>
        <v>Aug</v>
      </c>
      <c r="Q719">
        <f t="shared" si="59"/>
        <v>2022</v>
      </c>
    </row>
    <row r="720" spans="1:17" x14ac:dyDescent="0.35">
      <c r="A720" s="2">
        <v>44867</v>
      </c>
      <c r="B720" t="s">
        <v>106</v>
      </c>
      <c r="C720" t="s">
        <v>42</v>
      </c>
      <c r="D720" t="s">
        <v>43</v>
      </c>
      <c r="E720" t="s">
        <v>2</v>
      </c>
      <c r="F720">
        <v>54</v>
      </c>
      <c r="G720" t="s">
        <v>130</v>
      </c>
      <c r="H720" t="s">
        <v>129</v>
      </c>
      <c r="I720" t="str">
        <f>VLOOKUP($B720,'Product Details'!$A:$E,2,0)</f>
        <v>Category 1</v>
      </c>
      <c r="J720" t="str">
        <f>VLOOKUP($B720,'Product Details'!$A:$E,3,0)</f>
        <v>Lime Cordial - Roses</v>
      </c>
      <c r="K720" s="1">
        <f>VLOOKUP($B720,'Product Details'!$A:$E,4,0)</f>
        <v>51.42</v>
      </c>
      <c r="L720" s="1">
        <f>VLOOKUP($B720,'Product Details'!$A:$E,5,0)</f>
        <v>72.42</v>
      </c>
      <c r="M720" s="1">
        <f t="shared" si="55"/>
        <v>2776.6800000000003</v>
      </c>
      <c r="N720" s="1">
        <f t="shared" si="56"/>
        <v>3910.6800000000003</v>
      </c>
      <c r="O720">
        <f t="shared" si="57"/>
        <v>2</v>
      </c>
      <c r="P720" t="str">
        <f t="shared" si="58"/>
        <v>Nov</v>
      </c>
      <c r="Q720">
        <f t="shared" si="59"/>
        <v>2022</v>
      </c>
    </row>
    <row r="721" spans="1:17" x14ac:dyDescent="0.35">
      <c r="A721" s="2">
        <v>45052</v>
      </c>
      <c r="B721" t="s">
        <v>101</v>
      </c>
      <c r="C721" t="s">
        <v>79</v>
      </c>
      <c r="D721" t="s">
        <v>80</v>
      </c>
      <c r="E721" t="s">
        <v>2</v>
      </c>
      <c r="F721">
        <v>12</v>
      </c>
      <c r="G721" t="s">
        <v>129</v>
      </c>
      <c r="H721" t="s">
        <v>129</v>
      </c>
      <c r="I721" t="str">
        <f>VLOOKUP($B721,'Product Details'!$A:$E,2,0)</f>
        <v>Category 1</v>
      </c>
      <c r="J721" t="str">
        <f>VLOOKUP($B721,'Product Details'!$A:$E,3,0)</f>
        <v>Peas - Pigeon, Dry</v>
      </c>
      <c r="K721" s="1">
        <f>VLOOKUP($B721,'Product Details'!$A:$E,4,0)</f>
        <v>69.069999999999993</v>
      </c>
      <c r="L721" s="1">
        <f>VLOOKUP($B721,'Product Details'!$A:$E,5,0)</f>
        <v>88.07</v>
      </c>
      <c r="M721" s="1">
        <f t="shared" si="55"/>
        <v>828.83999999999992</v>
      </c>
      <c r="N721" s="1">
        <f t="shared" si="56"/>
        <v>1056.8399999999999</v>
      </c>
      <c r="O721">
        <f t="shared" si="57"/>
        <v>6</v>
      </c>
      <c r="P721" t="str">
        <f t="shared" si="58"/>
        <v>May</v>
      </c>
      <c r="Q721">
        <f t="shared" si="59"/>
        <v>2023</v>
      </c>
    </row>
    <row r="722" spans="1:17" x14ac:dyDescent="0.35">
      <c r="A722" s="2">
        <v>44857</v>
      </c>
      <c r="B722" t="s">
        <v>112</v>
      </c>
      <c r="C722" t="s">
        <v>53</v>
      </c>
      <c r="D722" t="s">
        <v>54</v>
      </c>
      <c r="E722" t="s">
        <v>2</v>
      </c>
      <c r="F722">
        <v>59</v>
      </c>
      <c r="G722" t="s">
        <v>129</v>
      </c>
      <c r="H722" t="s">
        <v>135</v>
      </c>
      <c r="I722" t="str">
        <f>VLOOKUP($B722,'Product Details'!$A:$E,2,0)</f>
        <v>Category 4</v>
      </c>
      <c r="J722" t="str">
        <f>VLOOKUP($B722,'Product Details'!$A:$E,3,0)</f>
        <v>Pizza Pizza Dough</v>
      </c>
      <c r="K722" s="1">
        <f>VLOOKUP($B722,'Product Details'!$A:$E,4,0)</f>
        <v>30.48</v>
      </c>
      <c r="L722" s="1">
        <f>VLOOKUP($B722,'Product Details'!$A:$E,5,0)</f>
        <v>36.479999999999997</v>
      </c>
      <c r="M722" s="1">
        <f t="shared" si="55"/>
        <v>1798.32</v>
      </c>
      <c r="N722" s="1">
        <f t="shared" si="56"/>
        <v>2152.3199999999997</v>
      </c>
      <c r="O722">
        <f t="shared" si="57"/>
        <v>23</v>
      </c>
      <c r="P722" t="str">
        <f t="shared" si="58"/>
        <v>Oct</v>
      </c>
      <c r="Q722">
        <f t="shared" si="59"/>
        <v>2022</v>
      </c>
    </row>
    <row r="723" spans="1:17" x14ac:dyDescent="0.35">
      <c r="A723" s="2">
        <v>44753</v>
      </c>
      <c r="B723" t="s">
        <v>108</v>
      </c>
      <c r="C723" t="s">
        <v>42</v>
      </c>
      <c r="D723" t="s">
        <v>43</v>
      </c>
      <c r="E723" t="s">
        <v>2</v>
      </c>
      <c r="F723">
        <v>53</v>
      </c>
      <c r="G723" t="s">
        <v>130</v>
      </c>
      <c r="H723" t="s">
        <v>135</v>
      </c>
      <c r="I723" t="str">
        <f>VLOOKUP($B723,'Product Details'!$A:$E,2,0)</f>
        <v>Category 5</v>
      </c>
      <c r="J723" t="str">
        <f>VLOOKUP($B723,'Product Details'!$A:$E,3,0)</f>
        <v>7up Diet, 355 Ml</v>
      </c>
      <c r="K723" s="1">
        <f>VLOOKUP($B723,'Product Details'!$A:$E,4,0)</f>
        <v>70.31</v>
      </c>
      <c r="L723" s="1">
        <f>VLOOKUP($B723,'Product Details'!$A:$E,5,0)</f>
        <v>85.31</v>
      </c>
      <c r="M723" s="1">
        <f t="shared" si="55"/>
        <v>3726.4300000000003</v>
      </c>
      <c r="N723" s="1">
        <f t="shared" si="56"/>
        <v>4521.43</v>
      </c>
      <c r="O723">
        <f t="shared" si="57"/>
        <v>11</v>
      </c>
      <c r="P723" t="str">
        <f t="shared" si="58"/>
        <v>Jul</v>
      </c>
      <c r="Q723">
        <f t="shared" si="59"/>
        <v>2022</v>
      </c>
    </row>
    <row r="724" spans="1:17" x14ac:dyDescent="0.35">
      <c r="A724" s="2">
        <v>44701</v>
      </c>
      <c r="B724" t="s">
        <v>110</v>
      </c>
      <c r="C724" t="s">
        <v>53</v>
      </c>
      <c r="D724" t="s">
        <v>54</v>
      </c>
      <c r="E724" t="s">
        <v>2</v>
      </c>
      <c r="F724">
        <v>42</v>
      </c>
      <c r="G724" t="s">
        <v>129</v>
      </c>
      <c r="H724" t="s">
        <v>135</v>
      </c>
      <c r="I724" t="str">
        <f>VLOOKUP($B724,'Product Details'!$A:$E,2,0)</f>
        <v>Category 6</v>
      </c>
      <c r="J724" t="str">
        <f>VLOOKUP($B724,'Product Details'!$A:$E,3,0)</f>
        <v>Pastry - Baked Cinnamon Stick</v>
      </c>
      <c r="K724" s="1">
        <f>VLOOKUP($B724,'Product Details'!$A:$E,4,0)</f>
        <v>43.7</v>
      </c>
      <c r="L724" s="1">
        <f>VLOOKUP($B724,'Product Details'!$A:$E,5,0)</f>
        <v>42.11</v>
      </c>
      <c r="M724" s="1">
        <f t="shared" si="55"/>
        <v>1835.4</v>
      </c>
      <c r="N724" s="1">
        <f t="shared" si="56"/>
        <v>1768.62</v>
      </c>
      <c r="O724">
        <f t="shared" si="57"/>
        <v>20</v>
      </c>
      <c r="P724" t="str">
        <f t="shared" si="58"/>
        <v>May</v>
      </c>
      <c r="Q724">
        <f t="shared" si="59"/>
        <v>2022</v>
      </c>
    </row>
    <row r="725" spans="1:17" x14ac:dyDescent="0.35">
      <c r="A725" s="2">
        <v>44955</v>
      </c>
      <c r="B725" t="s">
        <v>104</v>
      </c>
      <c r="C725" t="s">
        <v>47</v>
      </c>
      <c r="D725" t="s">
        <v>48</v>
      </c>
      <c r="E725" t="s">
        <v>6</v>
      </c>
      <c r="F725">
        <v>50</v>
      </c>
      <c r="G725" t="s">
        <v>129</v>
      </c>
      <c r="H725" t="s">
        <v>129</v>
      </c>
      <c r="I725" t="str">
        <f>VLOOKUP($B725,'Product Details'!$A:$E,2,0)</f>
        <v>Category 1</v>
      </c>
      <c r="J725" t="str">
        <f>VLOOKUP($B725,'Product Details'!$A:$E,3,0)</f>
        <v>White Baguette</v>
      </c>
      <c r="K725" s="1">
        <f>VLOOKUP($B725,'Product Details'!$A:$E,4,0)</f>
        <v>51.63</v>
      </c>
      <c r="L725" s="1">
        <f>VLOOKUP($B725,'Product Details'!$A:$E,5,0)</f>
        <v>61.63</v>
      </c>
      <c r="M725" s="1">
        <f t="shared" si="55"/>
        <v>2581.5</v>
      </c>
      <c r="N725" s="1">
        <f t="shared" si="56"/>
        <v>3081.5</v>
      </c>
      <c r="O725">
        <f t="shared" si="57"/>
        <v>29</v>
      </c>
      <c r="P725" t="str">
        <f t="shared" si="58"/>
        <v>Jan</v>
      </c>
      <c r="Q725">
        <f t="shared" si="59"/>
        <v>2023</v>
      </c>
    </row>
    <row r="726" spans="1:17" x14ac:dyDescent="0.35">
      <c r="A726" s="2">
        <v>44976</v>
      </c>
      <c r="B726" t="s">
        <v>106</v>
      </c>
      <c r="C726" t="s">
        <v>44</v>
      </c>
      <c r="D726" t="s">
        <v>45</v>
      </c>
      <c r="E726" t="s">
        <v>2</v>
      </c>
      <c r="F726">
        <v>13</v>
      </c>
      <c r="G726" t="s">
        <v>130</v>
      </c>
      <c r="H726" t="s">
        <v>135</v>
      </c>
      <c r="I726" t="str">
        <f>VLOOKUP($B726,'Product Details'!$A:$E,2,0)</f>
        <v>Category 1</v>
      </c>
      <c r="J726" t="str">
        <f>VLOOKUP($B726,'Product Details'!$A:$E,3,0)</f>
        <v>Lime Cordial - Roses</v>
      </c>
      <c r="K726" s="1">
        <f>VLOOKUP($B726,'Product Details'!$A:$E,4,0)</f>
        <v>51.42</v>
      </c>
      <c r="L726" s="1">
        <f>VLOOKUP($B726,'Product Details'!$A:$E,5,0)</f>
        <v>72.42</v>
      </c>
      <c r="M726" s="1">
        <f t="shared" si="55"/>
        <v>668.46</v>
      </c>
      <c r="N726" s="1">
        <f t="shared" si="56"/>
        <v>941.46</v>
      </c>
      <c r="O726">
        <f t="shared" si="57"/>
        <v>19</v>
      </c>
      <c r="P726" t="str">
        <f t="shared" si="58"/>
        <v>Feb</v>
      </c>
      <c r="Q726">
        <f t="shared" si="59"/>
        <v>2023</v>
      </c>
    </row>
    <row r="727" spans="1:17" x14ac:dyDescent="0.35">
      <c r="A727" s="2">
        <v>44978</v>
      </c>
      <c r="B727" t="s">
        <v>115</v>
      </c>
      <c r="C727" t="s">
        <v>4</v>
      </c>
      <c r="D727" t="s">
        <v>5</v>
      </c>
      <c r="E727" t="s">
        <v>6</v>
      </c>
      <c r="F727">
        <v>11</v>
      </c>
      <c r="G727" t="s">
        <v>130</v>
      </c>
      <c r="H727" t="s">
        <v>135</v>
      </c>
      <c r="I727" t="str">
        <f>VLOOKUP($B727,'Product Details'!$A:$E,2,0)</f>
        <v>Category 3</v>
      </c>
      <c r="J727" t="str">
        <f>VLOOKUP($B727,'Product Details'!$A:$E,3,0)</f>
        <v>Tarragon - Fresh</v>
      </c>
      <c r="K727" s="1">
        <f>VLOOKUP($B727,'Product Details'!$A:$E,4,0)</f>
        <v>88.73</v>
      </c>
      <c r="L727" s="1">
        <f>VLOOKUP($B727,'Product Details'!$A:$E,5,0)</f>
        <v>87.75</v>
      </c>
      <c r="M727" s="1">
        <f t="shared" si="55"/>
        <v>976.03000000000009</v>
      </c>
      <c r="N727" s="1">
        <f t="shared" si="56"/>
        <v>965.25</v>
      </c>
      <c r="O727">
        <f t="shared" si="57"/>
        <v>21</v>
      </c>
      <c r="P727" t="str">
        <f t="shared" si="58"/>
        <v>Feb</v>
      </c>
      <c r="Q727">
        <f t="shared" si="59"/>
        <v>2023</v>
      </c>
    </row>
    <row r="728" spans="1:17" x14ac:dyDescent="0.35">
      <c r="A728" s="2">
        <v>44862</v>
      </c>
      <c r="B728" t="s">
        <v>108</v>
      </c>
      <c r="C728" t="s">
        <v>87</v>
      </c>
      <c r="D728" t="s">
        <v>88</v>
      </c>
      <c r="E728" t="s">
        <v>6</v>
      </c>
      <c r="F728">
        <v>23</v>
      </c>
      <c r="G728" t="s">
        <v>132</v>
      </c>
      <c r="H728" t="s">
        <v>135</v>
      </c>
      <c r="I728" t="str">
        <f>VLOOKUP($B728,'Product Details'!$A:$E,2,0)</f>
        <v>Category 5</v>
      </c>
      <c r="J728" t="str">
        <f>VLOOKUP($B728,'Product Details'!$A:$E,3,0)</f>
        <v>7up Diet, 355 Ml</v>
      </c>
      <c r="K728" s="1">
        <f>VLOOKUP($B728,'Product Details'!$A:$E,4,0)</f>
        <v>70.31</v>
      </c>
      <c r="L728" s="1">
        <f>VLOOKUP($B728,'Product Details'!$A:$E,5,0)</f>
        <v>85.31</v>
      </c>
      <c r="M728" s="1">
        <f t="shared" si="55"/>
        <v>1617.13</v>
      </c>
      <c r="N728" s="1">
        <f t="shared" si="56"/>
        <v>1962.13</v>
      </c>
      <c r="O728">
        <f t="shared" si="57"/>
        <v>28</v>
      </c>
      <c r="P728" t="str">
        <f t="shared" si="58"/>
        <v>Oct</v>
      </c>
      <c r="Q728">
        <f t="shared" si="59"/>
        <v>2022</v>
      </c>
    </row>
    <row r="729" spans="1:17" x14ac:dyDescent="0.35">
      <c r="A729" s="2">
        <v>44909</v>
      </c>
      <c r="B729" t="s">
        <v>114</v>
      </c>
      <c r="C729" t="s">
        <v>56</v>
      </c>
      <c r="D729" t="s">
        <v>57</v>
      </c>
      <c r="E729" t="s">
        <v>2</v>
      </c>
      <c r="F729">
        <v>25</v>
      </c>
      <c r="G729" t="s">
        <v>132</v>
      </c>
      <c r="H729" t="s">
        <v>129</v>
      </c>
      <c r="I729" t="str">
        <f>VLOOKUP($B729,'Product Details'!$A:$E,2,0)</f>
        <v>Category 5</v>
      </c>
      <c r="J729" t="str">
        <f>VLOOKUP($B729,'Product Details'!$A:$E,3,0)</f>
        <v>Vaccum Bag - 14x20</v>
      </c>
      <c r="K729" s="1">
        <f>VLOOKUP($B729,'Product Details'!$A:$E,4,0)</f>
        <v>91.03</v>
      </c>
      <c r="L729" s="1">
        <f>VLOOKUP($B729,'Product Details'!$A:$E,5,0)</f>
        <v>90.54</v>
      </c>
      <c r="M729" s="1">
        <f t="shared" si="55"/>
        <v>2275.75</v>
      </c>
      <c r="N729" s="1">
        <f t="shared" si="56"/>
        <v>2263.5</v>
      </c>
      <c r="O729">
        <f t="shared" si="57"/>
        <v>14</v>
      </c>
      <c r="P729" t="str">
        <f t="shared" si="58"/>
        <v>Dec</v>
      </c>
      <c r="Q729">
        <f t="shared" si="59"/>
        <v>2022</v>
      </c>
    </row>
    <row r="730" spans="1:17" x14ac:dyDescent="0.35">
      <c r="A730" s="2">
        <v>44799</v>
      </c>
      <c r="B730" t="s">
        <v>98</v>
      </c>
      <c r="C730" t="s">
        <v>33</v>
      </c>
      <c r="D730" t="s">
        <v>34</v>
      </c>
      <c r="E730" t="s">
        <v>2</v>
      </c>
      <c r="F730">
        <v>26</v>
      </c>
      <c r="G730" t="s">
        <v>129</v>
      </c>
      <c r="H730" t="s">
        <v>129</v>
      </c>
      <c r="I730" t="str">
        <f>VLOOKUP($B730,'Product Details'!$A:$E,2,0)</f>
        <v>Category 3</v>
      </c>
      <c r="J730" t="str">
        <f>VLOOKUP($B730,'Product Details'!$A:$E,3,0)</f>
        <v>Beef - Striploin</v>
      </c>
      <c r="K730" s="1">
        <f>VLOOKUP($B730,'Product Details'!$A:$E,4,0)</f>
        <v>13.89</v>
      </c>
      <c r="L730" s="1">
        <f>VLOOKUP($B730,'Product Details'!$A:$E,5,0)</f>
        <v>33.89</v>
      </c>
      <c r="M730" s="1">
        <f t="shared" si="55"/>
        <v>361.14</v>
      </c>
      <c r="N730" s="1">
        <f t="shared" si="56"/>
        <v>881.14</v>
      </c>
      <c r="O730">
        <f t="shared" si="57"/>
        <v>26</v>
      </c>
      <c r="P730" t="str">
        <f t="shared" si="58"/>
        <v>Aug</v>
      </c>
      <c r="Q730">
        <f t="shared" si="59"/>
        <v>2022</v>
      </c>
    </row>
    <row r="731" spans="1:17" x14ac:dyDescent="0.35">
      <c r="A731" s="2">
        <v>44894</v>
      </c>
      <c r="B731" t="s">
        <v>100</v>
      </c>
      <c r="C731" t="s">
        <v>75</v>
      </c>
      <c r="D731" t="s">
        <v>76</v>
      </c>
      <c r="E731" t="s">
        <v>6</v>
      </c>
      <c r="F731">
        <v>23</v>
      </c>
      <c r="G731" t="s">
        <v>131</v>
      </c>
      <c r="H731" t="s">
        <v>135</v>
      </c>
      <c r="I731" t="str">
        <f>VLOOKUP($B731,'Product Details'!$A:$E,2,0)</f>
        <v>Category 2</v>
      </c>
      <c r="J731" t="str">
        <f>VLOOKUP($B731,'Product Details'!$A:$E,3,0)</f>
        <v>Veal - Liver</v>
      </c>
      <c r="K731" s="1">
        <f>VLOOKUP($B731,'Product Details'!$A:$E,4,0)</f>
        <v>89.94</v>
      </c>
      <c r="L731" s="1">
        <f>VLOOKUP($B731,'Product Details'!$A:$E,5,0)</f>
        <v>89.94</v>
      </c>
      <c r="M731" s="1">
        <f t="shared" si="55"/>
        <v>2068.62</v>
      </c>
      <c r="N731" s="1">
        <f t="shared" si="56"/>
        <v>2068.62</v>
      </c>
      <c r="O731">
        <f t="shared" si="57"/>
        <v>29</v>
      </c>
      <c r="P731" t="str">
        <f t="shared" si="58"/>
        <v>Nov</v>
      </c>
      <c r="Q731">
        <f t="shared" si="59"/>
        <v>2022</v>
      </c>
    </row>
    <row r="732" spans="1:17" x14ac:dyDescent="0.35">
      <c r="A732" s="2">
        <v>44903</v>
      </c>
      <c r="B732" t="s">
        <v>103</v>
      </c>
      <c r="C732" t="s">
        <v>87</v>
      </c>
      <c r="D732" t="s">
        <v>88</v>
      </c>
      <c r="E732" t="s">
        <v>6</v>
      </c>
      <c r="F732">
        <v>53</v>
      </c>
      <c r="G732" t="s">
        <v>132</v>
      </c>
      <c r="H732" t="s">
        <v>129</v>
      </c>
      <c r="I732" t="str">
        <f>VLOOKUP($B732,'Product Details'!$A:$E,2,0)</f>
        <v>Category 5</v>
      </c>
      <c r="J732" t="str">
        <f>VLOOKUP($B732,'Product Details'!$A:$E,3,0)</f>
        <v>Tomatoes - Grape</v>
      </c>
      <c r="K732" s="1">
        <f>VLOOKUP($B732,'Product Details'!$A:$E,4,0)</f>
        <v>36.659999999999997</v>
      </c>
      <c r="L732" s="1">
        <f>VLOOKUP($B732,'Product Details'!$A:$E,5,0)</f>
        <v>52.66</v>
      </c>
      <c r="M732" s="1">
        <f t="shared" si="55"/>
        <v>1942.9799999999998</v>
      </c>
      <c r="N732" s="1">
        <f t="shared" si="56"/>
        <v>2790.98</v>
      </c>
      <c r="O732">
        <f t="shared" si="57"/>
        <v>8</v>
      </c>
      <c r="P732" t="str">
        <f t="shared" si="58"/>
        <v>Dec</v>
      </c>
      <c r="Q732">
        <f t="shared" si="59"/>
        <v>2022</v>
      </c>
    </row>
    <row r="733" spans="1:17" x14ac:dyDescent="0.35">
      <c r="A733" s="2">
        <v>45001</v>
      </c>
      <c r="B733" t="s">
        <v>110</v>
      </c>
      <c r="C733" t="s">
        <v>28</v>
      </c>
      <c r="D733" t="s">
        <v>29</v>
      </c>
      <c r="E733" t="s">
        <v>2</v>
      </c>
      <c r="F733">
        <v>15</v>
      </c>
      <c r="G733" t="s">
        <v>132</v>
      </c>
      <c r="H733" t="s">
        <v>129</v>
      </c>
      <c r="I733" t="str">
        <f>VLOOKUP($B733,'Product Details'!$A:$E,2,0)</f>
        <v>Category 6</v>
      </c>
      <c r="J733" t="str">
        <f>VLOOKUP($B733,'Product Details'!$A:$E,3,0)</f>
        <v>Pastry - Baked Cinnamon Stick</v>
      </c>
      <c r="K733" s="1">
        <f>VLOOKUP($B733,'Product Details'!$A:$E,4,0)</f>
        <v>43.7</v>
      </c>
      <c r="L733" s="1">
        <f>VLOOKUP($B733,'Product Details'!$A:$E,5,0)</f>
        <v>42.11</v>
      </c>
      <c r="M733" s="1">
        <f t="shared" si="55"/>
        <v>655.5</v>
      </c>
      <c r="N733" s="1">
        <f t="shared" si="56"/>
        <v>631.65</v>
      </c>
      <c r="O733">
        <f t="shared" si="57"/>
        <v>16</v>
      </c>
      <c r="P733" t="str">
        <f t="shared" si="58"/>
        <v>Mar</v>
      </c>
      <c r="Q733">
        <f t="shared" si="59"/>
        <v>2023</v>
      </c>
    </row>
    <row r="734" spans="1:17" x14ac:dyDescent="0.35">
      <c r="A734" s="2">
        <v>44910</v>
      </c>
      <c r="B734" t="s">
        <v>116</v>
      </c>
      <c r="C734" t="s">
        <v>18</v>
      </c>
      <c r="D734" t="s">
        <v>19</v>
      </c>
      <c r="E734" t="s">
        <v>2</v>
      </c>
      <c r="F734">
        <v>11</v>
      </c>
      <c r="G734" t="s">
        <v>131</v>
      </c>
      <c r="H734" t="s">
        <v>129</v>
      </c>
      <c r="I734" t="str">
        <f>VLOOKUP($B734,'Product Details'!$A:$E,2,0)</f>
        <v>Category 5</v>
      </c>
      <c r="J734" t="str">
        <f>VLOOKUP($B734,'Product Details'!$A:$E,3,0)</f>
        <v>Water - San Pellegrino</v>
      </c>
      <c r="K734" s="1">
        <f>VLOOKUP($B734,'Product Details'!$A:$E,4,0)</f>
        <v>32.25</v>
      </c>
      <c r="L734" s="1">
        <f>VLOOKUP($B734,'Product Details'!$A:$E,5,0)</f>
        <v>41.25</v>
      </c>
      <c r="M734" s="1">
        <f t="shared" si="55"/>
        <v>354.75</v>
      </c>
      <c r="N734" s="1">
        <f t="shared" si="56"/>
        <v>453.75</v>
      </c>
      <c r="O734">
        <f t="shared" si="57"/>
        <v>15</v>
      </c>
      <c r="P734" t="str">
        <f t="shared" si="58"/>
        <v>Dec</v>
      </c>
      <c r="Q734">
        <f t="shared" si="59"/>
        <v>2022</v>
      </c>
    </row>
    <row r="735" spans="1:17" x14ac:dyDescent="0.35">
      <c r="A735" s="2">
        <v>44716</v>
      </c>
      <c r="B735" t="s">
        <v>97</v>
      </c>
      <c r="C735" t="s">
        <v>77</v>
      </c>
      <c r="D735" t="s">
        <v>78</v>
      </c>
      <c r="E735" t="s">
        <v>6</v>
      </c>
      <c r="F735">
        <v>8</v>
      </c>
      <c r="G735" t="s">
        <v>131</v>
      </c>
      <c r="H735" t="s">
        <v>129</v>
      </c>
      <c r="I735" t="str">
        <f>VLOOKUP($B735,'Product Details'!$A:$E,2,0)</f>
        <v>Category 1</v>
      </c>
      <c r="J735" t="str">
        <f>VLOOKUP($B735,'Product Details'!$A:$E,3,0)</f>
        <v>Syrup - Monin - Blue Curacao</v>
      </c>
      <c r="K735" s="1">
        <f>VLOOKUP($B735,'Product Details'!$A:$E,4,0)</f>
        <v>76.34</v>
      </c>
      <c r="L735" s="1">
        <f>VLOOKUP($B735,'Product Details'!$A:$E,5,0)</f>
        <v>81.34</v>
      </c>
      <c r="M735" s="1">
        <f t="shared" si="55"/>
        <v>610.72</v>
      </c>
      <c r="N735" s="1">
        <f t="shared" si="56"/>
        <v>650.72</v>
      </c>
      <c r="O735">
        <f t="shared" si="57"/>
        <v>4</v>
      </c>
      <c r="P735" t="str">
        <f t="shared" si="58"/>
        <v>Jun</v>
      </c>
      <c r="Q735">
        <f t="shared" si="59"/>
        <v>2022</v>
      </c>
    </row>
    <row r="736" spans="1:17" x14ac:dyDescent="0.35">
      <c r="A736" s="2">
        <v>44856</v>
      </c>
      <c r="B736" t="s">
        <v>116</v>
      </c>
      <c r="C736" t="s">
        <v>87</v>
      </c>
      <c r="D736" t="s">
        <v>88</v>
      </c>
      <c r="E736" t="s">
        <v>6</v>
      </c>
      <c r="F736">
        <v>31</v>
      </c>
      <c r="G736" t="s">
        <v>132</v>
      </c>
      <c r="H736" t="s">
        <v>129</v>
      </c>
      <c r="I736" t="str">
        <f>VLOOKUP($B736,'Product Details'!$A:$E,2,0)</f>
        <v>Category 5</v>
      </c>
      <c r="J736" t="str">
        <f>VLOOKUP($B736,'Product Details'!$A:$E,3,0)</f>
        <v>Water - San Pellegrino</v>
      </c>
      <c r="K736" s="1">
        <f>VLOOKUP($B736,'Product Details'!$A:$E,4,0)</f>
        <v>32.25</v>
      </c>
      <c r="L736" s="1">
        <f>VLOOKUP($B736,'Product Details'!$A:$E,5,0)</f>
        <v>41.25</v>
      </c>
      <c r="M736" s="1">
        <f t="shared" si="55"/>
        <v>999.75</v>
      </c>
      <c r="N736" s="1">
        <f t="shared" si="56"/>
        <v>1278.75</v>
      </c>
      <c r="O736">
        <f t="shared" si="57"/>
        <v>22</v>
      </c>
      <c r="P736" t="str">
        <f t="shared" si="58"/>
        <v>Oct</v>
      </c>
      <c r="Q736">
        <f t="shared" si="59"/>
        <v>2022</v>
      </c>
    </row>
    <row r="737" spans="1:17" x14ac:dyDescent="0.35">
      <c r="A737" s="2">
        <v>44773</v>
      </c>
      <c r="B737" t="s">
        <v>110</v>
      </c>
      <c r="C737" t="s">
        <v>89</v>
      </c>
      <c r="D737" t="s">
        <v>90</v>
      </c>
      <c r="E737" t="s">
        <v>2</v>
      </c>
      <c r="F737">
        <v>54</v>
      </c>
      <c r="G737" t="s">
        <v>132</v>
      </c>
      <c r="H737" t="s">
        <v>135</v>
      </c>
      <c r="I737" t="str">
        <f>VLOOKUP($B737,'Product Details'!$A:$E,2,0)</f>
        <v>Category 6</v>
      </c>
      <c r="J737" t="str">
        <f>VLOOKUP($B737,'Product Details'!$A:$E,3,0)</f>
        <v>Pastry - Baked Cinnamon Stick</v>
      </c>
      <c r="K737" s="1">
        <f>VLOOKUP($B737,'Product Details'!$A:$E,4,0)</f>
        <v>43.7</v>
      </c>
      <c r="L737" s="1">
        <f>VLOOKUP($B737,'Product Details'!$A:$E,5,0)</f>
        <v>42.11</v>
      </c>
      <c r="M737" s="1">
        <f t="shared" si="55"/>
        <v>2359.8000000000002</v>
      </c>
      <c r="N737" s="1">
        <f t="shared" si="56"/>
        <v>2273.94</v>
      </c>
      <c r="O737">
        <f t="shared" si="57"/>
        <v>31</v>
      </c>
      <c r="P737" t="str">
        <f t="shared" si="58"/>
        <v>Jul</v>
      </c>
      <c r="Q737">
        <f t="shared" si="59"/>
        <v>2022</v>
      </c>
    </row>
    <row r="738" spans="1:17" x14ac:dyDescent="0.35">
      <c r="A738" s="2">
        <v>44907</v>
      </c>
      <c r="B738" t="s">
        <v>99</v>
      </c>
      <c r="C738" t="s">
        <v>82</v>
      </c>
      <c r="D738" t="s">
        <v>83</v>
      </c>
      <c r="E738" t="s">
        <v>6</v>
      </c>
      <c r="F738">
        <v>22</v>
      </c>
      <c r="G738" t="s">
        <v>129</v>
      </c>
      <c r="H738" t="s">
        <v>135</v>
      </c>
      <c r="I738" t="str">
        <f>VLOOKUP($B738,'Product Details'!$A:$E,2,0)</f>
        <v>Category 3</v>
      </c>
      <c r="J738" t="str">
        <f>VLOOKUP($B738,'Product Details'!$A:$E,3,0)</f>
        <v>Wine - Tribal Sauvignon</v>
      </c>
      <c r="K738" s="1">
        <f>VLOOKUP($B738,'Product Details'!$A:$E,4,0)</f>
        <v>21.66</v>
      </c>
      <c r="L738" s="1">
        <f>VLOOKUP($B738,'Product Details'!$A:$E,5,0)</f>
        <v>31.66</v>
      </c>
      <c r="M738" s="1">
        <f t="shared" si="55"/>
        <v>476.52</v>
      </c>
      <c r="N738" s="1">
        <f t="shared" si="56"/>
        <v>696.52</v>
      </c>
      <c r="O738">
        <f t="shared" si="57"/>
        <v>12</v>
      </c>
      <c r="P738" t="str">
        <f t="shared" si="58"/>
        <v>Dec</v>
      </c>
      <c r="Q738">
        <f t="shared" si="59"/>
        <v>2022</v>
      </c>
    </row>
    <row r="739" spans="1:17" x14ac:dyDescent="0.35">
      <c r="A739" s="2">
        <v>45044</v>
      </c>
      <c r="B739" t="s">
        <v>111</v>
      </c>
      <c r="C739" t="s">
        <v>18</v>
      </c>
      <c r="D739" t="s">
        <v>19</v>
      </c>
      <c r="E739" t="s">
        <v>2</v>
      </c>
      <c r="F739">
        <v>59</v>
      </c>
      <c r="G739" t="s">
        <v>131</v>
      </c>
      <c r="H739" t="s">
        <v>129</v>
      </c>
      <c r="I739" t="str">
        <f>VLOOKUP($B739,'Product Details'!$A:$E,2,0)</f>
        <v>Category 2</v>
      </c>
      <c r="J739" t="str">
        <f>VLOOKUP($B739,'Product Details'!$A:$E,3,0)</f>
        <v>Pasta - Cappellini, Dry</v>
      </c>
      <c r="K739" s="1">
        <f>VLOOKUP($B739,'Product Details'!$A:$E,4,0)</f>
        <v>33.299999999999997</v>
      </c>
      <c r="L739" s="1">
        <f>VLOOKUP($B739,'Product Details'!$A:$E,5,0)</f>
        <v>46.3</v>
      </c>
      <c r="M739" s="1">
        <f t="shared" si="55"/>
        <v>1964.6999999999998</v>
      </c>
      <c r="N739" s="1">
        <f t="shared" si="56"/>
        <v>2731.7</v>
      </c>
      <c r="O739">
        <f t="shared" si="57"/>
        <v>28</v>
      </c>
      <c r="P739" t="str">
        <f t="shared" si="58"/>
        <v>Apr</v>
      </c>
      <c r="Q739">
        <f t="shared" si="59"/>
        <v>2023</v>
      </c>
    </row>
    <row r="740" spans="1:17" x14ac:dyDescent="0.35">
      <c r="A740" s="2">
        <v>44873</v>
      </c>
      <c r="B740" t="s">
        <v>102</v>
      </c>
      <c r="C740" t="s">
        <v>39</v>
      </c>
      <c r="D740" t="s">
        <v>40</v>
      </c>
      <c r="E740" t="s">
        <v>6</v>
      </c>
      <c r="F740">
        <v>9</v>
      </c>
      <c r="G740" t="s">
        <v>132</v>
      </c>
      <c r="H740" t="s">
        <v>135</v>
      </c>
      <c r="I740" t="str">
        <f>VLOOKUP($B740,'Product Details'!$A:$E,2,0)</f>
        <v>Category 3</v>
      </c>
      <c r="J740" t="str">
        <f>VLOOKUP($B740,'Product Details'!$A:$E,3,0)</f>
        <v>Scallop - St. Jaques</v>
      </c>
      <c r="K740" s="1">
        <f>VLOOKUP($B740,'Product Details'!$A:$E,4,0)</f>
        <v>22.51</v>
      </c>
      <c r="L740" s="1">
        <f>VLOOKUP($B740,'Product Details'!$A:$E,5,0)</f>
        <v>45.51</v>
      </c>
      <c r="M740" s="1">
        <f t="shared" si="55"/>
        <v>202.59</v>
      </c>
      <c r="N740" s="1">
        <f t="shared" si="56"/>
        <v>409.59</v>
      </c>
      <c r="O740">
        <f t="shared" si="57"/>
        <v>8</v>
      </c>
      <c r="P740" t="str">
        <f t="shared" si="58"/>
        <v>Nov</v>
      </c>
      <c r="Q740">
        <f t="shared" si="59"/>
        <v>2022</v>
      </c>
    </row>
    <row r="741" spans="1:17" x14ac:dyDescent="0.35">
      <c r="A741" s="2">
        <v>44892</v>
      </c>
      <c r="B741" t="s">
        <v>111</v>
      </c>
      <c r="C741" t="s">
        <v>82</v>
      </c>
      <c r="D741" t="s">
        <v>83</v>
      </c>
      <c r="E741" t="s">
        <v>6</v>
      </c>
      <c r="F741">
        <v>8</v>
      </c>
      <c r="G741" t="s">
        <v>129</v>
      </c>
      <c r="H741" t="s">
        <v>135</v>
      </c>
      <c r="I741" t="str">
        <f>VLOOKUP($B741,'Product Details'!$A:$E,2,0)</f>
        <v>Category 2</v>
      </c>
      <c r="J741" t="str">
        <f>VLOOKUP($B741,'Product Details'!$A:$E,3,0)</f>
        <v>Pasta - Cappellini, Dry</v>
      </c>
      <c r="K741" s="1">
        <f>VLOOKUP($B741,'Product Details'!$A:$E,4,0)</f>
        <v>33.299999999999997</v>
      </c>
      <c r="L741" s="1">
        <f>VLOOKUP($B741,'Product Details'!$A:$E,5,0)</f>
        <v>46.3</v>
      </c>
      <c r="M741" s="1">
        <f t="shared" si="55"/>
        <v>266.39999999999998</v>
      </c>
      <c r="N741" s="1">
        <f t="shared" si="56"/>
        <v>370.4</v>
      </c>
      <c r="O741">
        <f t="shared" si="57"/>
        <v>27</v>
      </c>
      <c r="P741" t="str">
        <f t="shared" si="58"/>
        <v>Nov</v>
      </c>
      <c r="Q741">
        <f t="shared" si="59"/>
        <v>2022</v>
      </c>
    </row>
    <row r="742" spans="1:17" x14ac:dyDescent="0.35">
      <c r="A742" s="2">
        <v>44757</v>
      </c>
      <c r="B742" t="s">
        <v>112</v>
      </c>
      <c r="C742" t="s">
        <v>33</v>
      </c>
      <c r="D742" t="s">
        <v>34</v>
      </c>
      <c r="E742" t="s">
        <v>2</v>
      </c>
      <c r="F742">
        <v>18</v>
      </c>
      <c r="G742" t="s">
        <v>129</v>
      </c>
      <c r="H742" t="s">
        <v>135</v>
      </c>
      <c r="I742" t="str">
        <f>VLOOKUP($B742,'Product Details'!$A:$E,2,0)</f>
        <v>Category 4</v>
      </c>
      <c r="J742" t="str">
        <f>VLOOKUP($B742,'Product Details'!$A:$E,3,0)</f>
        <v>Pizza Pizza Dough</v>
      </c>
      <c r="K742" s="1">
        <f>VLOOKUP($B742,'Product Details'!$A:$E,4,0)</f>
        <v>30.48</v>
      </c>
      <c r="L742" s="1">
        <f>VLOOKUP($B742,'Product Details'!$A:$E,5,0)</f>
        <v>36.479999999999997</v>
      </c>
      <c r="M742" s="1">
        <f t="shared" si="55"/>
        <v>548.64</v>
      </c>
      <c r="N742" s="1">
        <f t="shared" si="56"/>
        <v>656.64</v>
      </c>
      <c r="O742">
        <f t="shared" si="57"/>
        <v>15</v>
      </c>
      <c r="P742" t="str">
        <f t="shared" si="58"/>
        <v>Jul</v>
      </c>
      <c r="Q742">
        <f t="shared" si="59"/>
        <v>2022</v>
      </c>
    </row>
    <row r="743" spans="1:17" x14ac:dyDescent="0.35">
      <c r="A743" s="2">
        <v>44721</v>
      </c>
      <c r="B743" t="s">
        <v>97</v>
      </c>
      <c r="C743" t="s">
        <v>33</v>
      </c>
      <c r="D743" t="s">
        <v>34</v>
      </c>
      <c r="E743" t="s">
        <v>2</v>
      </c>
      <c r="F743">
        <v>43</v>
      </c>
      <c r="G743" t="s">
        <v>129</v>
      </c>
      <c r="H743" t="s">
        <v>135</v>
      </c>
      <c r="I743" t="str">
        <f>VLOOKUP($B743,'Product Details'!$A:$E,2,0)</f>
        <v>Category 1</v>
      </c>
      <c r="J743" t="str">
        <f>VLOOKUP($B743,'Product Details'!$A:$E,3,0)</f>
        <v>Syrup - Monin - Blue Curacao</v>
      </c>
      <c r="K743" s="1">
        <f>VLOOKUP($B743,'Product Details'!$A:$E,4,0)</f>
        <v>76.34</v>
      </c>
      <c r="L743" s="1">
        <f>VLOOKUP($B743,'Product Details'!$A:$E,5,0)</f>
        <v>81.34</v>
      </c>
      <c r="M743" s="1">
        <f t="shared" si="55"/>
        <v>3282.6200000000003</v>
      </c>
      <c r="N743" s="1">
        <f t="shared" si="56"/>
        <v>3497.6200000000003</v>
      </c>
      <c r="O743">
        <f t="shared" si="57"/>
        <v>9</v>
      </c>
      <c r="P743" t="str">
        <f t="shared" si="58"/>
        <v>Jun</v>
      </c>
      <c r="Q743">
        <f t="shared" si="59"/>
        <v>2022</v>
      </c>
    </row>
    <row r="744" spans="1:17" x14ac:dyDescent="0.35">
      <c r="A744" s="2">
        <v>44868</v>
      </c>
      <c r="B744" t="s">
        <v>118</v>
      </c>
      <c r="C744" t="s">
        <v>63</v>
      </c>
      <c r="D744" t="s">
        <v>64</v>
      </c>
      <c r="E744" t="s">
        <v>6</v>
      </c>
      <c r="F744">
        <v>44</v>
      </c>
      <c r="G744" t="s">
        <v>129</v>
      </c>
      <c r="H744" t="s">
        <v>129</v>
      </c>
      <c r="I744" t="str">
        <f>VLOOKUP($B744,'Product Details'!$A:$E,2,0)</f>
        <v>Category 2</v>
      </c>
      <c r="J744" t="str">
        <f>VLOOKUP($B744,'Product Details'!$A:$E,3,0)</f>
        <v>Soup - Campbells Mac N Cheese</v>
      </c>
      <c r="K744" s="1">
        <f>VLOOKUP($B744,'Product Details'!$A:$E,4,0)</f>
        <v>6.55</v>
      </c>
      <c r="L744" s="1">
        <f>VLOOKUP($B744,'Product Details'!$A:$E,5,0)</f>
        <v>4.53</v>
      </c>
      <c r="M744" s="1">
        <f t="shared" si="55"/>
        <v>288.2</v>
      </c>
      <c r="N744" s="1">
        <f t="shared" si="56"/>
        <v>199.32000000000002</v>
      </c>
      <c r="O744">
        <f t="shared" si="57"/>
        <v>3</v>
      </c>
      <c r="P744" t="str">
        <f t="shared" si="58"/>
        <v>Nov</v>
      </c>
      <c r="Q744">
        <f t="shared" si="59"/>
        <v>2022</v>
      </c>
    </row>
    <row r="745" spans="1:17" x14ac:dyDescent="0.35">
      <c r="A745" s="2">
        <v>45053</v>
      </c>
      <c r="B745" t="s">
        <v>119</v>
      </c>
      <c r="C745" t="s">
        <v>18</v>
      </c>
      <c r="D745" t="s">
        <v>19</v>
      </c>
      <c r="E745" t="s">
        <v>2</v>
      </c>
      <c r="F745">
        <v>19</v>
      </c>
      <c r="G745" t="s">
        <v>131</v>
      </c>
      <c r="H745" t="s">
        <v>135</v>
      </c>
      <c r="I745" t="str">
        <f>VLOOKUP($B745,'Product Details'!$A:$E,2,0)</f>
        <v>Category 2</v>
      </c>
      <c r="J745" t="str">
        <f>VLOOKUP($B745,'Product Details'!$A:$E,3,0)</f>
        <v>Rabbit - Legs</v>
      </c>
      <c r="K745" s="1">
        <f>VLOOKUP($B745,'Product Details'!$A:$E,4,0)</f>
        <v>16.260000000000002</v>
      </c>
      <c r="L745" s="1">
        <f>VLOOKUP($B745,'Product Details'!$A:$E,5,0)</f>
        <v>23.26</v>
      </c>
      <c r="M745" s="1">
        <f t="shared" si="55"/>
        <v>308.94000000000005</v>
      </c>
      <c r="N745" s="1">
        <f t="shared" si="56"/>
        <v>441.94000000000005</v>
      </c>
      <c r="O745">
        <f t="shared" si="57"/>
        <v>7</v>
      </c>
      <c r="P745" t="str">
        <f t="shared" si="58"/>
        <v>May</v>
      </c>
      <c r="Q745">
        <f t="shared" si="59"/>
        <v>2023</v>
      </c>
    </row>
    <row r="746" spans="1:17" x14ac:dyDescent="0.35">
      <c r="A746" s="2">
        <v>44819</v>
      </c>
      <c r="B746" t="s">
        <v>103</v>
      </c>
      <c r="C746" t="s">
        <v>33</v>
      </c>
      <c r="D746" t="s">
        <v>34</v>
      </c>
      <c r="E746" t="s">
        <v>2</v>
      </c>
      <c r="F746">
        <v>46</v>
      </c>
      <c r="G746" t="s">
        <v>129</v>
      </c>
      <c r="H746" t="s">
        <v>129</v>
      </c>
      <c r="I746" t="str">
        <f>VLOOKUP($B746,'Product Details'!$A:$E,2,0)</f>
        <v>Category 5</v>
      </c>
      <c r="J746" t="str">
        <f>VLOOKUP($B746,'Product Details'!$A:$E,3,0)</f>
        <v>Tomatoes - Grape</v>
      </c>
      <c r="K746" s="1">
        <f>VLOOKUP($B746,'Product Details'!$A:$E,4,0)</f>
        <v>36.659999999999997</v>
      </c>
      <c r="L746" s="1">
        <f>VLOOKUP($B746,'Product Details'!$A:$E,5,0)</f>
        <v>52.66</v>
      </c>
      <c r="M746" s="1">
        <f t="shared" si="55"/>
        <v>1686.36</v>
      </c>
      <c r="N746" s="1">
        <f t="shared" si="56"/>
        <v>2422.3599999999997</v>
      </c>
      <c r="O746">
        <f t="shared" si="57"/>
        <v>15</v>
      </c>
      <c r="P746" t="str">
        <f t="shared" si="58"/>
        <v>Sep</v>
      </c>
      <c r="Q746">
        <f t="shared" si="59"/>
        <v>2022</v>
      </c>
    </row>
    <row r="747" spans="1:17" x14ac:dyDescent="0.35">
      <c r="A747" s="2">
        <v>44881</v>
      </c>
      <c r="B747" t="s">
        <v>109</v>
      </c>
      <c r="C747" t="s">
        <v>4</v>
      </c>
      <c r="D747" t="s">
        <v>5</v>
      </c>
      <c r="E747" t="s">
        <v>6</v>
      </c>
      <c r="F747">
        <v>38</v>
      </c>
      <c r="G747" t="s">
        <v>130</v>
      </c>
      <c r="H747" t="s">
        <v>135</v>
      </c>
      <c r="I747" t="str">
        <f>VLOOKUP($B747,'Product Details'!$A:$E,2,0)</f>
        <v>Category 6</v>
      </c>
      <c r="J747" t="str">
        <f>VLOOKUP($B747,'Product Details'!$A:$E,3,0)</f>
        <v>Pork Ham Prager</v>
      </c>
      <c r="K747" s="1">
        <f>VLOOKUP($B747,'Product Details'!$A:$E,4,0)</f>
        <v>12.54</v>
      </c>
      <c r="L747" s="1">
        <f>VLOOKUP($B747,'Product Details'!$A:$E,5,0)</f>
        <v>30.54</v>
      </c>
      <c r="M747" s="1">
        <f t="shared" si="55"/>
        <v>476.52</v>
      </c>
      <c r="N747" s="1">
        <f t="shared" si="56"/>
        <v>1160.52</v>
      </c>
      <c r="O747">
        <f t="shared" si="57"/>
        <v>16</v>
      </c>
      <c r="P747" t="str">
        <f t="shared" si="58"/>
        <v>Nov</v>
      </c>
      <c r="Q747">
        <f t="shared" si="59"/>
        <v>2022</v>
      </c>
    </row>
    <row r="748" spans="1:17" x14ac:dyDescent="0.35">
      <c r="A748" s="2">
        <v>44954</v>
      </c>
      <c r="B748" t="s">
        <v>109</v>
      </c>
      <c r="C748" t="s">
        <v>89</v>
      </c>
      <c r="D748" t="s">
        <v>90</v>
      </c>
      <c r="E748" t="s">
        <v>2</v>
      </c>
      <c r="F748">
        <v>43</v>
      </c>
      <c r="G748" t="s">
        <v>132</v>
      </c>
      <c r="H748" t="s">
        <v>129</v>
      </c>
      <c r="I748" t="str">
        <f>VLOOKUP($B748,'Product Details'!$A:$E,2,0)</f>
        <v>Category 6</v>
      </c>
      <c r="J748" t="str">
        <f>VLOOKUP($B748,'Product Details'!$A:$E,3,0)</f>
        <v>Pork Ham Prager</v>
      </c>
      <c r="K748" s="1">
        <f>VLOOKUP($B748,'Product Details'!$A:$E,4,0)</f>
        <v>12.54</v>
      </c>
      <c r="L748" s="1">
        <f>VLOOKUP($B748,'Product Details'!$A:$E,5,0)</f>
        <v>30.54</v>
      </c>
      <c r="M748" s="1">
        <f t="shared" si="55"/>
        <v>539.21999999999991</v>
      </c>
      <c r="N748" s="1">
        <f t="shared" si="56"/>
        <v>1313.22</v>
      </c>
      <c r="O748">
        <f t="shared" si="57"/>
        <v>28</v>
      </c>
      <c r="P748" t="str">
        <f t="shared" si="58"/>
        <v>Jan</v>
      </c>
      <c r="Q748">
        <f t="shared" si="59"/>
        <v>2023</v>
      </c>
    </row>
    <row r="749" spans="1:17" x14ac:dyDescent="0.35">
      <c r="A749" s="2">
        <v>44937</v>
      </c>
      <c r="B749" t="s">
        <v>100</v>
      </c>
      <c r="C749" t="s">
        <v>79</v>
      </c>
      <c r="D749" t="s">
        <v>80</v>
      </c>
      <c r="E749" t="s">
        <v>2</v>
      </c>
      <c r="F749">
        <v>20</v>
      </c>
      <c r="G749" t="s">
        <v>129</v>
      </c>
      <c r="H749" t="s">
        <v>129</v>
      </c>
      <c r="I749" t="str">
        <f>VLOOKUP($B749,'Product Details'!$A:$E,2,0)</f>
        <v>Category 2</v>
      </c>
      <c r="J749" t="str">
        <f>VLOOKUP($B749,'Product Details'!$A:$E,3,0)</f>
        <v>Veal - Liver</v>
      </c>
      <c r="K749" s="1">
        <f>VLOOKUP($B749,'Product Details'!$A:$E,4,0)</f>
        <v>89.94</v>
      </c>
      <c r="L749" s="1">
        <f>VLOOKUP($B749,'Product Details'!$A:$E,5,0)</f>
        <v>89.94</v>
      </c>
      <c r="M749" s="1">
        <f t="shared" si="55"/>
        <v>1798.8</v>
      </c>
      <c r="N749" s="1">
        <f t="shared" si="56"/>
        <v>1798.8</v>
      </c>
      <c r="O749">
        <f t="shared" si="57"/>
        <v>11</v>
      </c>
      <c r="P749" t="str">
        <f t="shared" si="58"/>
        <v>Jan</v>
      </c>
      <c r="Q749">
        <f t="shared" si="59"/>
        <v>2023</v>
      </c>
    </row>
    <row r="750" spans="1:17" x14ac:dyDescent="0.35">
      <c r="A750" s="2">
        <v>44992</v>
      </c>
      <c r="B750" t="s">
        <v>118</v>
      </c>
      <c r="C750" t="s">
        <v>11</v>
      </c>
      <c r="D750" t="s">
        <v>12</v>
      </c>
      <c r="E750" t="s">
        <v>2</v>
      </c>
      <c r="F750">
        <v>57</v>
      </c>
      <c r="G750" t="s">
        <v>129</v>
      </c>
      <c r="H750" t="s">
        <v>135</v>
      </c>
      <c r="I750" t="str">
        <f>VLOOKUP($B750,'Product Details'!$A:$E,2,0)</f>
        <v>Category 2</v>
      </c>
      <c r="J750" t="str">
        <f>VLOOKUP($B750,'Product Details'!$A:$E,3,0)</f>
        <v>Soup - Campbells Mac N Cheese</v>
      </c>
      <c r="K750" s="1">
        <f>VLOOKUP($B750,'Product Details'!$A:$E,4,0)</f>
        <v>6.55</v>
      </c>
      <c r="L750" s="1">
        <f>VLOOKUP($B750,'Product Details'!$A:$E,5,0)</f>
        <v>4.53</v>
      </c>
      <c r="M750" s="1">
        <f t="shared" si="55"/>
        <v>373.34999999999997</v>
      </c>
      <c r="N750" s="1">
        <f t="shared" si="56"/>
        <v>258.21000000000004</v>
      </c>
      <c r="O750">
        <f t="shared" si="57"/>
        <v>7</v>
      </c>
      <c r="P750" t="str">
        <f t="shared" si="58"/>
        <v>Mar</v>
      </c>
      <c r="Q750">
        <f t="shared" si="59"/>
        <v>2023</v>
      </c>
    </row>
    <row r="751" spans="1:17" x14ac:dyDescent="0.35">
      <c r="A751" s="2">
        <v>44907</v>
      </c>
      <c r="B751" t="s">
        <v>100</v>
      </c>
      <c r="C751" t="s">
        <v>30</v>
      </c>
      <c r="D751" t="s">
        <v>31</v>
      </c>
      <c r="E751" t="s">
        <v>6</v>
      </c>
      <c r="F751">
        <v>44</v>
      </c>
      <c r="G751" t="s">
        <v>132</v>
      </c>
      <c r="H751" t="s">
        <v>129</v>
      </c>
      <c r="I751" t="str">
        <f>VLOOKUP($B751,'Product Details'!$A:$E,2,0)</f>
        <v>Category 2</v>
      </c>
      <c r="J751" t="str">
        <f>VLOOKUP($B751,'Product Details'!$A:$E,3,0)</f>
        <v>Veal - Liver</v>
      </c>
      <c r="K751" s="1">
        <f>VLOOKUP($B751,'Product Details'!$A:$E,4,0)</f>
        <v>89.94</v>
      </c>
      <c r="L751" s="1">
        <f>VLOOKUP($B751,'Product Details'!$A:$E,5,0)</f>
        <v>89.94</v>
      </c>
      <c r="M751" s="1">
        <f t="shared" si="55"/>
        <v>3957.3599999999997</v>
      </c>
      <c r="N751" s="1">
        <f t="shared" si="56"/>
        <v>3957.3599999999997</v>
      </c>
      <c r="O751">
        <f t="shared" si="57"/>
        <v>12</v>
      </c>
      <c r="P751" t="str">
        <f t="shared" si="58"/>
        <v>Dec</v>
      </c>
      <c r="Q751">
        <f t="shared" si="59"/>
        <v>2022</v>
      </c>
    </row>
    <row r="752" spans="1:17" x14ac:dyDescent="0.35">
      <c r="A752" s="2">
        <v>44822</v>
      </c>
      <c r="B752" t="s">
        <v>103</v>
      </c>
      <c r="C752" t="s">
        <v>47</v>
      </c>
      <c r="D752" t="s">
        <v>48</v>
      </c>
      <c r="E752" t="s">
        <v>6</v>
      </c>
      <c r="F752">
        <v>26</v>
      </c>
      <c r="G752" t="s">
        <v>129</v>
      </c>
      <c r="H752" t="s">
        <v>135</v>
      </c>
      <c r="I752" t="str">
        <f>VLOOKUP($B752,'Product Details'!$A:$E,2,0)</f>
        <v>Category 5</v>
      </c>
      <c r="J752" t="str">
        <f>VLOOKUP($B752,'Product Details'!$A:$E,3,0)</f>
        <v>Tomatoes - Grape</v>
      </c>
      <c r="K752" s="1">
        <f>VLOOKUP($B752,'Product Details'!$A:$E,4,0)</f>
        <v>36.659999999999997</v>
      </c>
      <c r="L752" s="1">
        <f>VLOOKUP($B752,'Product Details'!$A:$E,5,0)</f>
        <v>52.66</v>
      </c>
      <c r="M752" s="1">
        <f t="shared" si="55"/>
        <v>953.15999999999985</v>
      </c>
      <c r="N752" s="1">
        <f t="shared" si="56"/>
        <v>1369.1599999999999</v>
      </c>
      <c r="O752">
        <f t="shared" si="57"/>
        <v>18</v>
      </c>
      <c r="P752" t="str">
        <f t="shared" si="58"/>
        <v>Sep</v>
      </c>
      <c r="Q752">
        <f t="shared" si="59"/>
        <v>2022</v>
      </c>
    </row>
    <row r="753" spans="1:17" x14ac:dyDescent="0.35">
      <c r="A753" s="2">
        <v>44926</v>
      </c>
      <c r="B753" t="s">
        <v>100</v>
      </c>
      <c r="C753" t="s">
        <v>47</v>
      </c>
      <c r="D753" t="s">
        <v>48</v>
      </c>
      <c r="E753" t="s">
        <v>6</v>
      </c>
      <c r="F753">
        <v>58</v>
      </c>
      <c r="G753" t="s">
        <v>129</v>
      </c>
      <c r="H753" t="s">
        <v>129</v>
      </c>
      <c r="I753" t="str">
        <f>VLOOKUP($B753,'Product Details'!$A:$E,2,0)</f>
        <v>Category 2</v>
      </c>
      <c r="J753" t="str">
        <f>VLOOKUP($B753,'Product Details'!$A:$E,3,0)</f>
        <v>Veal - Liver</v>
      </c>
      <c r="K753" s="1">
        <f>VLOOKUP($B753,'Product Details'!$A:$E,4,0)</f>
        <v>89.94</v>
      </c>
      <c r="L753" s="1">
        <f>VLOOKUP($B753,'Product Details'!$A:$E,5,0)</f>
        <v>89.94</v>
      </c>
      <c r="M753" s="1">
        <f t="shared" si="55"/>
        <v>5216.5199999999995</v>
      </c>
      <c r="N753" s="1">
        <f t="shared" si="56"/>
        <v>5216.5199999999995</v>
      </c>
      <c r="O753">
        <f t="shared" si="57"/>
        <v>31</v>
      </c>
      <c r="P753" t="str">
        <f t="shared" si="58"/>
        <v>Dec</v>
      </c>
      <c r="Q753">
        <f t="shared" si="59"/>
        <v>2022</v>
      </c>
    </row>
    <row r="754" spans="1:17" x14ac:dyDescent="0.35">
      <c r="A754" s="2">
        <v>44791</v>
      </c>
      <c r="B754" t="s">
        <v>106</v>
      </c>
      <c r="C754" t="s">
        <v>73</v>
      </c>
      <c r="D754" t="s">
        <v>74</v>
      </c>
      <c r="E754" t="s">
        <v>6</v>
      </c>
      <c r="F754">
        <v>9</v>
      </c>
      <c r="G754" t="s">
        <v>131</v>
      </c>
      <c r="H754" t="s">
        <v>135</v>
      </c>
      <c r="I754" t="str">
        <f>VLOOKUP($B754,'Product Details'!$A:$E,2,0)</f>
        <v>Category 1</v>
      </c>
      <c r="J754" t="str">
        <f>VLOOKUP($B754,'Product Details'!$A:$E,3,0)</f>
        <v>Lime Cordial - Roses</v>
      </c>
      <c r="K754" s="1">
        <f>VLOOKUP($B754,'Product Details'!$A:$E,4,0)</f>
        <v>51.42</v>
      </c>
      <c r="L754" s="1">
        <f>VLOOKUP($B754,'Product Details'!$A:$E,5,0)</f>
        <v>72.42</v>
      </c>
      <c r="M754" s="1">
        <f t="shared" si="55"/>
        <v>462.78000000000003</v>
      </c>
      <c r="N754" s="1">
        <f t="shared" si="56"/>
        <v>651.78</v>
      </c>
      <c r="O754">
        <f t="shared" si="57"/>
        <v>18</v>
      </c>
      <c r="P754" t="str">
        <f t="shared" si="58"/>
        <v>Aug</v>
      </c>
      <c r="Q754">
        <f t="shared" si="59"/>
        <v>2022</v>
      </c>
    </row>
    <row r="755" spans="1:17" x14ac:dyDescent="0.35">
      <c r="A755" s="2">
        <v>44899</v>
      </c>
      <c r="B755" t="s">
        <v>115</v>
      </c>
      <c r="C755" t="s">
        <v>18</v>
      </c>
      <c r="D755" t="s">
        <v>19</v>
      </c>
      <c r="E755" t="s">
        <v>2</v>
      </c>
      <c r="F755">
        <v>32</v>
      </c>
      <c r="G755" t="s">
        <v>131</v>
      </c>
      <c r="H755" t="s">
        <v>129</v>
      </c>
      <c r="I755" t="str">
        <f>VLOOKUP($B755,'Product Details'!$A:$E,2,0)</f>
        <v>Category 3</v>
      </c>
      <c r="J755" t="str">
        <f>VLOOKUP($B755,'Product Details'!$A:$E,3,0)</f>
        <v>Tarragon - Fresh</v>
      </c>
      <c r="K755" s="1">
        <f>VLOOKUP($B755,'Product Details'!$A:$E,4,0)</f>
        <v>88.73</v>
      </c>
      <c r="L755" s="1">
        <f>VLOOKUP($B755,'Product Details'!$A:$E,5,0)</f>
        <v>87.75</v>
      </c>
      <c r="M755" s="1">
        <f t="shared" si="55"/>
        <v>2839.36</v>
      </c>
      <c r="N755" s="1">
        <f t="shared" si="56"/>
        <v>2808</v>
      </c>
      <c r="O755">
        <f t="shared" si="57"/>
        <v>4</v>
      </c>
      <c r="P755" t="str">
        <f t="shared" si="58"/>
        <v>Dec</v>
      </c>
      <c r="Q755">
        <f t="shared" si="59"/>
        <v>2022</v>
      </c>
    </row>
    <row r="756" spans="1:17" x14ac:dyDescent="0.35">
      <c r="A756" s="2">
        <v>44787</v>
      </c>
      <c r="B756" t="s">
        <v>109</v>
      </c>
      <c r="C756" t="s">
        <v>39</v>
      </c>
      <c r="D756" t="s">
        <v>40</v>
      </c>
      <c r="E756" t="s">
        <v>6</v>
      </c>
      <c r="F756">
        <v>27</v>
      </c>
      <c r="G756" t="s">
        <v>132</v>
      </c>
      <c r="H756" t="s">
        <v>135</v>
      </c>
      <c r="I756" t="str">
        <f>VLOOKUP($B756,'Product Details'!$A:$E,2,0)</f>
        <v>Category 6</v>
      </c>
      <c r="J756" t="str">
        <f>VLOOKUP($B756,'Product Details'!$A:$E,3,0)</f>
        <v>Pork Ham Prager</v>
      </c>
      <c r="K756" s="1">
        <f>VLOOKUP($B756,'Product Details'!$A:$E,4,0)</f>
        <v>12.54</v>
      </c>
      <c r="L756" s="1">
        <f>VLOOKUP($B756,'Product Details'!$A:$E,5,0)</f>
        <v>30.54</v>
      </c>
      <c r="M756" s="1">
        <f t="shared" si="55"/>
        <v>338.58</v>
      </c>
      <c r="N756" s="1">
        <f t="shared" si="56"/>
        <v>824.57999999999993</v>
      </c>
      <c r="O756">
        <f t="shared" si="57"/>
        <v>14</v>
      </c>
      <c r="P756" t="str">
        <f t="shared" si="58"/>
        <v>Aug</v>
      </c>
      <c r="Q756">
        <f t="shared" si="59"/>
        <v>2022</v>
      </c>
    </row>
    <row r="757" spans="1:17" x14ac:dyDescent="0.35">
      <c r="A757" s="2">
        <v>44921</v>
      </c>
      <c r="B757" t="s">
        <v>112</v>
      </c>
      <c r="C757" t="s">
        <v>61</v>
      </c>
      <c r="D757" t="s">
        <v>62</v>
      </c>
      <c r="E757" t="s">
        <v>2</v>
      </c>
      <c r="F757">
        <v>29</v>
      </c>
      <c r="G757" t="s">
        <v>129</v>
      </c>
      <c r="H757" t="s">
        <v>129</v>
      </c>
      <c r="I757" t="str">
        <f>VLOOKUP($B757,'Product Details'!$A:$E,2,0)</f>
        <v>Category 4</v>
      </c>
      <c r="J757" t="str">
        <f>VLOOKUP($B757,'Product Details'!$A:$E,3,0)</f>
        <v>Pizza Pizza Dough</v>
      </c>
      <c r="K757" s="1">
        <f>VLOOKUP($B757,'Product Details'!$A:$E,4,0)</f>
        <v>30.48</v>
      </c>
      <c r="L757" s="1">
        <f>VLOOKUP($B757,'Product Details'!$A:$E,5,0)</f>
        <v>36.479999999999997</v>
      </c>
      <c r="M757" s="1">
        <f t="shared" si="55"/>
        <v>883.92</v>
      </c>
      <c r="N757" s="1">
        <f t="shared" si="56"/>
        <v>1057.9199999999998</v>
      </c>
      <c r="O757">
        <f t="shared" si="57"/>
        <v>26</v>
      </c>
      <c r="P757" t="str">
        <f t="shared" si="58"/>
        <v>Dec</v>
      </c>
      <c r="Q757">
        <f t="shared" si="59"/>
        <v>2022</v>
      </c>
    </row>
    <row r="758" spans="1:17" x14ac:dyDescent="0.35">
      <c r="A758" s="2">
        <v>44907</v>
      </c>
      <c r="B758" t="s">
        <v>114</v>
      </c>
      <c r="C758" t="s">
        <v>89</v>
      </c>
      <c r="D758" t="s">
        <v>90</v>
      </c>
      <c r="E758" t="s">
        <v>2</v>
      </c>
      <c r="F758">
        <v>33</v>
      </c>
      <c r="G758" t="s">
        <v>132</v>
      </c>
      <c r="H758" t="s">
        <v>135</v>
      </c>
      <c r="I758" t="str">
        <f>VLOOKUP($B758,'Product Details'!$A:$E,2,0)</f>
        <v>Category 5</v>
      </c>
      <c r="J758" t="str">
        <f>VLOOKUP($B758,'Product Details'!$A:$E,3,0)</f>
        <v>Vaccum Bag - 14x20</v>
      </c>
      <c r="K758" s="1">
        <f>VLOOKUP($B758,'Product Details'!$A:$E,4,0)</f>
        <v>91.03</v>
      </c>
      <c r="L758" s="1">
        <f>VLOOKUP($B758,'Product Details'!$A:$E,5,0)</f>
        <v>90.54</v>
      </c>
      <c r="M758" s="1">
        <f t="shared" si="55"/>
        <v>3003.9900000000002</v>
      </c>
      <c r="N758" s="1">
        <f t="shared" si="56"/>
        <v>2987.82</v>
      </c>
      <c r="O758">
        <f t="shared" si="57"/>
        <v>12</v>
      </c>
      <c r="P758" t="str">
        <f t="shared" si="58"/>
        <v>Dec</v>
      </c>
      <c r="Q758">
        <f t="shared" si="59"/>
        <v>2022</v>
      </c>
    </row>
    <row r="759" spans="1:17" x14ac:dyDescent="0.35">
      <c r="A759" s="2">
        <v>44853</v>
      </c>
      <c r="B759" t="s">
        <v>103</v>
      </c>
      <c r="C759" t="s">
        <v>23</v>
      </c>
      <c r="D759" t="s">
        <v>24</v>
      </c>
      <c r="E759" t="s">
        <v>2</v>
      </c>
      <c r="F759">
        <v>55</v>
      </c>
      <c r="G759" t="s">
        <v>131</v>
      </c>
      <c r="H759" t="s">
        <v>129</v>
      </c>
      <c r="I759" t="str">
        <f>VLOOKUP($B759,'Product Details'!$A:$E,2,0)</f>
        <v>Category 5</v>
      </c>
      <c r="J759" t="str">
        <f>VLOOKUP($B759,'Product Details'!$A:$E,3,0)</f>
        <v>Tomatoes - Grape</v>
      </c>
      <c r="K759" s="1">
        <f>VLOOKUP($B759,'Product Details'!$A:$E,4,0)</f>
        <v>36.659999999999997</v>
      </c>
      <c r="L759" s="1">
        <f>VLOOKUP($B759,'Product Details'!$A:$E,5,0)</f>
        <v>52.66</v>
      </c>
      <c r="M759" s="1">
        <f t="shared" si="55"/>
        <v>2016.2999999999997</v>
      </c>
      <c r="N759" s="1">
        <f t="shared" si="56"/>
        <v>2896.2999999999997</v>
      </c>
      <c r="O759">
        <f t="shared" si="57"/>
        <v>19</v>
      </c>
      <c r="P759" t="str">
        <f t="shared" si="58"/>
        <v>Oct</v>
      </c>
      <c r="Q759">
        <f t="shared" si="59"/>
        <v>2022</v>
      </c>
    </row>
    <row r="760" spans="1:17" x14ac:dyDescent="0.35">
      <c r="A760" s="2">
        <v>44726</v>
      </c>
      <c r="B760" t="s">
        <v>101</v>
      </c>
      <c r="C760" t="s">
        <v>15</v>
      </c>
      <c r="D760" t="s">
        <v>16</v>
      </c>
      <c r="E760" t="s">
        <v>2</v>
      </c>
      <c r="F760">
        <v>47</v>
      </c>
      <c r="G760" t="s">
        <v>129</v>
      </c>
      <c r="H760" t="s">
        <v>129</v>
      </c>
      <c r="I760" t="str">
        <f>VLOOKUP($B760,'Product Details'!$A:$E,2,0)</f>
        <v>Category 1</v>
      </c>
      <c r="J760" t="str">
        <f>VLOOKUP($B760,'Product Details'!$A:$E,3,0)</f>
        <v>Peas - Pigeon, Dry</v>
      </c>
      <c r="K760" s="1">
        <f>VLOOKUP($B760,'Product Details'!$A:$E,4,0)</f>
        <v>69.069999999999993</v>
      </c>
      <c r="L760" s="1">
        <f>VLOOKUP($B760,'Product Details'!$A:$E,5,0)</f>
        <v>88.07</v>
      </c>
      <c r="M760" s="1">
        <f t="shared" si="55"/>
        <v>3246.2899999999995</v>
      </c>
      <c r="N760" s="1">
        <f t="shared" si="56"/>
        <v>4139.29</v>
      </c>
      <c r="O760">
        <f t="shared" si="57"/>
        <v>14</v>
      </c>
      <c r="P760" t="str">
        <f t="shared" si="58"/>
        <v>Jun</v>
      </c>
      <c r="Q760">
        <f t="shared" si="59"/>
        <v>2022</v>
      </c>
    </row>
    <row r="761" spans="1:17" x14ac:dyDescent="0.35">
      <c r="A761" s="2">
        <v>45026</v>
      </c>
      <c r="B761" t="s">
        <v>106</v>
      </c>
      <c r="C761" t="s">
        <v>25</v>
      </c>
      <c r="D761" t="s">
        <v>26</v>
      </c>
      <c r="E761" t="s">
        <v>2</v>
      </c>
      <c r="F761">
        <v>8</v>
      </c>
      <c r="G761" t="s">
        <v>130</v>
      </c>
      <c r="H761" t="s">
        <v>135</v>
      </c>
      <c r="I761" t="str">
        <f>VLOOKUP($B761,'Product Details'!$A:$E,2,0)</f>
        <v>Category 1</v>
      </c>
      <c r="J761" t="str">
        <f>VLOOKUP($B761,'Product Details'!$A:$E,3,0)</f>
        <v>Lime Cordial - Roses</v>
      </c>
      <c r="K761" s="1">
        <f>VLOOKUP($B761,'Product Details'!$A:$E,4,0)</f>
        <v>51.42</v>
      </c>
      <c r="L761" s="1">
        <f>VLOOKUP($B761,'Product Details'!$A:$E,5,0)</f>
        <v>72.42</v>
      </c>
      <c r="M761" s="1">
        <f t="shared" si="55"/>
        <v>411.36</v>
      </c>
      <c r="N761" s="1">
        <f t="shared" si="56"/>
        <v>579.36</v>
      </c>
      <c r="O761">
        <f t="shared" si="57"/>
        <v>10</v>
      </c>
      <c r="P761" t="str">
        <f t="shared" si="58"/>
        <v>Apr</v>
      </c>
      <c r="Q761">
        <f t="shared" si="59"/>
        <v>2023</v>
      </c>
    </row>
    <row r="762" spans="1:17" x14ac:dyDescent="0.35">
      <c r="A762" s="2">
        <v>44813</v>
      </c>
      <c r="B762" t="s">
        <v>114</v>
      </c>
      <c r="C762" t="s">
        <v>73</v>
      </c>
      <c r="D762" t="s">
        <v>74</v>
      </c>
      <c r="E762" t="s">
        <v>6</v>
      </c>
      <c r="F762">
        <v>26</v>
      </c>
      <c r="G762" t="s">
        <v>131</v>
      </c>
      <c r="H762" t="s">
        <v>129</v>
      </c>
      <c r="I762" t="str">
        <f>VLOOKUP($B762,'Product Details'!$A:$E,2,0)</f>
        <v>Category 5</v>
      </c>
      <c r="J762" t="str">
        <f>VLOOKUP($B762,'Product Details'!$A:$E,3,0)</f>
        <v>Vaccum Bag - 14x20</v>
      </c>
      <c r="K762" s="1">
        <f>VLOOKUP($B762,'Product Details'!$A:$E,4,0)</f>
        <v>91.03</v>
      </c>
      <c r="L762" s="1">
        <f>VLOOKUP($B762,'Product Details'!$A:$E,5,0)</f>
        <v>90.54</v>
      </c>
      <c r="M762" s="1">
        <f t="shared" si="55"/>
        <v>2366.7800000000002</v>
      </c>
      <c r="N762" s="1">
        <f t="shared" si="56"/>
        <v>2354.04</v>
      </c>
      <c r="O762">
        <f t="shared" si="57"/>
        <v>9</v>
      </c>
      <c r="P762" t="str">
        <f t="shared" si="58"/>
        <v>Sep</v>
      </c>
      <c r="Q762">
        <f t="shared" si="59"/>
        <v>2022</v>
      </c>
    </row>
    <row r="763" spans="1:17" x14ac:dyDescent="0.35">
      <c r="A763" s="2">
        <v>44764</v>
      </c>
      <c r="B763" t="s">
        <v>105</v>
      </c>
      <c r="C763" t="s">
        <v>75</v>
      </c>
      <c r="D763" t="s">
        <v>76</v>
      </c>
      <c r="E763" t="s">
        <v>6</v>
      </c>
      <c r="F763">
        <v>29</v>
      </c>
      <c r="G763" t="s">
        <v>131</v>
      </c>
      <c r="H763" t="s">
        <v>135</v>
      </c>
      <c r="I763" t="str">
        <f>VLOOKUP($B763,'Product Details'!$A:$E,2,0)</f>
        <v>Category 2</v>
      </c>
      <c r="J763" t="str">
        <f>VLOOKUP($B763,'Product Details'!$A:$E,3,0)</f>
        <v>Soup Campbells</v>
      </c>
      <c r="K763" s="1">
        <f>VLOOKUP($B763,'Product Details'!$A:$E,4,0)</f>
        <v>7.54</v>
      </c>
      <c r="L763" s="1">
        <f>VLOOKUP($B763,'Product Details'!$A:$E,5,0)</f>
        <v>13.54</v>
      </c>
      <c r="M763" s="1">
        <f t="shared" si="55"/>
        <v>218.66</v>
      </c>
      <c r="N763" s="1">
        <f t="shared" si="56"/>
        <v>392.65999999999997</v>
      </c>
      <c r="O763">
        <f t="shared" si="57"/>
        <v>22</v>
      </c>
      <c r="P763" t="str">
        <f t="shared" si="58"/>
        <v>Jul</v>
      </c>
      <c r="Q763">
        <f t="shared" si="59"/>
        <v>2022</v>
      </c>
    </row>
    <row r="764" spans="1:17" x14ac:dyDescent="0.35">
      <c r="A764" s="2">
        <v>44866</v>
      </c>
      <c r="B764" t="s">
        <v>97</v>
      </c>
      <c r="C764" t="s">
        <v>18</v>
      </c>
      <c r="D764" t="s">
        <v>19</v>
      </c>
      <c r="E764" t="s">
        <v>2</v>
      </c>
      <c r="F764">
        <v>42</v>
      </c>
      <c r="G764" t="s">
        <v>131</v>
      </c>
      <c r="H764" t="s">
        <v>135</v>
      </c>
      <c r="I764" t="str">
        <f>VLOOKUP($B764,'Product Details'!$A:$E,2,0)</f>
        <v>Category 1</v>
      </c>
      <c r="J764" t="str">
        <f>VLOOKUP($B764,'Product Details'!$A:$E,3,0)</f>
        <v>Syrup - Monin - Blue Curacao</v>
      </c>
      <c r="K764" s="1">
        <f>VLOOKUP($B764,'Product Details'!$A:$E,4,0)</f>
        <v>76.34</v>
      </c>
      <c r="L764" s="1">
        <f>VLOOKUP($B764,'Product Details'!$A:$E,5,0)</f>
        <v>81.34</v>
      </c>
      <c r="M764" s="1">
        <f t="shared" si="55"/>
        <v>3206.28</v>
      </c>
      <c r="N764" s="1">
        <f t="shared" si="56"/>
        <v>3416.28</v>
      </c>
      <c r="O764">
        <f t="shared" si="57"/>
        <v>1</v>
      </c>
      <c r="P764" t="str">
        <f t="shared" si="58"/>
        <v>Nov</v>
      </c>
      <c r="Q764">
        <f t="shared" si="59"/>
        <v>2022</v>
      </c>
    </row>
    <row r="765" spans="1:17" x14ac:dyDescent="0.35">
      <c r="A765" s="2">
        <v>44811</v>
      </c>
      <c r="B765" t="s">
        <v>102</v>
      </c>
      <c r="C765" t="s">
        <v>30</v>
      </c>
      <c r="D765" t="s">
        <v>31</v>
      </c>
      <c r="E765" t="s">
        <v>6</v>
      </c>
      <c r="F765">
        <v>11</v>
      </c>
      <c r="G765" t="s">
        <v>132</v>
      </c>
      <c r="H765" t="s">
        <v>135</v>
      </c>
      <c r="I765" t="str">
        <f>VLOOKUP($B765,'Product Details'!$A:$E,2,0)</f>
        <v>Category 3</v>
      </c>
      <c r="J765" t="str">
        <f>VLOOKUP($B765,'Product Details'!$A:$E,3,0)</f>
        <v>Scallop - St. Jaques</v>
      </c>
      <c r="K765" s="1">
        <f>VLOOKUP($B765,'Product Details'!$A:$E,4,0)</f>
        <v>22.51</v>
      </c>
      <c r="L765" s="1">
        <f>VLOOKUP($B765,'Product Details'!$A:$E,5,0)</f>
        <v>45.51</v>
      </c>
      <c r="M765" s="1">
        <f t="shared" si="55"/>
        <v>247.61</v>
      </c>
      <c r="N765" s="1">
        <f t="shared" si="56"/>
        <v>500.60999999999996</v>
      </c>
      <c r="O765">
        <f t="shared" si="57"/>
        <v>7</v>
      </c>
      <c r="P765" t="str">
        <f t="shared" si="58"/>
        <v>Sep</v>
      </c>
      <c r="Q765">
        <f t="shared" si="59"/>
        <v>2022</v>
      </c>
    </row>
    <row r="766" spans="1:17" x14ac:dyDescent="0.35">
      <c r="A766" s="2">
        <v>44971</v>
      </c>
      <c r="B766" t="s">
        <v>115</v>
      </c>
      <c r="C766" t="s">
        <v>89</v>
      </c>
      <c r="D766" t="s">
        <v>90</v>
      </c>
      <c r="E766" t="s">
        <v>2</v>
      </c>
      <c r="F766">
        <v>17</v>
      </c>
      <c r="G766" t="s">
        <v>132</v>
      </c>
      <c r="H766" t="s">
        <v>135</v>
      </c>
      <c r="I766" t="str">
        <f>VLOOKUP($B766,'Product Details'!$A:$E,2,0)</f>
        <v>Category 3</v>
      </c>
      <c r="J766" t="str">
        <f>VLOOKUP($B766,'Product Details'!$A:$E,3,0)</f>
        <v>Tarragon - Fresh</v>
      </c>
      <c r="K766" s="1">
        <f>VLOOKUP($B766,'Product Details'!$A:$E,4,0)</f>
        <v>88.73</v>
      </c>
      <c r="L766" s="1">
        <f>VLOOKUP($B766,'Product Details'!$A:$E,5,0)</f>
        <v>87.75</v>
      </c>
      <c r="M766" s="1">
        <f t="shared" si="55"/>
        <v>1508.41</v>
      </c>
      <c r="N766" s="1">
        <f t="shared" si="56"/>
        <v>1491.75</v>
      </c>
      <c r="O766">
        <f t="shared" si="57"/>
        <v>14</v>
      </c>
      <c r="P766" t="str">
        <f t="shared" si="58"/>
        <v>Feb</v>
      </c>
      <c r="Q766">
        <f t="shared" si="59"/>
        <v>2023</v>
      </c>
    </row>
    <row r="767" spans="1:17" x14ac:dyDescent="0.35">
      <c r="A767" s="2">
        <v>44786</v>
      </c>
      <c r="B767" t="s">
        <v>112</v>
      </c>
      <c r="C767" t="s">
        <v>15</v>
      </c>
      <c r="D767" t="s">
        <v>16</v>
      </c>
      <c r="E767" t="s">
        <v>2</v>
      </c>
      <c r="F767">
        <v>53</v>
      </c>
      <c r="G767" t="s">
        <v>129</v>
      </c>
      <c r="H767" t="s">
        <v>129</v>
      </c>
      <c r="I767" t="str">
        <f>VLOOKUP($B767,'Product Details'!$A:$E,2,0)</f>
        <v>Category 4</v>
      </c>
      <c r="J767" t="str">
        <f>VLOOKUP($B767,'Product Details'!$A:$E,3,0)</f>
        <v>Pizza Pizza Dough</v>
      </c>
      <c r="K767" s="1">
        <f>VLOOKUP($B767,'Product Details'!$A:$E,4,0)</f>
        <v>30.48</v>
      </c>
      <c r="L767" s="1">
        <f>VLOOKUP($B767,'Product Details'!$A:$E,5,0)</f>
        <v>36.479999999999997</v>
      </c>
      <c r="M767" s="1">
        <f t="shared" si="55"/>
        <v>1615.44</v>
      </c>
      <c r="N767" s="1">
        <f t="shared" si="56"/>
        <v>1933.4399999999998</v>
      </c>
      <c r="O767">
        <f t="shared" si="57"/>
        <v>13</v>
      </c>
      <c r="P767" t="str">
        <f t="shared" si="58"/>
        <v>Aug</v>
      </c>
      <c r="Q767">
        <f t="shared" si="59"/>
        <v>2022</v>
      </c>
    </row>
    <row r="768" spans="1:17" x14ac:dyDescent="0.35">
      <c r="A768" s="2">
        <v>44751</v>
      </c>
      <c r="B768" t="s">
        <v>115</v>
      </c>
      <c r="C768" t="s">
        <v>44</v>
      </c>
      <c r="D768" t="s">
        <v>45</v>
      </c>
      <c r="E768" t="s">
        <v>2</v>
      </c>
      <c r="F768">
        <v>36</v>
      </c>
      <c r="G768" t="s">
        <v>130</v>
      </c>
      <c r="H768" t="s">
        <v>129</v>
      </c>
      <c r="I768" t="str">
        <f>VLOOKUP($B768,'Product Details'!$A:$E,2,0)</f>
        <v>Category 3</v>
      </c>
      <c r="J768" t="str">
        <f>VLOOKUP($B768,'Product Details'!$A:$E,3,0)</f>
        <v>Tarragon - Fresh</v>
      </c>
      <c r="K768" s="1">
        <f>VLOOKUP($B768,'Product Details'!$A:$E,4,0)</f>
        <v>88.73</v>
      </c>
      <c r="L768" s="1">
        <f>VLOOKUP($B768,'Product Details'!$A:$E,5,0)</f>
        <v>87.75</v>
      </c>
      <c r="M768" s="1">
        <f t="shared" si="55"/>
        <v>3194.28</v>
      </c>
      <c r="N768" s="1">
        <f t="shared" si="56"/>
        <v>3159</v>
      </c>
      <c r="O768">
        <f t="shared" si="57"/>
        <v>9</v>
      </c>
      <c r="P768" t="str">
        <f t="shared" si="58"/>
        <v>Jul</v>
      </c>
      <c r="Q768">
        <f t="shared" si="59"/>
        <v>2022</v>
      </c>
    </row>
    <row r="769" spans="1:17" x14ac:dyDescent="0.35">
      <c r="A769" s="2">
        <v>44812</v>
      </c>
      <c r="B769" t="s">
        <v>110</v>
      </c>
      <c r="C769" t="s">
        <v>8</v>
      </c>
      <c r="D769" t="s">
        <v>9</v>
      </c>
      <c r="E769" t="s">
        <v>6</v>
      </c>
      <c r="F769">
        <v>27</v>
      </c>
      <c r="G769" t="s">
        <v>130</v>
      </c>
      <c r="H769" t="s">
        <v>135</v>
      </c>
      <c r="I769" t="str">
        <f>VLOOKUP($B769,'Product Details'!$A:$E,2,0)</f>
        <v>Category 6</v>
      </c>
      <c r="J769" t="str">
        <f>VLOOKUP($B769,'Product Details'!$A:$E,3,0)</f>
        <v>Pastry - Baked Cinnamon Stick</v>
      </c>
      <c r="K769" s="1">
        <f>VLOOKUP($B769,'Product Details'!$A:$E,4,0)</f>
        <v>43.7</v>
      </c>
      <c r="L769" s="1">
        <f>VLOOKUP($B769,'Product Details'!$A:$E,5,0)</f>
        <v>42.11</v>
      </c>
      <c r="M769" s="1">
        <f t="shared" si="55"/>
        <v>1179.9000000000001</v>
      </c>
      <c r="N769" s="1">
        <f t="shared" si="56"/>
        <v>1136.97</v>
      </c>
      <c r="O769">
        <f t="shared" si="57"/>
        <v>8</v>
      </c>
      <c r="P769" t="str">
        <f t="shared" si="58"/>
        <v>Sep</v>
      </c>
      <c r="Q769">
        <f t="shared" si="59"/>
        <v>2022</v>
      </c>
    </row>
    <row r="770" spans="1:17" x14ac:dyDescent="0.35">
      <c r="A770" s="2">
        <v>44800</v>
      </c>
      <c r="B770" t="s">
        <v>97</v>
      </c>
      <c r="C770" t="s">
        <v>61</v>
      </c>
      <c r="D770" t="s">
        <v>62</v>
      </c>
      <c r="E770" t="s">
        <v>2</v>
      </c>
      <c r="F770">
        <v>52</v>
      </c>
      <c r="G770" t="s">
        <v>129</v>
      </c>
      <c r="H770" t="s">
        <v>129</v>
      </c>
      <c r="I770" t="str">
        <f>VLOOKUP($B770,'Product Details'!$A:$E,2,0)</f>
        <v>Category 1</v>
      </c>
      <c r="J770" t="str">
        <f>VLOOKUP($B770,'Product Details'!$A:$E,3,0)</f>
        <v>Syrup - Monin - Blue Curacao</v>
      </c>
      <c r="K770" s="1">
        <f>VLOOKUP($B770,'Product Details'!$A:$E,4,0)</f>
        <v>76.34</v>
      </c>
      <c r="L770" s="1">
        <f>VLOOKUP($B770,'Product Details'!$A:$E,5,0)</f>
        <v>81.34</v>
      </c>
      <c r="M770" s="1">
        <f t="shared" si="55"/>
        <v>3969.6800000000003</v>
      </c>
      <c r="N770" s="1">
        <f t="shared" si="56"/>
        <v>4229.68</v>
      </c>
      <c r="O770">
        <f t="shared" si="57"/>
        <v>27</v>
      </c>
      <c r="P770" t="str">
        <f t="shared" si="58"/>
        <v>Aug</v>
      </c>
      <c r="Q770">
        <f t="shared" si="59"/>
        <v>2022</v>
      </c>
    </row>
    <row r="771" spans="1:17" x14ac:dyDescent="0.35">
      <c r="A771" s="2">
        <v>45038</v>
      </c>
      <c r="B771" t="s">
        <v>112</v>
      </c>
      <c r="C771" t="s">
        <v>69</v>
      </c>
      <c r="D771" t="s">
        <v>70</v>
      </c>
      <c r="E771" t="s">
        <v>6</v>
      </c>
      <c r="F771">
        <v>59</v>
      </c>
      <c r="G771" t="s">
        <v>130</v>
      </c>
      <c r="H771" t="s">
        <v>135</v>
      </c>
      <c r="I771" t="str">
        <f>VLOOKUP($B771,'Product Details'!$A:$E,2,0)</f>
        <v>Category 4</v>
      </c>
      <c r="J771" t="str">
        <f>VLOOKUP($B771,'Product Details'!$A:$E,3,0)</f>
        <v>Pizza Pizza Dough</v>
      </c>
      <c r="K771" s="1">
        <f>VLOOKUP($B771,'Product Details'!$A:$E,4,0)</f>
        <v>30.48</v>
      </c>
      <c r="L771" s="1">
        <f>VLOOKUP($B771,'Product Details'!$A:$E,5,0)</f>
        <v>36.479999999999997</v>
      </c>
      <c r="M771" s="1">
        <f t="shared" ref="M771:M834" si="60">F771*K771</f>
        <v>1798.32</v>
      </c>
      <c r="N771" s="1">
        <f t="shared" ref="N771:N834" si="61">L771*F771</f>
        <v>2152.3199999999997</v>
      </c>
      <c r="O771">
        <f t="shared" ref="O771:O834" si="62">DAY(A771)</f>
        <v>22</v>
      </c>
      <c r="P771" t="str">
        <f t="shared" ref="P771:P834" si="63">TEXT(A771,"mmm")</f>
        <v>Apr</v>
      </c>
      <c r="Q771">
        <f t="shared" ref="Q771:Q834" si="64">YEAR(A771)</f>
        <v>2023</v>
      </c>
    </row>
    <row r="772" spans="1:17" x14ac:dyDescent="0.35">
      <c r="A772" s="2">
        <v>44946</v>
      </c>
      <c r="B772" t="s">
        <v>114</v>
      </c>
      <c r="C772" t="s">
        <v>30</v>
      </c>
      <c r="D772" t="s">
        <v>31</v>
      </c>
      <c r="E772" t="s">
        <v>6</v>
      </c>
      <c r="F772">
        <v>30</v>
      </c>
      <c r="G772" t="s">
        <v>132</v>
      </c>
      <c r="H772" t="s">
        <v>129</v>
      </c>
      <c r="I772" t="str">
        <f>VLOOKUP($B772,'Product Details'!$A:$E,2,0)</f>
        <v>Category 5</v>
      </c>
      <c r="J772" t="str">
        <f>VLOOKUP($B772,'Product Details'!$A:$E,3,0)</f>
        <v>Vaccum Bag - 14x20</v>
      </c>
      <c r="K772" s="1">
        <f>VLOOKUP($B772,'Product Details'!$A:$E,4,0)</f>
        <v>91.03</v>
      </c>
      <c r="L772" s="1">
        <f>VLOOKUP($B772,'Product Details'!$A:$E,5,0)</f>
        <v>90.54</v>
      </c>
      <c r="M772" s="1">
        <f t="shared" si="60"/>
        <v>2730.9</v>
      </c>
      <c r="N772" s="1">
        <f t="shared" si="61"/>
        <v>2716.2000000000003</v>
      </c>
      <c r="O772">
        <f t="shared" si="62"/>
        <v>20</v>
      </c>
      <c r="P772" t="str">
        <f t="shared" si="63"/>
        <v>Jan</v>
      </c>
      <c r="Q772">
        <f t="shared" si="64"/>
        <v>2023</v>
      </c>
    </row>
    <row r="773" spans="1:17" x14ac:dyDescent="0.35">
      <c r="A773" s="2">
        <v>44798</v>
      </c>
      <c r="B773" t="s">
        <v>119</v>
      </c>
      <c r="C773" t="s">
        <v>11</v>
      </c>
      <c r="D773" t="s">
        <v>12</v>
      </c>
      <c r="E773" t="s">
        <v>2</v>
      </c>
      <c r="F773">
        <v>48</v>
      </c>
      <c r="G773" t="s">
        <v>129</v>
      </c>
      <c r="H773" t="s">
        <v>129</v>
      </c>
      <c r="I773" t="str">
        <f>VLOOKUP($B773,'Product Details'!$A:$E,2,0)</f>
        <v>Category 2</v>
      </c>
      <c r="J773" t="str">
        <f>VLOOKUP($B773,'Product Details'!$A:$E,3,0)</f>
        <v>Rabbit - Legs</v>
      </c>
      <c r="K773" s="1">
        <f>VLOOKUP($B773,'Product Details'!$A:$E,4,0)</f>
        <v>16.260000000000002</v>
      </c>
      <c r="L773" s="1">
        <f>VLOOKUP($B773,'Product Details'!$A:$E,5,0)</f>
        <v>23.26</v>
      </c>
      <c r="M773" s="1">
        <f t="shared" si="60"/>
        <v>780.48</v>
      </c>
      <c r="N773" s="1">
        <f t="shared" si="61"/>
        <v>1116.48</v>
      </c>
      <c r="O773">
        <f t="shared" si="62"/>
        <v>25</v>
      </c>
      <c r="P773" t="str">
        <f t="shared" si="63"/>
        <v>Aug</v>
      </c>
      <c r="Q773">
        <f t="shared" si="64"/>
        <v>2022</v>
      </c>
    </row>
    <row r="774" spans="1:17" x14ac:dyDescent="0.35">
      <c r="A774" s="2">
        <v>44893</v>
      </c>
      <c r="B774" t="s">
        <v>108</v>
      </c>
      <c r="C774" t="s">
        <v>11</v>
      </c>
      <c r="D774" t="s">
        <v>12</v>
      </c>
      <c r="E774" t="s">
        <v>2</v>
      </c>
      <c r="F774">
        <v>48</v>
      </c>
      <c r="G774" t="s">
        <v>129</v>
      </c>
      <c r="H774" t="s">
        <v>135</v>
      </c>
      <c r="I774" t="str">
        <f>VLOOKUP($B774,'Product Details'!$A:$E,2,0)</f>
        <v>Category 5</v>
      </c>
      <c r="J774" t="str">
        <f>VLOOKUP($B774,'Product Details'!$A:$E,3,0)</f>
        <v>7up Diet, 355 Ml</v>
      </c>
      <c r="K774" s="1">
        <f>VLOOKUP($B774,'Product Details'!$A:$E,4,0)</f>
        <v>70.31</v>
      </c>
      <c r="L774" s="1">
        <f>VLOOKUP($B774,'Product Details'!$A:$E,5,0)</f>
        <v>85.31</v>
      </c>
      <c r="M774" s="1">
        <f t="shared" si="60"/>
        <v>3374.88</v>
      </c>
      <c r="N774" s="1">
        <f t="shared" si="61"/>
        <v>4094.88</v>
      </c>
      <c r="O774">
        <f t="shared" si="62"/>
        <v>28</v>
      </c>
      <c r="P774" t="str">
        <f t="shared" si="63"/>
        <v>Nov</v>
      </c>
      <c r="Q774">
        <f t="shared" si="64"/>
        <v>2022</v>
      </c>
    </row>
    <row r="775" spans="1:17" x14ac:dyDescent="0.35">
      <c r="A775" s="2">
        <v>44717</v>
      </c>
      <c r="B775" t="s">
        <v>105</v>
      </c>
      <c r="C775" t="s">
        <v>56</v>
      </c>
      <c r="D775" t="s">
        <v>57</v>
      </c>
      <c r="E775" t="s">
        <v>2</v>
      </c>
      <c r="F775">
        <v>20</v>
      </c>
      <c r="G775" t="s">
        <v>132</v>
      </c>
      <c r="H775" t="s">
        <v>135</v>
      </c>
      <c r="I775" t="str">
        <f>VLOOKUP($B775,'Product Details'!$A:$E,2,0)</f>
        <v>Category 2</v>
      </c>
      <c r="J775" t="str">
        <f>VLOOKUP($B775,'Product Details'!$A:$E,3,0)</f>
        <v>Soup Campbells</v>
      </c>
      <c r="K775" s="1">
        <f>VLOOKUP($B775,'Product Details'!$A:$E,4,0)</f>
        <v>7.54</v>
      </c>
      <c r="L775" s="1">
        <f>VLOOKUP($B775,'Product Details'!$A:$E,5,0)</f>
        <v>13.54</v>
      </c>
      <c r="M775" s="1">
        <f t="shared" si="60"/>
        <v>150.80000000000001</v>
      </c>
      <c r="N775" s="1">
        <f t="shared" si="61"/>
        <v>270.79999999999995</v>
      </c>
      <c r="O775">
        <f t="shared" si="62"/>
        <v>5</v>
      </c>
      <c r="P775" t="str">
        <f t="shared" si="63"/>
        <v>Jun</v>
      </c>
      <c r="Q775">
        <f t="shared" si="64"/>
        <v>2022</v>
      </c>
    </row>
    <row r="776" spans="1:17" x14ac:dyDescent="0.35">
      <c r="A776" s="2">
        <v>44876</v>
      </c>
      <c r="B776" t="s">
        <v>97</v>
      </c>
      <c r="C776" t="s">
        <v>69</v>
      </c>
      <c r="D776" t="s">
        <v>70</v>
      </c>
      <c r="E776" t="s">
        <v>6</v>
      </c>
      <c r="F776">
        <v>15</v>
      </c>
      <c r="G776" t="s">
        <v>130</v>
      </c>
      <c r="H776" t="s">
        <v>135</v>
      </c>
      <c r="I776" t="str">
        <f>VLOOKUP($B776,'Product Details'!$A:$E,2,0)</f>
        <v>Category 1</v>
      </c>
      <c r="J776" t="str">
        <f>VLOOKUP($B776,'Product Details'!$A:$E,3,0)</f>
        <v>Syrup - Monin - Blue Curacao</v>
      </c>
      <c r="K776" s="1">
        <f>VLOOKUP($B776,'Product Details'!$A:$E,4,0)</f>
        <v>76.34</v>
      </c>
      <c r="L776" s="1">
        <f>VLOOKUP($B776,'Product Details'!$A:$E,5,0)</f>
        <v>81.34</v>
      </c>
      <c r="M776" s="1">
        <f t="shared" si="60"/>
        <v>1145.1000000000001</v>
      </c>
      <c r="N776" s="1">
        <f t="shared" si="61"/>
        <v>1220.1000000000001</v>
      </c>
      <c r="O776">
        <f t="shared" si="62"/>
        <v>11</v>
      </c>
      <c r="P776" t="str">
        <f t="shared" si="63"/>
        <v>Nov</v>
      </c>
      <c r="Q776">
        <f t="shared" si="64"/>
        <v>2022</v>
      </c>
    </row>
    <row r="777" spans="1:17" x14ac:dyDescent="0.35">
      <c r="A777" s="2">
        <v>45033</v>
      </c>
      <c r="B777" t="s">
        <v>106</v>
      </c>
      <c r="C777" t="s">
        <v>75</v>
      </c>
      <c r="D777" t="s">
        <v>76</v>
      </c>
      <c r="E777" t="s">
        <v>6</v>
      </c>
      <c r="F777">
        <v>24</v>
      </c>
      <c r="G777" t="s">
        <v>131</v>
      </c>
      <c r="H777" t="s">
        <v>129</v>
      </c>
      <c r="I777" t="str">
        <f>VLOOKUP($B777,'Product Details'!$A:$E,2,0)</f>
        <v>Category 1</v>
      </c>
      <c r="J777" t="str">
        <f>VLOOKUP($B777,'Product Details'!$A:$E,3,0)</f>
        <v>Lime Cordial - Roses</v>
      </c>
      <c r="K777" s="1">
        <f>VLOOKUP($B777,'Product Details'!$A:$E,4,0)</f>
        <v>51.42</v>
      </c>
      <c r="L777" s="1">
        <f>VLOOKUP($B777,'Product Details'!$A:$E,5,0)</f>
        <v>72.42</v>
      </c>
      <c r="M777" s="1">
        <f t="shared" si="60"/>
        <v>1234.08</v>
      </c>
      <c r="N777" s="1">
        <f t="shared" si="61"/>
        <v>1738.08</v>
      </c>
      <c r="O777">
        <f t="shared" si="62"/>
        <v>17</v>
      </c>
      <c r="P777" t="str">
        <f t="shared" si="63"/>
        <v>Apr</v>
      </c>
      <c r="Q777">
        <f t="shared" si="64"/>
        <v>2023</v>
      </c>
    </row>
    <row r="778" spans="1:17" x14ac:dyDescent="0.35">
      <c r="A778" s="2">
        <v>44832</v>
      </c>
      <c r="B778" t="s">
        <v>103</v>
      </c>
      <c r="C778" t="s">
        <v>8</v>
      </c>
      <c r="D778" t="s">
        <v>9</v>
      </c>
      <c r="E778" t="s">
        <v>6</v>
      </c>
      <c r="F778">
        <v>36</v>
      </c>
      <c r="G778" t="s">
        <v>130</v>
      </c>
      <c r="H778" t="s">
        <v>129</v>
      </c>
      <c r="I778" t="str">
        <f>VLOOKUP($B778,'Product Details'!$A:$E,2,0)</f>
        <v>Category 5</v>
      </c>
      <c r="J778" t="str">
        <f>VLOOKUP($B778,'Product Details'!$A:$E,3,0)</f>
        <v>Tomatoes - Grape</v>
      </c>
      <c r="K778" s="1">
        <f>VLOOKUP($B778,'Product Details'!$A:$E,4,0)</f>
        <v>36.659999999999997</v>
      </c>
      <c r="L778" s="1">
        <f>VLOOKUP($B778,'Product Details'!$A:$E,5,0)</f>
        <v>52.66</v>
      </c>
      <c r="M778" s="1">
        <f t="shared" si="60"/>
        <v>1319.7599999999998</v>
      </c>
      <c r="N778" s="1">
        <f t="shared" si="61"/>
        <v>1895.7599999999998</v>
      </c>
      <c r="O778">
        <f t="shared" si="62"/>
        <v>28</v>
      </c>
      <c r="P778" t="str">
        <f t="shared" si="63"/>
        <v>Sep</v>
      </c>
      <c r="Q778">
        <f t="shared" si="64"/>
        <v>2022</v>
      </c>
    </row>
    <row r="779" spans="1:17" x14ac:dyDescent="0.35">
      <c r="A779" s="2">
        <v>45002</v>
      </c>
      <c r="B779" t="s">
        <v>109</v>
      </c>
      <c r="C779" t="s">
        <v>15</v>
      </c>
      <c r="D779" t="s">
        <v>16</v>
      </c>
      <c r="E779" t="s">
        <v>2</v>
      </c>
      <c r="F779">
        <v>25</v>
      </c>
      <c r="G779" t="s">
        <v>129</v>
      </c>
      <c r="H779" t="s">
        <v>129</v>
      </c>
      <c r="I779" t="str">
        <f>VLOOKUP($B779,'Product Details'!$A:$E,2,0)</f>
        <v>Category 6</v>
      </c>
      <c r="J779" t="str">
        <f>VLOOKUP($B779,'Product Details'!$A:$E,3,0)</f>
        <v>Pork Ham Prager</v>
      </c>
      <c r="K779" s="1">
        <f>VLOOKUP($B779,'Product Details'!$A:$E,4,0)</f>
        <v>12.54</v>
      </c>
      <c r="L779" s="1">
        <f>VLOOKUP($B779,'Product Details'!$A:$E,5,0)</f>
        <v>30.54</v>
      </c>
      <c r="M779" s="1">
        <f t="shared" si="60"/>
        <v>313.5</v>
      </c>
      <c r="N779" s="1">
        <f t="shared" si="61"/>
        <v>763.5</v>
      </c>
      <c r="O779">
        <f t="shared" si="62"/>
        <v>17</v>
      </c>
      <c r="P779" t="str">
        <f t="shared" si="63"/>
        <v>Mar</v>
      </c>
      <c r="Q779">
        <f t="shared" si="64"/>
        <v>2023</v>
      </c>
    </row>
    <row r="780" spans="1:17" x14ac:dyDescent="0.35">
      <c r="A780" s="2">
        <v>44912</v>
      </c>
      <c r="B780" t="s">
        <v>101</v>
      </c>
      <c r="C780" t="s">
        <v>50</v>
      </c>
      <c r="D780" t="s">
        <v>51</v>
      </c>
      <c r="E780" t="s">
        <v>6</v>
      </c>
      <c r="F780">
        <v>44</v>
      </c>
      <c r="G780" t="s">
        <v>130</v>
      </c>
      <c r="H780" t="s">
        <v>135</v>
      </c>
      <c r="I780" t="str">
        <f>VLOOKUP($B780,'Product Details'!$A:$E,2,0)</f>
        <v>Category 1</v>
      </c>
      <c r="J780" t="str">
        <f>VLOOKUP($B780,'Product Details'!$A:$E,3,0)</f>
        <v>Peas - Pigeon, Dry</v>
      </c>
      <c r="K780" s="1">
        <f>VLOOKUP($B780,'Product Details'!$A:$E,4,0)</f>
        <v>69.069999999999993</v>
      </c>
      <c r="L780" s="1">
        <f>VLOOKUP($B780,'Product Details'!$A:$E,5,0)</f>
        <v>88.07</v>
      </c>
      <c r="M780" s="1">
        <f t="shared" si="60"/>
        <v>3039.08</v>
      </c>
      <c r="N780" s="1">
        <f t="shared" si="61"/>
        <v>3875.08</v>
      </c>
      <c r="O780">
        <f t="shared" si="62"/>
        <v>17</v>
      </c>
      <c r="P780" t="str">
        <f t="shared" si="63"/>
        <v>Dec</v>
      </c>
      <c r="Q780">
        <f t="shared" si="64"/>
        <v>2022</v>
      </c>
    </row>
    <row r="781" spans="1:17" x14ac:dyDescent="0.35">
      <c r="A781" s="2">
        <v>44913</v>
      </c>
      <c r="B781" t="s">
        <v>99</v>
      </c>
      <c r="C781" t="s">
        <v>25</v>
      </c>
      <c r="D781" t="s">
        <v>26</v>
      </c>
      <c r="E781" t="s">
        <v>2</v>
      </c>
      <c r="F781">
        <v>29</v>
      </c>
      <c r="G781" t="s">
        <v>130</v>
      </c>
      <c r="H781" t="s">
        <v>135</v>
      </c>
      <c r="I781" t="str">
        <f>VLOOKUP($B781,'Product Details'!$A:$E,2,0)</f>
        <v>Category 3</v>
      </c>
      <c r="J781" t="str">
        <f>VLOOKUP($B781,'Product Details'!$A:$E,3,0)</f>
        <v>Wine - Tribal Sauvignon</v>
      </c>
      <c r="K781" s="1">
        <f>VLOOKUP($B781,'Product Details'!$A:$E,4,0)</f>
        <v>21.66</v>
      </c>
      <c r="L781" s="1">
        <f>VLOOKUP($B781,'Product Details'!$A:$E,5,0)</f>
        <v>31.66</v>
      </c>
      <c r="M781" s="1">
        <f t="shared" si="60"/>
        <v>628.14</v>
      </c>
      <c r="N781" s="1">
        <f t="shared" si="61"/>
        <v>918.14</v>
      </c>
      <c r="O781">
        <f t="shared" si="62"/>
        <v>18</v>
      </c>
      <c r="P781" t="str">
        <f t="shared" si="63"/>
        <v>Dec</v>
      </c>
      <c r="Q781">
        <f t="shared" si="64"/>
        <v>2022</v>
      </c>
    </row>
    <row r="782" spans="1:17" x14ac:dyDescent="0.35">
      <c r="A782" s="2">
        <v>44771</v>
      </c>
      <c r="B782" t="s">
        <v>113</v>
      </c>
      <c r="C782" t="s">
        <v>33</v>
      </c>
      <c r="D782" t="s">
        <v>34</v>
      </c>
      <c r="E782" t="s">
        <v>2</v>
      </c>
      <c r="F782">
        <v>54</v>
      </c>
      <c r="G782" t="s">
        <v>129</v>
      </c>
      <c r="H782" t="s">
        <v>135</v>
      </c>
      <c r="I782" t="str">
        <f>VLOOKUP($B782,'Product Details'!$A:$E,2,0)</f>
        <v>Category 6</v>
      </c>
      <c r="J782" t="str">
        <f>VLOOKUP($B782,'Product Details'!$A:$E,3,0)</f>
        <v>Pepper - Cayenne</v>
      </c>
      <c r="K782" s="1">
        <f>VLOOKUP($B782,'Product Details'!$A:$E,4,0)</f>
        <v>77.83</v>
      </c>
      <c r="L782" s="1">
        <f>VLOOKUP($B782,'Product Details'!$A:$E,5,0)</f>
        <v>99.83</v>
      </c>
      <c r="M782" s="1">
        <f t="shared" si="60"/>
        <v>4202.82</v>
      </c>
      <c r="N782" s="1">
        <f t="shared" si="61"/>
        <v>5390.82</v>
      </c>
      <c r="O782">
        <f t="shared" si="62"/>
        <v>29</v>
      </c>
      <c r="P782" t="str">
        <f t="shared" si="63"/>
        <v>Jul</v>
      </c>
      <c r="Q782">
        <f t="shared" si="64"/>
        <v>2022</v>
      </c>
    </row>
    <row r="783" spans="1:17" x14ac:dyDescent="0.35">
      <c r="A783" s="2">
        <v>44849</v>
      </c>
      <c r="B783" t="s">
        <v>115</v>
      </c>
      <c r="C783" t="s">
        <v>84</v>
      </c>
      <c r="D783" t="s">
        <v>85</v>
      </c>
      <c r="E783" t="s">
        <v>2</v>
      </c>
      <c r="F783">
        <v>24</v>
      </c>
      <c r="G783" t="s">
        <v>130</v>
      </c>
      <c r="H783" t="s">
        <v>129</v>
      </c>
      <c r="I783" t="str">
        <f>VLOOKUP($B783,'Product Details'!$A:$E,2,0)</f>
        <v>Category 3</v>
      </c>
      <c r="J783" t="str">
        <f>VLOOKUP($B783,'Product Details'!$A:$E,3,0)</f>
        <v>Tarragon - Fresh</v>
      </c>
      <c r="K783" s="1">
        <f>VLOOKUP($B783,'Product Details'!$A:$E,4,0)</f>
        <v>88.73</v>
      </c>
      <c r="L783" s="1">
        <f>VLOOKUP($B783,'Product Details'!$A:$E,5,0)</f>
        <v>87.75</v>
      </c>
      <c r="M783" s="1">
        <f t="shared" si="60"/>
        <v>2129.52</v>
      </c>
      <c r="N783" s="1">
        <f t="shared" si="61"/>
        <v>2106</v>
      </c>
      <c r="O783">
        <f t="shared" si="62"/>
        <v>15</v>
      </c>
      <c r="P783" t="str">
        <f t="shared" si="63"/>
        <v>Oct</v>
      </c>
      <c r="Q783">
        <f t="shared" si="64"/>
        <v>2022</v>
      </c>
    </row>
    <row r="784" spans="1:17" x14ac:dyDescent="0.35">
      <c r="A784" s="2">
        <v>45058</v>
      </c>
      <c r="B784" t="s">
        <v>109</v>
      </c>
      <c r="C784" t="s">
        <v>39</v>
      </c>
      <c r="D784" t="s">
        <v>40</v>
      </c>
      <c r="E784" t="s">
        <v>6</v>
      </c>
      <c r="F784">
        <v>35</v>
      </c>
      <c r="G784" t="s">
        <v>132</v>
      </c>
      <c r="H784" t="s">
        <v>129</v>
      </c>
      <c r="I784" t="str">
        <f>VLOOKUP($B784,'Product Details'!$A:$E,2,0)</f>
        <v>Category 6</v>
      </c>
      <c r="J784" t="str">
        <f>VLOOKUP($B784,'Product Details'!$A:$E,3,0)</f>
        <v>Pork Ham Prager</v>
      </c>
      <c r="K784" s="1">
        <f>VLOOKUP($B784,'Product Details'!$A:$E,4,0)</f>
        <v>12.54</v>
      </c>
      <c r="L784" s="1">
        <f>VLOOKUP($B784,'Product Details'!$A:$E,5,0)</f>
        <v>30.54</v>
      </c>
      <c r="M784" s="1">
        <f t="shared" si="60"/>
        <v>438.9</v>
      </c>
      <c r="N784" s="1">
        <f t="shared" si="61"/>
        <v>1068.8999999999999</v>
      </c>
      <c r="O784">
        <f t="shared" si="62"/>
        <v>12</v>
      </c>
      <c r="P784" t="str">
        <f t="shared" si="63"/>
        <v>May</v>
      </c>
      <c r="Q784">
        <f t="shared" si="64"/>
        <v>2023</v>
      </c>
    </row>
    <row r="785" spans="1:17" x14ac:dyDescent="0.35">
      <c r="A785" s="2">
        <v>44952</v>
      </c>
      <c r="B785" t="s">
        <v>103</v>
      </c>
      <c r="C785" t="s">
        <v>56</v>
      </c>
      <c r="D785" t="s">
        <v>57</v>
      </c>
      <c r="E785" t="s">
        <v>2</v>
      </c>
      <c r="F785">
        <v>41</v>
      </c>
      <c r="G785" t="s">
        <v>132</v>
      </c>
      <c r="H785" t="s">
        <v>129</v>
      </c>
      <c r="I785" t="str">
        <f>VLOOKUP($B785,'Product Details'!$A:$E,2,0)</f>
        <v>Category 5</v>
      </c>
      <c r="J785" t="str">
        <f>VLOOKUP($B785,'Product Details'!$A:$E,3,0)</f>
        <v>Tomatoes - Grape</v>
      </c>
      <c r="K785" s="1">
        <f>VLOOKUP($B785,'Product Details'!$A:$E,4,0)</f>
        <v>36.659999999999997</v>
      </c>
      <c r="L785" s="1">
        <f>VLOOKUP($B785,'Product Details'!$A:$E,5,0)</f>
        <v>52.66</v>
      </c>
      <c r="M785" s="1">
        <f t="shared" si="60"/>
        <v>1503.06</v>
      </c>
      <c r="N785" s="1">
        <f t="shared" si="61"/>
        <v>2159.06</v>
      </c>
      <c r="O785">
        <f t="shared" si="62"/>
        <v>26</v>
      </c>
      <c r="P785" t="str">
        <f t="shared" si="63"/>
        <v>Jan</v>
      </c>
      <c r="Q785">
        <f t="shared" si="64"/>
        <v>2023</v>
      </c>
    </row>
    <row r="786" spans="1:17" x14ac:dyDescent="0.35">
      <c r="A786" s="2">
        <v>44837</v>
      </c>
      <c r="B786" t="s">
        <v>106</v>
      </c>
      <c r="C786" t="s">
        <v>82</v>
      </c>
      <c r="D786" t="s">
        <v>83</v>
      </c>
      <c r="E786" t="s">
        <v>6</v>
      </c>
      <c r="F786">
        <v>32</v>
      </c>
      <c r="G786" t="s">
        <v>129</v>
      </c>
      <c r="H786" t="s">
        <v>135</v>
      </c>
      <c r="I786" t="str">
        <f>VLOOKUP($B786,'Product Details'!$A:$E,2,0)</f>
        <v>Category 1</v>
      </c>
      <c r="J786" t="str">
        <f>VLOOKUP($B786,'Product Details'!$A:$E,3,0)</f>
        <v>Lime Cordial - Roses</v>
      </c>
      <c r="K786" s="1">
        <f>VLOOKUP($B786,'Product Details'!$A:$E,4,0)</f>
        <v>51.42</v>
      </c>
      <c r="L786" s="1">
        <f>VLOOKUP($B786,'Product Details'!$A:$E,5,0)</f>
        <v>72.42</v>
      </c>
      <c r="M786" s="1">
        <f t="shared" si="60"/>
        <v>1645.44</v>
      </c>
      <c r="N786" s="1">
        <f t="shared" si="61"/>
        <v>2317.44</v>
      </c>
      <c r="O786">
        <f t="shared" si="62"/>
        <v>3</v>
      </c>
      <c r="P786" t="str">
        <f t="shared" si="63"/>
        <v>Oct</v>
      </c>
      <c r="Q786">
        <f t="shared" si="64"/>
        <v>2022</v>
      </c>
    </row>
    <row r="787" spans="1:17" x14ac:dyDescent="0.35">
      <c r="A787" s="2">
        <v>44996</v>
      </c>
      <c r="B787" t="s">
        <v>102</v>
      </c>
      <c r="C787" t="s">
        <v>50</v>
      </c>
      <c r="D787" t="s">
        <v>51</v>
      </c>
      <c r="E787" t="s">
        <v>6</v>
      </c>
      <c r="F787">
        <v>57</v>
      </c>
      <c r="G787" t="s">
        <v>130</v>
      </c>
      <c r="H787" t="s">
        <v>129</v>
      </c>
      <c r="I787" t="str">
        <f>VLOOKUP($B787,'Product Details'!$A:$E,2,0)</f>
        <v>Category 3</v>
      </c>
      <c r="J787" t="str">
        <f>VLOOKUP($B787,'Product Details'!$A:$E,3,0)</f>
        <v>Scallop - St. Jaques</v>
      </c>
      <c r="K787" s="1">
        <f>VLOOKUP($B787,'Product Details'!$A:$E,4,0)</f>
        <v>22.51</v>
      </c>
      <c r="L787" s="1">
        <f>VLOOKUP($B787,'Product Details'!$A:$E,5,0)</f>
        <v>45.51</v>
      </c>
      <c r="M787" s="1">
        <f t="shared" si="60"/>
        <v>1283.0700000000002</v>
      </c>
      <c r="N787" s="1">
        <f t="shared" si="61"/>
        <v>2594.0699999999997</v>
      </c>
      <c r="O787">
        <f t="shared" si="62"/>
        <v>11</v>
      </c>
      <c r="P787" t="str">
        <f t="shared" si="63"/>
        <v>Mar</v>
      </c>
      <c r="Q787">
        <f t="shared" si="64"/>
        <v>2023</v>
      </c>
    </row>
    <row r="788" spans="1:17" x14ac:dyDescent="0.35">
      <c r="A788" s="2">
        <v>44820</v>
      </c>
      <c r="B788" t="s">
        <v>108</v>
      </c>
      <c r="C788" t="s">
        <v>63</v>
      </c>
      <c r="D788" t="s">
        <v>64</v>
      </c>
      <c r="E788" t="s">
        <v>6</v>
      </c>
      <c r="F788">
        <v>33</v>
      </c>
      <c r="G788" t="s">
        <v>129</v>
      </c>
      <c r="H788" t="s">
        <v>135</v>
      </c>
      <c r="I788" t="str">
        <f>VLOOKUP($B788,'Product Details'!$A:$E,2,0)</f>
        <v>Category 5</v>
      </c>
      <c r="J788" t="str">
        <f>VLOOKUP($B788,'Product Details'!$A:$E,3,0)</f>
        <v>7up Diet, 355 Ml</v>
      </c>
      <c r="K788" s="1">
        <f>VLOOKUP($B788,'Product Details'!$A:$E,4,0)</f>
        <v>70.31</v>
      </c>
      <c r="L788" s="1">
        <f>VLOOKUP($B788,'Product Details'!$A:$E,5,0)</f>
        <v>85.31</v>
      </c>
      <c r="M788" s="1">
        <f t="shared" si="60"/>
        <v>2320.23</v>
      </c>
      <c r="N788" s="1">
        <f t="shared" si="61"/>
        <v>2815.23</v>
      </c>
      <c r="O788">
        <f t="shared" si="62"/>
        <v>16</v>
      </c>
      <c r="P788" t="str">
        <f t="shared" si="63"/>
        <v>Sep</v>
      </c>
      <c r="Q788">
        <f t="shared" si="64"/>
        <v>2022</v>
      </c>
    </row>
    <row r="789" spans="1:17" x14ac:dyDescent="0.35">
      <c r="A789" s="2">
        <v>44789</v>
      </c>
      <c r="B789" t="s">
        <v>99</v>
      </c>
      <c r="C789" t="s">
        <v>11</v>
      </c>
      <c r="D789" t="s">
        <v>12</v>
      </c>
      <c r="E789" t="s">
        <v>2</v>
      </c>
      <c r="F789">
        <v>28</v>
      </c>
      <c r="G789" t="s">
        <v>129</v>
      </c>
      <c r="H789" t="s">
        <v>129</v>
      </c>
      <c r="I789" t="str">
        <f>VLOOKUP($B789,'Product Details'!$A:$E,2,0)</f>
        <v>Category 3</v>
      </c>
      <c r="J789" t="str">
        <f>VLOOKUP($B789,'Product Details'!$A:$E,3,0)</f>
        <v>Wine - Tribal Sauvignon</v>
      </c>
      <c r="K789" s="1">
        <f>VLOOKUP($B789,'Product Details'!$A:$E,4,0)</f>
        <v>21.66</v>
      </c>
      <c r="L789" s="1">
        <f>VLOOKUP($B789,'Product Details'!$A:$E,5,0)</f>
        <v>31.66</v>
      </c>
      <c r="M789" s="1">
        <f t="shared" si="60"/>
        <v>606.48</v>
      </c>
      <c r="N789" s="1">
        <f t="shared" si="61"/>
        <v>886.48</v>
      </c>
      <c r="O789">
        <f t="shared" si="62"/>
        <v>16</v>
      </c>
      <c r="P789" t="str">
        <f t="shared" si="63"/>
        <v>Aug</v>
      </c>
      <c r="Q789">
        <f t="shared" si="64"/>
        <v>2022</v>
      </c>
    </row>
    <row r="790" spans="1:17" x14ac:dyDescent="0.35">
      <c r="A790" s="2">
        <v>44829</v>
      </c>
      <c r="B790" t="s">
        <v>108</v>
      </c>
      <c r="C790" t="s">
        <v>73</v>
      </c>
      <c r="D790" t="s">
        <v>74</v>
      </c>
      <c r="E790" t="s">
        <v>6</v>
      </c>
      <c r="F790">
        <v>25</v>
      </c>
      <c r="G790" t="s">
        <v>131</v>
      </c>
      <c r="H790" t="s">
        <v>129</v>
      </c>
      <c r="I790" t="str">
        <f>VLOOKUP($B790,'Product Details'!$A:$E,2,0)</f>
        <v>Category 5</v>
      </c>
      <c r="J790" t="str">
        <f>VLOOKUP($B790,'Product Details'!$A:$E,3,0)</f>
        <v>7up Diet, 355 Ml</v>
      </c>
      <c r="K790" s="1">
        <f>VLOOKUP($B790,'Product Details'!$A:$E,4,0)</f>
        <v>70.31</v>
      </c>
      <c r="L790" s="1">
        <f>VLOOKUP($B790,'Product Details'!$A:$E,5,0)</f>
        <v>85.31</v>
      </c>
      <c r="M790" s="1">
        <f t="shared" si="60"/>
        <v>1757.75</v>
      </c>
      <c r="N790" s="1">
        <f t="shared" si="61"/>
        <v>2132.75</v>
      </c>
      <c r="O790">
        <f t="shared" si="62"/>
        <v>25</v>
      </c>
      <c r="P790" t="str">
        <f t="shared" si="63"/>
        <v>Sep</v>
      </c>
      <c r="Q790">
        <f t="shared" si="64"/>
        <v>2022</v>
      </c>
    </row>
    <row r="791" spans="1:17" x14ac:dyDescent="0.35">
      <c r="A791" s="2">
        <v>44977</v>
      </c>
      <c r="B791" t="s">
        <v>105</v>
      </c>
      <c r="C791" t="s">
        <v>63</v>
      </c>
      <c r="D791" t="s">
        <v>64</v>
      </c>
      <c r="E791" t="s">
        <v>6</v>
      </c>
      <c r="F791">
        <v>29</v>
      </c>
      <c r="G791" t="s">
        <v>129</v>
      </c>
      <c r="H791" t="s">
        <v>135</v>
      </c>
      <c r="I791" t="str">
        <f>VLOOKUP($B791,'Product Details'!$A:$E,2,0)</f>
        <v>Category 2</v>
      </c>
      <c r="J791" t="str">
        <f>VLOOKUP($B791,'Product Details'!$A:$E,3,0)</f>
        <v>Soup Campbells</v>
      </c>
      <c r="K791" s="1">
        <f>VLOOKUP($B791,'Product Details'!$A:$E,4,0)</f>
        <v>7.54</v>
      </c>
      <c r="L791" s="1">
        <f>VLOOKUP($B791,'Product Details'!$A:$E,5,0)</f>
        <v>13.54</v>
      </c>
      <c r="M791" s="1">
        <f t="shared" si="60"/>
        <v>218.66</v>
      </c>
      <c r="N791" s="1">
        <f t="shared" si="61"/>
        <v>392.65999999999997</v>
      </c>
      <c r="O791">
        <f t="shared" si="62"/>
        <v>20</v>
      </c>
      <c r="P791" t="str">
        <f t="shared" si="63"/>
        <v>Feb</v>
      </c>
      <c r="Q791">
        <f t="shared" si="64"/>
        <v>2023</v>
      </c>
    </row>
    <row r="792" spans="1:17" x14ac:dyDescent="0.35">
      <c r="A792" s="2">
        <v>44763</v>
      </c>
      <c r="B792" t="s">
        <v>100</v>
      </c>
      <c r="C792" t="s">
        <v>47</v>
      </c>
      <c r="D792" t="s">
        <v>48</v>
      </c>
      <c r="E792" t="s">
        <v>6</v>
      </c>
      <c r="F792">
        <v>24</v>
      </c>
      <c r="G792" t="s">
        <v>129</v>
      </c>
      <c r="H792" t="s">
        <v>129</v>
      </c>
      <c r="I792" t="str">
        <f>VLOOKUP($B792,'Product Details'!$A:$E,2,0)</f>
        <v>Category 2</v>
      </c>
      <c r="J792" t="str">
        <f>VLOOKUP($B792,'Product Details'!$A:$E,3,0)</f>
        <v>Veal - Liver</v>
      </c>
      <c r="K792" s="1">
        <f>VLOOKUP($B792,'Product Details'!$A:$E,4,0)</f>
        <v>89.94</v>
      </c>
      <c r="L792" s="1">
        <f>VLOOKUP($B792,'Product Details'!$A:$E,5,0)</f>
        <v>89.94</v>
      </c>
      <c r="M792" s="1">
        <f t="shared" si="60"/>
        <v>2158.56</v>
      </c>
      <c r="N792" s="1">
        <f t="shared" si="61"/>
        <v>2158.56</v>
      </c>
      <c r="O792">
        <f t="shared" si="62"/>
        <v>21</v>
      </c>
      <c r="P792" t="str">
        <f t="shared" si="63"/>
        <v>Jul</v>
      </c>
      <c r="Q792">
        <f t="shared" si="64"/>
        <v>2022</v>
      </c>
    </row>
    <row r="793" spans="1:17" x14ac:dyDescent="0.35">
      <c r="A793" s="2">
        <v>45000</v>
      </c>
      <c r="B793" t="s">
        <v>107</v>
      </c>
      <c r="C793" t="s">
        <v>67</v>
      </c>
      <c r="D793" t="s">
        <v>68</v>
      </c>
      <c r="E793" t="s">
        <v>2</v>
      </c>
      <c r="F793">
        <v>29</v>
      </c>
      <c r="G793" t="s">
        <v>131</v>
      </c>
      <c r="H793" t="s">
        <v>129</v>
      </c>
      <c r="I793" t="str">
        <f>VLOOKUP($B793,'Product Details'!$A:$E,2,0)</f>
        <v>Category 3</v>
      </c>
      <c r="J793" t="str">
        <f>VLOOKUP($B793,'Product Details'!$A:$E,3,0)</f>
        <v>Sherry - Dry</v>
      </c>
      <c r="K793" s="1">
        <f>VLOOKUP($B793,'Product Details'!$A:$E,4,0)</f>
        <v>56.74</v>
      </c>
      <c r="L793" s="1">
        <f>VLOOKUP($B793,'Product Details'!$A:$E,5,0)</f>
        <v>79.739999999999995</v>
      </c>
      <c r="M793" s="1">
        <f t="shared" si="60"/>
        <v>1645.46</v>
      </c>
      <c r="N793" s="1">
        <f t="shared" si="61"/>
        <v>2312.46</v>
      </c>
      <c r="O793">
        <f t="shared" si="62"/>
        <v>15</v>
      </c>
      <c r="P793" t="str">
        <f t="shared" si="63"/>
        <v>Mar</v>
      </c>
      <c r="Q793">
        <f t="shared" si="64"/>
        <v>2023</v>
      </c>
    </row>
    <row r="794" spans="1:17" x14ac:dyDescent="0.35">
      <c r="A794" s="2">
        <v>44901</v>
      </c>
      <c r="B794" t="s">
        <v>103</v>
      </c>
      <c r="C794" t="s">
        <v>47</v>
      </c>
      <c r="D794" t="s">
        <v>48</v>
      </c>
      <c r="E794" t="s">
        <v>6</v>
      </c>
      <c r="F794">
        <v>26</v>
      </c>
      <c r="G794" t="s">
        <v>129</v>
      </c>
      <c r="H794" t="s">
        <v>135</v>
      </c>
      <c r="I794" t="str">
        <f>VLOOKUP($B794,'Product Details'!$A:$E,2,0)</f>
        <v>Category 5</v>
      </c>
      <c r="J794" t="str">
        <f>VLOOKUP($B794,'Product Details'!$A:$E,3,0)</f>
        <v>Tomatoes - Grape</v>
      </c>
      <c r="K794" s="1">
        <f>VLOOKUP($B794,'Product Details'!$A:$E,4,0)</f>
        <v>36.659999999999997</v>
      </c>
      <c r="L794" s="1">
        <f>VLOOKUP($B794,'Product Details'!$A:$E,5,0)</f>
        <v>52.66</v>
      </c>
      <c r="M794" s="1">
        <f t="shared" si="60"/>
        <v>953.15999999999985</v>
      </c>
      <c r="N794" s="1">
        <f t="shared" si="61"/>
        <v>1369.1599999999999</v>
      </c>
      <c r="O794">
        <f t="shared" si="62"/>
        <v>6</v>
      </c>
      <c r="P794" t="str">
        <f t="shared" si="63"/>
        <v>Dec</v>
      </c>
      <c r="Q794">
        <f t="shared" si="64"/>
        <v>2022</v>
      </c>
    </row>
    <row r="795" spans="1:17" x14ac:dyDescent="0.35">
      <c r="A795" s="2">
        <v>44926</v>
      </c>
      <c r="B795" t="s">
        <v>99</v>
      </c>
      <c r="C795" t="s">
        <v>79</v>
      </c>
      <c r="D795" t="s">
        <v>80</v>
      </c>
      <c r="E795" t="s">
        <v>2</v>
      </c>
      <c r="F795">
        <v>29</v>
      </c>
      <c r="G795" t="s">
        <v>129</v>
      </c>
      <c r="H795" t="s">
        <v>135</v>
      </c>
      <c r="I795" t="str">
        <f>VLOOKUP($B795,'Product Details'!$A:$E,2,0)</f>
        <v>Category 3</v>
      </c>
      <c r="J795" t="str">
        <f>VLOOKUP($B795,'Product Details'!$A:$E,3,0)</f>
        <v>Wine - Tribal Sauvignon</v>
      </c>
      <c r="K795" s="1">
        <f>VLOOKUP($B795,'Product Details'!$A:$E,4,0)</f>
        <v>21.66</v>
      </c>
      <c r="L795" s="1">
        <f>VLOOKUP($B795,'Product Details'!$A:$E,5,0)</f>
        <v>31.66</v>
      </c>
      <c r="M795" s="1">
        <f t="shared" si="60"/>
        <v>628.14</v>
      </c>
      <c r="N795" s="1">
        <f t="shared" si="61"/>
        <v>918.14</v>
      </c>
      <c r="O795">
        <f t="shared" si="62"/>
        <v>31</v>
      </c>
      <c r="P795" t="str">
        <f t="shared" si="63"/>
        <v>Dec</v>
      </c>
      <c r="Q795">
        <f t="shared" si="64"/>
        <v>2022</v>
      </c>
    </row>
    <row r="796" spans="1:17" x14ac:dyDescent="0.35">
      <c r="A796" s="2">
        <v>45009</v>
      </c>
      <c r="B796" t="s">
        <v>107</v>
      </c>
      <c r="C796" t="s">
        <v>18</v>
      </c>
      <c r="D796" t="s">
        <v>19</v>
      </c>
      <c r="E796" t="s">
        <v>2</v>
      </c>
      <c r="F796">
        <v>21</v>
      </c>
      <c r="G796" t="s">
        <v>131</v>
      </c>
      <c r="H796" t="s">
        <v>129</v>
      </c>
      <c r="I796" t="str">
        <f>VLOOKUP($B796,'Product Details'!$A:$E,2,0)</f>
        <v>Category 3</v>
      </c>
      <c r="J796" t="str">
        <f>VLOOKUP($B796,'Product Details'!$A:$E,3,0)</f>
        <v>Sherry - Dry</v>
      </c>
      <c r="K796" s="1">
        <f>VLOOKUP($B796,'Product Details'!$A:$E,4,0)</f>
        <v>56.74</v>
      </c>
      <c r="L796" s="1">
        <f>VLOOKUP($B796,'Product Details'!$A:$E,5,0)</f>
        <v>79.739999999999995</v>
      </c>
      <c r="M796" s="1">
        <f t="shared" si="60"/>
        <v>1191.54</v>
      </c>
      <c r="N796" s="1">
        <f t="shared" si="61"/>
        <v>1674.54</v>
      </c>
      <c r="O796">
        <f t="shared" si="62"/>
        <v>24</v>
      </c>
      <c r="P796" t="str">
        <f t="shared" si="63"/>
        <v>Mar</v>
      </c>
      <c r="Q796">
        <f t="shared" si="64"/>
        <v>2023</v>
      </c>
    </row>
    <row r="797" spans="1:17" x14ac:dyDescent="0.35">
      <c r="A797" s="2">
        <v>44713</v>
      </c>
      <c r="B797" t="s">
        <v>98</v>
      </c>
      <c r="C797" t="s">
        <v>63</v>
      </c>
      <c r="D797" t="s">
        <v>64</v>
      </c>
      <c r="E797" t="s">
        <v>6</v>
      </c>
      <c r="F797">
        <v>23</v>
      </c>
      <c r="G797" t="s">
        <v>129</v>
      </c>
      <c r="H797" t="s">
        <v>129</v>
      </c>
      <c r="I797" t="str">
        <f>VLOOKUP($B797,'Product Details'!$A:$E,2,0)</f>
        <v>Category 3</v>
      </c>
      <c r="J797" t="str">
        <f>VLOOKUP($B797,'Product Details'!$A:$E,3,0)</f>
        <v>Beef - Striploin</v>
      </c>
      <c r="K797" s="1">
        <f>VLOOKUP($B797,'Product Details'!$A:$E,4,0)</f>
        <v>13.89</v>
      </c>
      <c r="L797" s="1">
        <f>VLOOKUP($B797,'Product Details'!$A:$E,5,0)</f>
        <v>33.89</v>
      </c>
      <c r="M797" s="1">
        <f t="shared" si="60"/>
        <v>319.47000000000003</v>
      </c>
      <c r="N797" s="1">
        <f t="shared" si="61"/>
        <v>779.47</v>
      </c>
      <c r="O797">
        <f t="shared" si="62"/>
        <v>1</v>
      </c>
      <c r="P797" t="str">
        <f t="shared" si="63"/>
        <v>Jun</v>
      </c>
      <c r="Q797">
        <f t="shared" si="64"/>
        <v>2022</v>
      </c>
    </row>
    <row r="798" spans="1:17" x14ac:dyDescent="0.35">
      <c r="A798" s="2">
        <v>45024</v>
      </c>
      <c r="B798" t="s">
        <v>108</v>
      </c>
      <c r="C798" t="s">
        <v>82</v>
      </c>
      <c r="D798" t="s">
        <v>83</v>
      </c>
      <c r="E798" t="s">
        <v>6</v>
      </c>
      <c r="F798">
        <v>17</v>
      </c>
      <c r="G798" t="s">
        <v>129</v>
      </c>
      <c r="H798" t="s">
        <v>135</v>
      </c>
      <c r="I798" t="str">
        <f>VLOOKUP($B798,'Product Details'!$A:$E,2,0)</f>
        <v>Category 5</v>
      </c>
      <c r="J798" t="str">
        <f>VLOOKUP($B798,'Product Details'!$A:$E,3,0)</f>
        <v>7up Diet, 355 Ml</v>
      </c>
      <c r="K798" s="1">
        <f>VLOOKUP($B798,'Product Details'!$A:$E,4,0)</f>
        <v>70.31</v>
      </c>
      <c r="L798" s="1">
        <f>VLOOKUP($B798,'Product Details'!$A:$E,5,0)</f>
        <v>85.31</v>
      </c>
      <c r="M798" s="1">
        <f t="shared" si="60"/>
        <v>1195.27</v>
      </c>
      <c r="N798" s="1">
        <f t="shared" si="61"/>
        <v>1450.27</v>
      </c>
      <c r="O798">
        <f t="shared" si="62"/>
        <v>8</v>
      </c>
      <c r="P798" t="str">
        <f t="shared" si="63"/>
        <v>Apr</v>
      </c>
      <c r="Q798">
        <f t="shared" si="64"/>
        <v>2023</v>
      </c>
    </row>
    <row r="799" spans="1:17" x14ac:dyDescent="0.35">
      <c r="A799" s="2">
        <v>44929</v>
      </c>
      <c r="B799" t="s">
        <v>117</v>
      </c>
      <c r="C799" t="s">
        <v>69</v>
      </c>
      <c r="D799" t="s">
        <v>70</v>
      </c>
      <c r="E799" t="s">
        <v>6</v>
      </c>
      <c r="F799">
        <v>17</v>
      </c>
      <c r="G799" t="s">
        <v>130</v>
      </c>
      <c r="H799" t="s">
        <v>129</v>
      </c>
      <c r="I799" t="str">
        <f>VLOOKUP($B799,'Product Details'!$A:$E,2,0)</f>
        <v>Category 1</v>
      </c>
      <c r="J799" t="str">
        <f>VLOOKUP($B799,'Product Details'!$A:$E,3,0)</f>
        <v>Sauce - Bernaise, Mix</v>
      </c>
      <c r="K799" s="1">
        <f>VLOOKUP($B799,'Product Details'!$A:$E,4,0)</f>
        <v>88.79</v>
      </c>
      <c r="L799" s="1">
        <f>VLOOKUP($B799,'Product Details'!$A:$E,5,0)</f>
        <v>96.79</v>
      </c>
      <c r="M799" s="1">
        <f t="shared" si="60"/>
        <v>1509.43</v>
      </c>
      <c r="N799" s="1">
        <f t="shared" si="61"/>
        <v>1645.43</v>
      </c>
      <c r="O799">
        <f t="shared" si="62"/>
        <v>3</v>
      </c>
      <c r="P799" t="str">
        <f t="shared" si="63"/>
        <v>Jan</v>
      </c>
      <c r="Q799">
        <f t="shared" si="64"/>
        <v>2023</v>
      </c>
    </row>
    <row r="800" spans="1:17" x14ac:dyDescent="0.35">
      <c r="A800" s="2">
        <v>44860</v>
      </c>
      <c r="B800" t="s">
        <v>110</v>
      </c>
      <c r="C800" t="s">
        <v>77</v>
      </c>
      <c r="D800" t="s">
        <v>78</v>
      </c>
      <c r="E800" t="s">
        <v>6</v>
      </c>
      <c r="F800">
        <v>28</v>
      </c>
      <c r="G800" t="s">
        <v>131</v>
      </c>
      <c r="H800" t="s">
        <v>129</v>
      </c>
      <c r="I800" t="str">
        <f>VLOOKUP($B800,'Product Details'!$A:$E,2,0)</f>
        <v>Category 6</v>
      </c>
      <c r="J800" t="str">
        <f>VLOOKUP($B800,'Product Details'!$A:$E,3,0)</f>
        <v>Pastry - Baked Cinnamon Stick</v>
      </c>
      <c r="K800" s="1">
        <f>VLOOKUP($B800,'Product Details'!$A:$E,4,0)</f>
        <v>43.7</v>
      </c>
      <c r="L800" s="1">
        <f>VLOOKUP($B800,'Product Details'!$A:$E,5,0)</f>
        <v>42.11</v>
      </c>
      <c r="M800" s="1">
        <f t="shared" si="60"/>
        <v>1223.6000000000001</v>
      </c>
      <c r="N800" s="1">
        <f t="shared" si="61"/>
        <v>1179.08</v>
      </c>
      <c r="O800">
        <f t="shared" si="62"/>
        <v>26</v>
      </c>
      <c r="P800" t="str">
        <f t="shared" si="63"/>
        <v>Oct</v>
      </c>
      <c r="Q800">
        <f t="shared" si="64"/>
        <v>2022</v>
      </c>
    </row>
    <row r="801" spans="1:17" x14ac:dyDescent="0.35">
      <c r="A801" s="2">
        <v>44873</v>
      </c>
      <c r="B801" t="s">
        <v>110</v>
      </c>
      <c r="C801" t="s">
        <v>73</v>
      </c>
      <c r="D801" t="s">
        <v>74</v>
      </c>
      <c r="E801" t="s">
        <v>6</v>
      </c>
      <c r="F801">
        <v>41</v>
      </c>
      <c r="G801" t="s">
        <v>131</v>
      </c>
      <c r="H801" t="s">
        <v>129</v>
      </c>
      <c r="I801" t="str">
        <f>VLOOKUP($B801,'Product Details'!$A:$E,2,0)</f>
        <v>Category 6</v>
      </c>
      <c r="J801" t="str">
        <f>VLOOKUP($B801,'Product Details'!$A:$E,3,0)</f>
        <v>Pastry - Baked Cinnamon Stick</v>
      </c>
      <c r="K801" s="1">
        <f>VLOOKUP($B801,'Product Details'!$A:$E,4,0)</f>
        <v>43.7</v>
      </c>
      <c r="L801" s="1">
        <f>VLOOKUP($B801,'Product Details'!$A:$E,5,0)</f>
        <v>42.11</v>
      </c>
      <c r="M801" s="1">
        <f t="shared" si="60"/>
        <v>1791.7</v>
      </c>
      <c r="N801" s="1">
        <f t="shared" si="61"/>
        <v>1726.51</v>
      </c>
      <c r="O801">
        <f t="shared" si="62"/>
        <v>8</v>
      </c>
      <c r="P801" t="str">
        <f t="shared" si="63"/>
        <v>Nov</v>
      </c>
      <c r="Q801">
        <f t="shared" si="64"/>
        <v>2022</v>
      </c>
    </row>
    <row r="802" spans="1:17" x14ac:dyDescent="0.35">
      <c r="A802" s="2">
        <v>44846</v>
      </c>
      <c r="B802" t="s">
        <v>117</v>
      </c>
      <c r="C802" t="s">
        <v>33</v>
      </c>
      <c r="D802" t="s">
        <v>34</v>
      </c>
      <c r="E802" t="s">
        <v>2</v>
      </c>
      <c r="F802">
        <v>51</v>
      </c>
      <c r="G802" t="s">
        <v>129</v>
      </c>
      <c r="H802" t="s">
        <v>129</v>
      </c>
      <c r="I802" t="str">
        <f>VLOOKUP($B802,'Product Details'!$A:$E,2,0)</f>
        <v>Category 1</v>
      </c>
      <c r="J802" t="str">
        <f>VLOOKUP($B802,'Product Details'!$A:$E,3,0)</f>
        <v>Sauce - Bernaise, Mix</v>
      </c>
      <c r="K802" s="1">
        <f>VLOOKUP($B802,'Product Details'!$A:$E,4,0)</f>
        <v>88.79</v>
      </c>
      <c r="L802" s="1">
        <f>VLOOKUP($B802,'Product Details'!$A:$E,5,0)</f>
        <v>96.79</v>
      </c>
      <c r="M802" s="1">
        <f t="shared" si="60"/>
        <v>4528.29</v>
      </c>
      <c r="N802" s="1">
        <f t="shared" si="61"/>
        <v>4936.29</v>
      </c>
      <c r="O802">
        <f t="shared" si="62"/>
        <v>12</v>
      </c>
      <c r="P802" t="str">
        <f t="shared" si="63"/>
        <v>Oct</v>
      </c>
      <c r="Q802">
        <f t="shared" si="64"/>
        <v>2022</v>
      </c>
    </row>
    <row r="803" spans="1:17" x14ac:dyDescent="0.35">
      <c r="A803" s="2">
        <v>45059</v>
      </c>
      <c r="B803" t="s">
        <v>99</v>
      </c>
      <c r="C803" t="s">
        <v>47</v>
      </c>
      <c r="D803" t="s">
        <v>48</v>
      </c>
      <c r="E803" t="s">
        <v>6</v>
      </c>
      <c r="F803">
        <v>42</v>
      </c>
      <c r="G803" t="s">
        <v>129</v>
      </c>
      <c r="H803" t="s">
        <v>135</v>
      </c>
      <c r="I803" t="str">
        <f>VLOOKUP($B803,'Product Details'!$A:$E,2,0)</f>
        <v>Category 3</v>
      </c>
      <c r="J803" t="str">
        <f>VLOOKUP($B803,'Product Details'!$A:$E,3,0)</f>
        <v>Wine - Tribal Sauvignon</v>
      </c>
      <c r="K803" s="1">
        <f>VLOOKUP($B803,'Product Details'!$A:$E,4,0)</f>
        <v>21.66</v>
      </c>
      <c r="L803" s="1">
        <f>VLOOKUP($B803,'Product Details'!$A:$E,5,0)</f>
        <v>31.66</v>
      </c>
      <c r="M803" s="1">
        <f t="shared" si="60"/>
        <v>909.72</v>
      </c>
      <c r="N803" s="1">
        <f t="shared" si="61"/>
        <v>1329.72</v>
      </c>
      <c r="O803">
        <f t="shared" si="62"/>
        <v>13</v>
      </c>
      <c r="P803" t="str">
        <f t="shared" si="63"/>
        <v>May</v>
      </c>
      <c r="Q803">
        <f t="shared" si="64"/>
        <v>2023</v>
      </c>
    </row>
    <row r="804" spans="1:17" x14ac:dyDescent="0.35">
      <c r="A804" s="2">
        <v>44846</v>
      </c>
      <c r="B804" t="s">
        <v>116</v>
      </c>
      <c r="C804" t="s">
        <v>79</v>
      </c>
      <c r="D804" t="s">
        <v>80</v>
      </c>
      <c r="E804" t="s">
        <v>2</v>
      </c>
      <c r="F804">
        <v>46</v>
      </c>
      <c r="G804" t="s">
        <v>129</v>
      </c>
      <c r="H804" t="s">
        <v>129</v>
      </c>
      <c r="I804" t="str">
        <f>VLOOKUP($B804,'Product Details'!$A:$E,2,0)</f>
        <v>Category 5</v>
      </c>
      <c r="J804" t="str">
        <f>VLOOKUP($B804,'Product Details'!$A:$E,3,0)</f>
        <v>Water - San Pellegrino</v>
      </c>
      <c r="K804" s="1">
        <f>VLOOKUP($B804,'Product Details'!$A:$E,4,0)</f>
        <v>32.25</v>
      </c>
      <c r="L804" s="1">
        <f>VLOOKUP($B804,'Product Details'!$A:$E,5,0)</f>
        <v>41.25</v>
      </c>
      <c r="M804" s="1">
        <f t="shared" si="60"/>
        <v>1483.5</v>
      </c>
      <c r="N804" s="1">
        <f t="shared" si="61"/>
        <v>1897.5</v>
      </c>
      <c r="O804">
        <f t="shared" si="62"/>
        <v>12</v>
      </c>
      <c r="P804" t="str">
        <f t="shared" si="63"/>
        <v>Oct</v>
      </c>
      <c r="Q804">
        <f t="shared" si="64"/>
        <v>2022</v>
      </c>
    </row>
    <row r="805" spans="1:17" x14ac:dyDescent="0.35">
      <c r="A805" s="2">
        <v>44732</v>
      </c>
      <c r="B805" t="s">
        <v>97</v>
      </c>
      <c r="C805" t="s">
        <v>61</v>
      </c>
      <c r="D805" t="s">
        <v>62</v>
      </c>
      <c r="E805" t="s">
        <v>2</v>
      </c>
      <c r="F805">
        <v>51</v>
      </c>
      <c r="G805" t="s">
        <v>129</v>
      </c>
      <c r="H805" t="s">
        <v>129</v>
      </c>
      <c r="I805" t="str">
        <f>VLOOKUP($B805,'Product Details'!$A:$E,2,0)</f>
        <v>Category 1</v>
      </c>
      <c r="J805" t="str">
        <f>VLOOKUP($B805,'Product Details'!$A:$E,3,0)</f>
        <v>Syrup - Monin - Blue Curacao</v>
      </c>
      <c r="K805" s="1">
        <f>VLOOKUP($B805,'Product Details'!$A:$E,4,0)</f>
        <v>76.34</v>
      </c>
      <c r="L805" s="1">
        <f>VLOOKUP($B805,'Product Details'!$A:$E,5,0)</f>
        <v>81.34</v>
      </c>
      <c r="M805" s="1">
        <f t="shared" si="60"/>
        <v>3893.34</v>
      </c>
      <c r="N805" s="1">
        <f t="shared" si="61"/>
        <v>4148.34</v>
      </c>
      <c r="O805">
        <f t="shared" si="62"/>
        <v>20</v>
      </c>
      <c r="P805" t="str">
        <f t="shared" si="63"/>
        <v>Jun</v>
      </c>
      <c r="Q805">
        <f t="shared" si="64"/>
        <v>2022</v>
      </c>
    </row>
    <row r="806" spans="1:17" x14ac:dyDescent="0.35">
      <c r="A806" s="2">
        <v>44705</v>
      </c>
      <c r="B806" t="s">
        <v>101</v>
      </c>
      <c r="C806" t="s">
        <v>44</v>
      </c>
      <c r="D806" t="s">
        <v>45</v>
      </c>
      <c r="E806" t="s">
        <v>2</v>
      </c>
      <c r="F806">
        <v>28</v>
      </c>
      <c r="G806" t="s">
        <v>130</v>
      </c>
      <c r="H806" t="s">
        <v>135</v>
      </c>
      <c r="I806" t="str">
        <f>VLOOKUP($B806,'Product Details'!$A:$E,2,0)</f>
        <v>Category 1</v>
      </c>
      <c r="J806" t="str">
        <f>VLOOKUP($B806,'Product Details'!$A:$E,3,0)</f>
        <v>Peas - Pigeon, Dry</v>
      </c>
      <c r="K806" s="1">
        <f>VLOOKUP($B806,'Product Details'!$A:$E,4,0)</f>
        <v>69.069999999999993</v>
      </c>
      <c r="L806" s="1">
        <f>VLOOKUP($B806,'Product Details'!$A:$E,5,0)</f>
        <v>88.07</v>
      </c>
      <c r="M806" s="1">
        <f t="shared" si="60"/>
        <v>1933.9599999999998</v>
      </c>
      <c r="N806" s="1">
        <f t="shared" si="61"/>
        <v>2465.96</v>
      </c>
      <c r="O806">
        <f t="shared" si="62"/>
        <v>24</v>
      </c>
      <c r="P806" t="str">
        <f t="shared" si="63"/>
        <v>May</v>
      </c>
      <c r="Q806">
        <f t="shared" si="64"/>
        <v>2022</v>
      </c>
    </row>
    <row r="807" spans="1:17" x14ac:dyDescent="0.35">
      <c r="A807" s="2">
        <v>44724</v>
      </c>
      <c r="B807" t="s">
        <v>117</v>
      </c>
      <c r="C807" t="s">
        <v>63</v>
      </c>
      <c r="D807" t="s">
        <v>64</v>
      </c>
      <c r="E807" t="s">
        <v>6</v>
      </c>
      <c r="F807">
        <v>50</v>
      </c>
      <c r="G807" t="s">
        <v>129</v>
      </c>
      <c r="H807" t="s">
        <v>135</v>
      </c>
      <c r="I807" t="str">
        <f>VLOOKUP($B807,'Product Details'!$A:$E,2,0)</f>
        <v>Category 1</v>
      </c>
      <c r="J807" t="str">
        <f>VLOOKUP($B807,'Product Details'!$A:$E,3,0)</f>
        <v>Sauce - Bernaise, Mix</v>
      </c>
      <c r="K807" s="1">
        <f>VLOOKUP($B807,'Product Details'!$A:$E,4,0)</f>
        <v>88.79</v>
      </c>
      <c r="L807" s="1">
        <f>VLOOKUP($B807,'Product Details'!$A:$E,5,0)</f>
        <v>96.79</v>
      </c>
      <c r="M807" s="1">
        <f t="shared" si="60"/>
        <v>4439.5</v>
      </c>
      <c r="N807" s="1">
        <f t="shared" si="61"/>
        <v>4839.5</v>
      </c>
      <c r="O807">
        <f t="shared" si="62"/>
        <v>12</v>
      </c>
      <c r="P807" t="str">
        <f t="shared" si="63"/>
        <v>Jun</v>
      </c>
      <c r="Q807">
        <f t="shared" si="64"/>
        <v>2022</v>
      </c>
    </row>
    <row r="808" spans="1:17" x14ac:dyDescent="0.35">
      <c r="A808" s="2">
        <v>44971</v>
      </c>
      <c r="B808" t="s">
        <v>117</v>
      </c>
      <c r="C808" t="s">
        <v>39</v>
      </c>
      <c r="D808" t="s">
        <v>40</v>
      </c>
      <c r="E808" t="s">
        <v>6</v>
      </c>
      <c r="F808">
        <v>20</v>
      </c>
      <c r="G808" t="s">
        <v>132</v>
      </c>
      <c r="H808" t="s">
        <v>129</v>
      </c>
      <c r="I808" t="str">
        <f>VLOOKUP($B808,'Product Details'!$A:$E,2,0)</f>
        <v>Category 1</v>
      </c>
      <c r="J808" t="str">
        <f>VLOOKUP($B808,'Product Details'!$A:$E,3,0)</f>
        <v>Sauce - Bernaise, Mix</v>
      </c>
      <c r="K808" s="1">
        <f>VLOOKUP($B808,'Product Details'!$A:$E,4,0)</f>
        <v>88.79</v>
      </c>
      <c r="L808" s="1">
        <f>VLOOKUP($B808,'Product Details'!$A:$E,5,0)</f>
        <v>96.79</v>
      </c>
      <c r="M808" s="1">
        <f t="shared" si="60"/>
        <v>1775.8000000000002</v>
      </c>
      <c r="N808" s="1">
        <f t="shared" si="61"/>
        <v>1935.8000000000002</v>
      </c>
      <c r="O808">
        <f t="shared" si="62"/>
        <v>14</v>
      </c>
      <c r="P808" t="str">
        <f t="shared" si="63"/>
        <v>Feb</v>
      </c>
      <c r="Q808">
        <f t="shared" si="64"/>
        <v>2023</v>
      </c>
    </row>
    <row r="809" spans="1:17" x14ac:dyDescent="0.35">
      <c r="A809" s="2">
        <v>44828</v>
      </c>
      <c r="B809" t="s">
        <v>104</v>
      </c>
      <c r="C809" t="s">
        <v>11</v>
      </c>
      <c r="D809" t="s">
        <v>12</v>
      </c>
      <c r="E809" t="s">
        <v>2</v>
      </c>
      <c r="F809">
        <v>32</v>
      </c>
      <c r="G809" t="s">
        <v>129</v>
      </c>
      <c r="H809" t="s">
        <v>135</v>
      </c>
      <c r="I809" t="str">
        <f>VLOOKUP($B809,'Product Details'!$A:$E,2,0)</f>
        <v>Category 1</v>
      </c>
      <c r="J809" t="str">
        <f>VLOOKUP($B809,'Product Details'!$A:$E,3,0)</f>
        <v>White Baguette</v>
      </c>
      <c r="K809" s="1">
        <f>VLOOKUP($B809,'Product Details'!$A:$E,4,0)</f>
        <v>51.63</v>
      </c>
      <c r="L809" s="1">
        <f>VLOOKUP($B809,'Product Details'!$A:$E,5,0)</f>
        <v>61.63</v>
      </c>
      <c r="M809" s="1">
        <f t="shared" si="60"/>
        <v>1652.16</v>
      </c>
      <c r="N809" s="1">
        <f t="shared" si="61"/>
        <v>1972.16</v>
      </c>
      <c r="O809">
        <f t="shared" si="62"/>
        <v>24</v>
      </c>
      <c r="P809" t="str">
        <f t="shared" si="63"/>
        <v>Sep</v>
      </c>
      <c r="Q809">
        <f t="shared" si="64"/>
        <v>2022</v>
      </c>
    </row>
    <row r="810" spans="1:17" x14ac:dyDescent="0.35">
      <c r="A810" s="2">
        <v>45040</v>
      </c>
      <c r="B810" t="s">
        <v>104</v>
      </c>
      <c r="C810" t="s">
        <v>28</v>
      </c>
      <c r="D810" t="s">
        <v>29</v>
      </c>
      <c r="E810" t="s">
        <v>2</v>
      </c>
      <c r="F810">
        <v>44</v>
      </c>
      <c r="G810" t="s">
        <v>132</v>
      </c>
      <c r="H810" t="s">
        <v>135</v>
      </c>
      <c r="I810" t="str">
        <f>VLOOKUP($B810,'Product Details'!$A:$E,2,0)</f>
        <v>Category 1</v>
      </c>
      <c r="J810" t="str">
        <f>VLOOKUP($B810,'Product Details'!$A:$E,3,0)</f>
        <v>White Baguette</v>
      </c>
      <c r="K810" s="1">
        <f>VLOOKUP($B810,'Product Details'!$A:$E,4,0)</f>
        <v>51.63</v>
      </c>
      <c r="L810" s="1">
        <f>VLOOKUP($B810,'Product Details'!$A:$E,5,0)</f>
        <v>61.63</v>
      </c>
      <c r="M810" s="1">
        <f t="shared" si="60"/>
        <v>2271.7200000000003</v>
      </c>
      <c r="N810" s="1">
        <f t="shared" si="61"/>
        <v>2711.7200000000003</v>
      </c>
      <c r="O810">
        <f t="shared" si="62"/>
        <v>24</v>
      </c>
      <c r="P810" t="str">
        <f t="shared" si="63"/>
        <v>Apr</v>
      </c>
      <c r="Q810">
        <f t="shared" si="64"/>
        <v>2023</v>
      </c>
    </row>
    <row r="811" spans="1:17" x14ac:dyDescent="0.35">
      <c r="A811" s="2">
        <v>44923</v>
      </c>
      <c r="B811" t="s">
        <v>117</v>
      </c>
      <c r="C811" t="s">
        <v>87</v>
      </c>
      <c r="D811" t="s">
        <v>88</v>
      </c>
      <c r="E811" t="s">
        <v>6</v>
      </c>
      <c r="F811">
        <v>17</v>
      </c>
      <c r="G811" t="s">
        <v>132</v>
      </c>
      <c r="H811" t="s">
        <v>129</v>
      </c>
      <c r="I811" t="str">
        <f>VLOOKUP($B811,'Product Details'!$A:$E,2,0)</f>
        <v>Category 1</v>
      </c>
      <c r="J811" t="str">
        <f>VLOOKUP($B811,'Product Details'!$A:$E,3,0)</f>
        <v>Sauce - Bernaise, Mix</v>
      </c>
      <c r="K811" s="1">
        <f>VLOOKUP($B811,'Product Details'!$A:$E,4,0)</f>
        <v>88.79</v>
      </c>
      <c r="L811" s="1">
        <f>VLOOKUP($B811,'Product Details'!$A:$E,5,0)</f>
        <v>96.79</v>
      </c>
      <c r="M811" s="1">
        <f t="shared" si="60"/>
        <v>1509.43</v>
      </c>
      <c r="N811" s="1">
        <f t="shared" si="61"/>
        <v>1645.43</v>
      </c>
      <c r="O811">
        <f t="shared" si="62"/>
        <v>28</v>
      </c>
      <c r="P811" t="str">
        <f t="shared" si="63"/>
        <v>Dec</v>
      </c>
      <c r="Q811">
        <f t="shared" si="64"/>
        <v>2022</v>
      </c>
    </row>
    <row r="812" spans="1:17" x14ac:dyDescent="0.35">
      <c r="A812" s="2">
        <v>44970</v>
      </c>
      <c r="B812" t="s">
        <v>108</v>
      </c>
      <c r="C812" t="s">
        <v>0</v>
      </c>
      <c r="D812" t="s">
        <v>1</v>
      </c>
      <c r="E812" t="s">
        <v>2</v>
      </c>
      <c r="F812">
        <v>26</v>
      </c>
      <c r="G812" t="s">
        <v>129</v>
      </c>
      <c r="H812" t="s">
        <v>129</v>
      </c>
      <c r="I812" t="str">
        <f>VLOOKUP($B812,'Product Details'!$A:$E,2,0)</f>
        <v>Category 5</v>
      </c>
      <c r="J812" t="str">
        <f>VLOOKUP($B812,'Product Details'!$A:$E,3,0)</f>
        <v>7up Diet, 355 Ml</v>
      </c>
      <c r="K812" s="1">
        <f>VLOOKUP($B812,'Product Details'!$A:$E,4,0)</f>
        <v>70.31</v>
      </c>
      <c r="L812" s="1">
        <f>VLOOKUP($B812,'Product Details'!$A:$E,5,0)</f>
        <v>85.31</v>
      </c>
      <c r="M812" s="1">
        <f t="shared" si="60"/>
        <v>1828.06</v>
      </c>
      <c r="N812" s="1">
        <f t="shared" si="61"/>
        <v>2218.06</v>
      </c>
      <c r="O812">
        <f t="shared" si="62"/>
        <v>13</v>
      </c>
      <c r="P812" t="str">
        <f t="shared" si="63"/>
        <v>Feb</v>
      </c>
      <c r="Q812">
        <f t="shared" si="64"/>
        <v>2023</v>
      </c>
    </row>
    <row r="813" spans="1:17" x14ac:dyDescent="0.35">
      <c r="A813" s="2">
        <v>44948</v>
      </c>
      <c r="B813" t="s">
        <v>98</v>
      </c>
      <c r="C813" t="s">
        <v>82</v>
      </c>
      <c r="D813" t="s">
        <v>83</v>
      </c>
      <c r="E813" t="s">
        <v>6</v>
      </c>
      <c r="F813">
        <v>31</v>
      </c>
      <c r="G813" t="s">
        <v>129</v>
      </c>
      <c r="H813" t="s">
        <v>135</v>
      </c>
      <c r="I813" t="str">
        <f>VLOOKUP($B813,'Product Details'!$A:$E,2,0)</f>
        <v>Category 3</v>
      </c>
      <c r="J813" t="str">
        <f>VLOOKUP($B813,'Product Details'!$A:$E,3,0)</f>
        <v>Beef - Striploin</v>
      </c>
      <c r="K813" s="1">
        <f>VLOOKUP($B813,'Product Details'!$A:$E,4,0)</f>
        <v>13.89</v>
      </c>
      <c r="L813" s="1">
        <f>VLOOKUP($B813,'Product Details'!$A:$E,5,0)</f>
        <v>33.89</v>
      </c>
      <c r="M813" s="1">
        <f t="shared" si="60"/>
        <v>430.59000000000003</v>
      </c>
      <c r="N813" s="1">
        <f t="shared" si="61"/>
        <v>1050.5899999999999</v>
      </c>
      <c r="O813">
        <f t="shared" si="62"/>
        <v>22</v>
      </c>
      <c r="P813" t="str">
        <f t="shared" si="63"/>
        <v>Jan</v>
      </c>
      <c r="Q813">
        <f t="shared" si="64"/>
        <v>2023</v>
      </c>
    </row>
    <row r="814" spans="1:17" x14ac:dyDescent="0.35">
      <c r="A814" s="2">
        <v>45058</v>
      </c>
      <c r="B814" t="s">
        <v>106</v>
      </c>
      <c r="C814" t="s">
        <v>33</v>
      </c>
      <c r="D814" t="s">
        <v>34</v>
      </c>
      <c r="E814" t="s">
        <v>2</v>
      </c>
      <c r="F814">
        <v>23</v>
      </c>
      <c r="G814" t="s">
        <v>129</v>
      </c>
      <c r="H814" t="s">
        <v>135</v>
      </c>
      <c r="I814" t="str">
        <f>VLOOKUP($B814,'Product Details'!$A:$E,2,0)</f>
        <v>Category 1</v>
      </c>
      <c r="J814" t="str">
        <f>VLOOKUP($B814,'Product Details'!$A:$E,3,0)</f>
        <v>Lime Cordial - Roses</v>
      </c>
      <c r="K814" s="1">
        <f>VLOOKUP($B814,'Product Details'!$A:$E,4,0)</f>
        <v>51.42</v>
      </c>
      <c r="L814" s="1">
        <f>VLOOKUP($B814,'Product Details'!$A:$E,5,0)</f>
        <v>72.42</v>
      </c>
      <c r="M814" s="1">
        <f t="shared" si="60"/>
        <v>1182.6600000000001</v>
      </c>
      <c r="N814" s="1">
        <f t="shared" si="61"/>
        <v>1665.66</v>
      </c>
      <c r="O814">
        <f t="shared" si="62"/>
        <v>12</v>
      </c>
      <c r="P814" t="str">
        <f t="shared" si="63"/>
        <v>May</v>
      </c>
      <c r="Q814">
        <f t="shared" si="64"/>
        <v>2023</v>
      </c>
    </row>
    <row r="815" spans="1:17" x14ac:dyDescent="0.35">
      <c r="A815" s="2">
        <v>44996</v>
      </c>
      <c r="B815" t="s">
        <v>116</v>
      </c>
      <c r="C815" t="s">
        <v>89</v>
      </c>
      <c r="D815" t="s">
        <v>90</v>
      </c>
      <c r="E815" t="s">
        <v>2</v>
      </c>
      <c r="F815">
        <v>55</v>
      </c>
      <c r="G815" t="s">
        <v>132</v>
      </c>
      <c r="H815" t="s">
        <v>135</v>
      </c>
      <c r="I815" t="str">
        <f>VLOOKUP($B815,'Product Details'!$A:$E,2,0)</f>
        <v>Category 5</v>
      </c>
      <c r="J815" t="str">
        <f>VLOOKUP($B815,'Product Details'!$A:$E,3,0)</f>
        <v>Water - San Pellegrino</v>
      </c>
      <c r="K815" s="1">
        <f>VLOOKUP($B815,'Product Details'!$A:$E,4,0)</f>
        <v>32.25</v>
      </c>
      <c r="L815" s="1">
        <f>VLOOKUP($B815,'Product Details'!$A:$E,5,0)</f>
        <v>41.25</v>
      </c>
      <c r="M815" s="1">
        <f t="shared" si="60"/>
        <v>1773.75</v>
      </c>
      <c r="N815" s="1">
        <f t="shared" si="61"/>
        <v>2268.75</v>
      </c>
      <c r="O815">
        <f t="shared" si="62"/>
        <v>11</v>
      </c>
      <c r="P815" t="str">
        <f t="shared" si="63"/>
        <v>Mar</v>
      </c>
      <c r="Q815">
        <f t="shared" si="64"/>
        <v>2023</v>
      </c>
    </row>
    <row r="816" spans="1:17" x14ac:dyDescent="0.35">
      <c r="A816" s="2">
        <v>44763</v>
      </c>
      <c r="B816" t="s">
        <v>106</v>
      </c>
      <c r="C816" t="s">
        <v>39</v>
      </c>
      <c r="D816" t="s">
        <v>40</v>
      </c>
      <c r="E816" t="s">
        <v>6</v>
      </c>
      <c r="F816">
        <v>41</v>
      </c>
      <c r="G816" t="s">
        <v>132</v>
      </c>
      <c r="H816" t="s">
        <v>135</v>
      </c>
      <c r="I816" t="str">
        <f>VLOOKUP($B816,'Product Details'!$A:$E,2,0)</f>
        <v>Category 1</v>
      </c>
      <c r="J816" t="str">
        <f>VLOOKUP($B816,'Product Details'!$A:$E,3,0)</f>
        <v>Lime Cordial - Roses</v>
      </c>
      <c r="K816" s="1">
        <f>VLOOKUP($B816,'Product Details'!$A:$E,4,0)</f>
        <v>51.42</v>
      </c>
      <c r="L816" s="1">
        <f>VLOOKUP($B816,'Product Details'!$A:$E,5,0)</f>
        <v>72.42</v>
      </c>
      <c r="M816" s="1">
        <f t="shared" si="60"/>
        <v>2108.2200000000003</v>
      </c>
      <c r="N816" s="1">
        <f t="shared" si="61"/>
        <v>2969.2200000000003</v>
      </c>
      <c r="O816">
        <f t="shared" si="62"/>
        <v>21</v>
      </c>
      <c r="P816" t="str">
        <f t="shared" si="63"/>
        <v>Jul</v>
      </c>
      <c r="Q816">
        <f t="shared" si="64"/>
        <v>2022</v>
      </c>
    </row>
    <row r="817" spans="1:17" x14ac:dyDescent="0.35">
      <c r="A817" s="2">
        <v>44910</v>
      </c>
      <c r="B817" t="s">
        <v>101</v>
      </c>
      <c r="C817" t="s">
        <v>33</v>
      </c>
      <c r="D817" t="s">
        <v>34</v>
      </c>
      <c r="E817" t="s">
        <v>2</v>
      </c>
      <c r="F817">
        <v>48</v>
      </c>
      <c r="G817" t="s">
        <v>129</v>
      </c>
      <c r="H817" t="s">
        <v>135</v>
      </c>
      <c r="I817" t="str">
        <f>VLOOKUP($B817,'Product Details'!$A:$E,2,0)</f>
        <v>Category 1</v>
      </c>
      <c r="J817" t="str">
        <f>VLOOKUP($B817,'Product Details'!$A:$E,3,0)</f>
        <v>Peas - Pigeon, Dry</v>
      </c>
      <c r="K817" s="1">
        <f>VLOOKUP($B817,'Product Details'!$A:$E,4,0)</f>
        <v>69.069999999999993</v>
      </c>
      <c r="L817" s="1">
        <f>VLOOKUP($B817,'Product Details'!$A:$E,5,0)</f>
        <v>88.07</v>
      </c>
      <c r="M817" s="1">
        <f t="shared" si="60"/>
        <v>3315.3599999999997</v>
      </c>
      <c r="N817" s="1">
        <f t="shared" si="61"/>
        <v>4227.3599999999997</v>
      </c>
      <c r="O817">
        <f t="shared" si="62"/>
        <v>15</v>
      </c>
      <c r="P817" t="str">
        <f t="shared" si="63"/>
        <v>Dec</v>
      </c>
      <c r="Q817">
        <f t="shared" si="64"/>
        <v>2022</v>
      </c>
    </row>
    <row r="818" spans="1:17" x14ac:dyDescent="0.35">
      <c r="A818" s="2">
        <v>44965</v>
      </c>
      <c r="B818" t="s">
        <v>113</v>
      </c>
      <c r="C818" t="s">
        <v>4</v>
      </c>
      <c r="D818" t="s">
        <v>5</v>
      </c>
      <c r="E818" t="s">
        <v>6</v>
      </c>
      <c r="F818">
        <v>40</v>
      </c>
      <c r="G818" t="s">
        <v>130</v>
      </c>
      <c r="H818" t="s">
        <v>129</v>
      </c>
      <c r="I818" t="str">
        <f>VLOOKUP($B818,'Product Details'!$A:$E,2,0)</f>
        <v>Category 6</v>
      </c>
      <c r="J818" t="str">
        <f>VLOOKUP($B818,'Product Details'!$A:$E,3,0)</f>
        <v>Pepper - Cayenne</v>
      </c>
      <c r="K818" s="1">
        <f>VLOOKUP($B818,'Product Details'!$A:$E,4,0)</f>
        <v>77.83</v>
      </c>
      <c r="L818" s="1">
        <f>VLOOKUP($B818,'Product Details'!$A:$E,5,0)</f>
        <v>99.83</v>
      </c>
      <c r="M818" s="1">
        <f t="shared" si="60"/>
        <v>3113.2</v>
      </c>
      <c r="N818" s="1">
        <f t="shared" si="61"/>
        <v>3993.2</v>
      </c>
      <c r="O818">
        <f t="shared" si="62"/>
        <v>8</v>
      </c>
      <c r="P818" t="str">
        <f t="shared" si="63"/>
        <v>Feb</v>
      </c>
      <c r="Q818">
        <f t="shared" si="64"/>
        <v>2023</v>
      </c>
    </row>
    <row r="819" spans="1:17" x14ac:dyDescent="0.35">
      <c r="A819" s="2">
        <v>44940</v>
      </c>
      <c r="B819" t="s">
        <v>106</v>
      </c>
      <c r="C819" t="s">
        <v>47</v>
      </c>
      <c r="D819" t="s">
        <v>48</v>
      </c>
      <c r="E819" t="s">
        <v>6</v>
      </c>
      <c r="F819">
        <v>39</v>
      </c>
      <c r="G819" t="s">
        <v>129</v>
      </c>
      <c r="H819" t="s">
        <v>129</v>
      </c>
      <c r="I819" t="str">
        <f>VLOOKUP($B819,'Product Details'!$A:$E,2,0)</f>
        <v>Category 1</v>
      </c>
      <c r="J819" t="str">
        <f>VLOOKUP($B819,'Product Details'!$A:$E,3,0)</f>
        <v>Lime Cordial - Roses</v>
      </c>
      <c r="K819" s="1">
        <f>VLOOKUP($B819,'Product Details'!$A:$E,4,0)</f>
        <v>51.42</v>
      </c>
      <c r="L819" s="1">
        <f>VLOOKUP($B819,'Product Details'!$A:$E,5,0)</f>
        <v>72.42</v>
      </c>
      <c r="M819" s="1">
        <f t="shared" si="60"/>
        <v>2005.38</v>
      </c>
      <c r="N819" s="1">
        <f t="shared" si="61"/>
        <v>2824.38</v>
      </c>
      <c r="O819">
        <f t="shared" si="62"/>
        <v>14</v>
      </c>
      <c r="P819" t="str">
        <f t="shared" si="63"/>
        <v>Jan</v>
      </c>
      <c r="Q819">
        <f t="shared" si="64"/>
        <v>2023</v>
      </c>
    </row>
    <row r="820" spans="1:17" x14ac:dyDescent="0.35">
      <c r="A820" s="2">
        <v>44950</v>
      </c>
      <c r="B820" t="s">
        <v>115</v>
      </c>
      <c r="C820" t="s">
        <v>63</v>
      </c>
      <c r="D820" t="s">
        <v>64</v>
      </c>
      <c r="E820" t="s">
        <v>6</v>
      </c>
      <c r="F820">
        <v>9</v>
      </c>
      <c r="G820" t="s">
        <v>129</v>
      </c>
      <c r="H820" t="s">
        <v>135</v>
      </c>
      <c r="I820" t="str">
        <f>VLOOKUP($B820,'Product Details'!$A:$E,2,0)</f>
        <v>Category 3</v>
      </c>
      <c r="J820" t="str">
        <f>VLOOKUP($B820,'Product Details'!$A:$E,3,0)</f>
        <v>Tarragon - Fresh</v>
      </c>
      <c r="K820" s="1">
        <f>VLOOKUP($B820,'Product Details'!$A:$E,4,0)</f>
        <v>88.73</v>
      </c>
      <c r="L820" s="1">
        <f>VLOOKUP($B820,'Product Details'!$A:$E,5,0)</f>
        <v>87.75</v>
      </c>
      <c r="M820" s="1">
        <f t="shared" si="60"/>
        <v>798.57</v>
      </c>
      <c r="N820" s="1">
        <f t="shared" si="61"/>
        <v>789.75</v>
      </c>
      <c r="O820">
        <f t="shared" si="62"/>
        <v>24</v>
      </c>
      <c r="P820" t="str">
        <f t="shared" si="63"/>
        <v>Jan</v>
      </c>
      <c r="Q820">
        <f t="shared" si="64"/>
        <v>2023</v>
      </c>
    </row>
    <row r="821" spans="1:17" x14ac:dyDescent="0.35">
      <c r="A821" s="2">
        <v>44964</v>
      </c>
      <c r="B821" t="s">
        <v>108</v>
      </c>
      <c r="C821" t="s">
        <v>79</v>
      </c>
      <c r="D821" t="s">
        <v>80</v>
      </c>
      <c r="E821" t="s">
        <v>2</v>
      </c>
      <c r="F821">
        <v>49</v>
      </c>
      <c r="G821" t="s">
        <v>129</v>
      </c>
      <c r="H821" t="s">
        <v>129</v>
      </c>
      <c r="I821" t="str">
        <f>VLOOKUP($B821,'Product Details'!$A:$E,2,0)</f>
        <v>Category 5</v>
      </c>
      <c r="J821" t="str">
        <f>VLOOKUP($B821,'Product Details'!$A:$E,3,0)</f>
        <v>7up Diet, 355 Ml</v>
      </c>
      <c r="K821" s="1">
        <f>VLOOKUP($B821,'Product Details'!$A:$E,4,0)</f>
        <v>70.31</v>
      </c>
      <c r="L821" s="1">
        <f>VLOOKUP($B821,'Product Details'!$A:$E,5,0)</f>
        <v>85.31</v>
      </c>
      <c r="M821" s="1">
        <f t="shared" si="60"/>
        <v>3445.19</v>
      </c>
      <c r="N821" s="1">
        <f t="shared" si="61"/>
        <v>4180.1900000000005</v>
      </c>
      <c r="O821">
        <f t="shared" si="62"/>
        <v>7</v>
      </c>
      <c r="P821" t="str">
        <f t="shared" si="63"/>
        <v>Feb</v>
      </c>
      <c r="Q821">
        <f t="shared" si="64"/>
        <v>2023</v>
      </c>
    </row>
    <row r="822" spans="1:17" x14ac:dyDescent="0.35">
      <c r="A822" s="2">
        <v>44993</v>
      </c>
      <c r="B822" t="s">
        <v>117</v>
      </c>
      <c r="C822" t="s">
        <v>56</v>
      </c>
      <c r="D822" t="s">
        <v>57</v>
      </c>
      <c r="E822" t="s">
        <v>2</v>
      </c>
      <c r="F822">
        <v>44</v>
      </c>
      <c r="G822" t="s">
        <v>132</v>
      </c>
      <c r="H822" t="s">
        <v>129</v>
      </c>
      <c r="I822" t="str">
        <f>VLOOKUP($B822,'Product Details'!$A:$E,2,0)</f>
        <v>Category 1</v>
      </c>
      <c r="J822" t="str">
        <f>VLOOKUP($B822,'Product Details'!$A:$E,3,0)</f>
        <v>Sauce - Bernaise, Mix</v>
      </c>
      <c r="K822" s="1">
        <f>VLOOKUP($B822,'Product Details'!$A:$E,4,0)</f>
        <v>88.79</v>
      </c>
      <c r="L822" s="1">
        <f>VLOOKUP($B822,'Product Details'!$A:$E,5,0)</f>
        <v>96.79</v>
      </c>
      <c r="M822" s="1">
        <f t="shared" si="60"/>
        <v>3906.76</v>
      </c>
      <c r="N822" s="1">
        <f t="shared" si="61"/>
        <v>4258.76</v>
      </c>
      <c r="O822">
        <f t="shared" si="62"/>
        <v>8</v>
      </c>
      <c r="P822" t="str">
        <f t="shared" si="63"/>
        <v>Mar</v>
      </c>
      <c r="Q822">
        <f t="shared" si="64"/>
        <v>2023</v>
      </c>
    </row>
    <row r="823" spans="1:17" x14ac:dyDescent="0.35">
      <c r="A823" s="2">
        <v>45051</v>
      </c>
      <c r="B823" t="s">
        <v>119</v>
      </c>
      <c r="C823" t="s">
        <v>89</v>
      </c>
      <c r="D823" t="s">
        <v>90</v>
      </c>
      <c r="E823" t="s">
        <v>2</v>
      </c>
      <c r="F823">
        <v>38</v>
      </c>
      <c r="G823" t="s">
        <v>132</v>
      </c>
      <c r="H823" t="s">
        <v>129</v>
      </c>
      <c r="I823" t="str">
        <f>VLOOKUP($B823,'Product Details'!$A:$E,2,0)</f>
        <v>Category 2</v>
      </c>
      <c r="J823" t="str">
        <f>VLOOKUP($B823,'Product Details'!$A:$E,3,0)</f>
        <v>Rabbit - Legs</v>
      </c>
      <c r="K823" s="1">
        <f>VLOOKUP($B823,'Product Details'!$A:$E,4,0)</f>
        <v>16.260000000000002</v>
      </c>
      <c r="L823" s="1">
        <f>VLOOKUP($B823,'Product Details'!$A:$E,5,0)</f>
        <v>23.26</v>
      </c>
      <c r="M823" s="1">
        <f t="shared" si="60"/>
        <v>617.88000000000011</v>
      </c>
      <c r="N823" s="1">
        <f t="shared" si="61"/>
        <v>883.88000000000011</v>
      </c>
      <c r="O823">
        <f t="shared" si="62"/>
        <v>5</v>
      </c>
      <c r="P823" t="str">
        <f t="shared" si="63"/>
        <v>May</v>
      </c>
      <c r="Q823">
        <f t="shared" si="64"/>
        <v>2023</v>
      </c>
    </row>
    <row r="824" spans="1:17" x14ac:dyDescent="0.35">
      <c r="A824" s="2">
        <v>44880</v>
      </c>
      <c r="B824" t="s">
        <v>105</v>
      </c>
      <c r="C824" t="s">
        <v>67</v>
      </c>
      <c r="D824" t="s">
        <v>68</v>
      </c>
      <c r="E824" t="s">
        <v>2</v>
      </c>
      <c r="F824">
        <v>10</v>
      </c>
      <c r="G824" t="s">
        <v>131</v>
      </c>
      <c r="H824" t="s">
        <v>135</v>
      </c>
      <c r="I824" t="str">
        <f>VLOOKUP($B824,'Product Details'!$A:$E,2,0)</f>
        <v>Category 2</v>
      </c>
      <c r="J824" t="str">
        <f>VLOOKUP($B824,'Product Details'!$A:$E,3,0)</f>
        <v>Soup Campbells</v>
      </c>
      <c r="K824" s="1">
        <f>VLOOKUP($B824,'Product Details'!$A:$E,4,0)</f>
        <v>7.54</v>
      </c>
      <c r="L824" s="1">
        <f>VLOOKUP($B824,'Product Details'!$A:$E,5,0)</f>
        <v>13.54</v>
      </c>
      <c r="M824" s="1">
        <f t="shared" si="60"/>
        <v>75.400000000000006</v>
      </c>
      <c r="N824" s="1">
        <f t="shared" si="61"/>
        <v>135.39999999999998</v>
      </c>
      <c r="O824">
        <f t="shared" si="62"/>
        <v>15</v>
      </c>
      <c r="P824" t="str">
        <f t="shared" si="63"/>
        <v>Nov</v>
      </c>
      <c r="Q824">
        <f t="shared" si="64"/>
        <v>2022</v>
      </c>
    </row>
    <row r="825" spans="1:17" x14ac:dyDescent="0.35">
      <c r="A825" s="2">
        <v>44732</v>
      </c>
      <c r="B825" t="s">
        <v>106</v>
      </c>
      <c r="C825" t="s">
        <v>42</v>
      </c>
      <c r="D825" t="s">
        <v>43</v>
      </c>
      <c r="E825" t="s">
        <v>2</v>
      </c>
      <c r="F825">
        <v>55</v>
      </c>
      <c r="G825" t="s">
        <v>130</v>
      </c>
      <c r="H825" t="s">
        <v>135</v>
      </c>
      <c r="I825" t="str">
        <f>VLOOKUP($B825,'Product Details'!$A:$E,2,0)</f>
        <v>Category 1</v>
      </c>
      <c r="J825" t="str">
        <f>VLOOKUP($B825,'Product Details'!$A:$E,3,0)</f>
        <v>Lime Cordial - Roses</v>
      </c>
      <c r="K825" s="1">
        <f>VLOOKUP($B825,'Product Details'!$A:$E,4,0)</f>
        <v>51.42</v>
      </c>
      <c r="L825" s="1">
        <f>VLOOKUP($B825,'Product Details'!$A:$E,5,0)</f>
        <v>72.42</v>
      </c>
      <c r="M825" s="1">
        <f t="shared" si="60"/>
        <v>2828.1</v>
      </c>
      <c r="N825" s="1">
        <f t="shared" si="61"/>
        <v>3983.1</v>
      </c>
      <c r="O825">
        <f t="shared" si="62"/>
        <v>20</v>
      </c>
      <c r="P825" t="str">
        <f t="shared" si="63"/>
        <v>Jun</v>
      </c>
      <c r="Q825">
        <f t="shared" si="64"/>
        <v>2022</v>
      </c>
    </row>
    <row r="826" spans="1:17" x14ac:dyDescent="0.35">
      <c r="A826" s="2">
        <v>44864</v>
      </c>
      <c r="B826" t="s">
        <v>97</v>
      </c>
      <c r="C826" t="s">
        <v>73</v>
      </c>
      <c r="D826" t="s">
        <v>74</v>
      </c>
      <c r="E826" t="s">
        <v>6</v>
      </c>
      <c r="F826">
        <v>32</v>
      </c>
      <c r="G826" t="s">
        <v>131</v>
      </c>
      <c r="H826" t="s">
        <v>135</v>
      </c>
      <c r="I826" t="str">
        <f>VLOOKUP($B826,'Product Details'!$A:$E,2,0)</f>
        <v>Category 1</v>
      </c>
      <c r="J826" t="str">
        <f>VLOOKUP($B826,'Product Details'!$A:$E,3,0)</f>
        <v>Syrup - Monin - Blue Curacao</v>
      </c>
      <c r="K826" s="1">
        <f>VLOOKUP($B826,'Product Details'!$A:$E,4,0)</f>
        <v>76.34</v>
      </c>
      <c r="L826" s="1">
        <f>VLOOKUP($B826,'Product Details'!$A:$E,5,0)</f>
        <v>81.34</v>
      </c>
      <c r="M826" s="1">
        <f t="shared" si="60"/>
        <v>2442.88</v>
      </c>
      <c r="N826" s="1">
        <f t="shared" si="61"/>
        <v>2602.88</v>
      </c>
      <c r="O826">
        <f t="shared" si="62"/>
        <v>30</v>
      </c>
      <c r="P826" t="str">
        <f t="shared" si="63"/>
        <v>Oct</v>
      </c>
      <c r="Q826">
        <f t="shared" si="64"/>
        <v>2022</v>
      </c>
    </row>
    <row r="827" spans="1:17" x14ac:dyDescent="0.35">
      <c r="A827" s="2">
        <v>44937</v>
      </c>
      <c r="B827" t="s">
        <v>118</v>
      </c>
      <c r="C827" t="s">
        <v>65</v>
      </c>
      <c r="D827" t="s">
        <v>66</v>
      </c>
      <c r="E827" t="s">
        <v>6</v>
      </c>
      <c r="F827">
        <v>9</v>
      </c>
      <c r="G827" t="s">
        <v>131</v>
      </c>
      <c r="H827" t="s">
        <v>129</v>
      </c>
      <c r="I827" t="str">
        <f>VLOOKUP($B827,'Product Details'!$A:$E,2,0)</f>
        <v>Category 2</v>
      </c>
      <c r="J827" t="str">
        <f>VLOOKUP($B827,'Product Details'!$A:$E,3,0)</f>
        <v>Soup - Campbells Mac N Cheese</v>
      </c>
      <c r="K827" s="1">
        <f>VLOOKUP($B827,'Product Details'!$A:$E,4,0)</f>
        <v>6.55</v>
      </c>
      <c r="L827" s="1">
        <f>VLOOKUP($B827,'Product Details'!$A:$E,5,0)</f>
        <v>4.53</v>
      </c>
      <c r="M827" s="1">
        <f t="shared" si="60"/>
        <v>58.949999999999996</v>
      </c>
      <c r="N827" s="1">
        <f t="shared" si="61"/>
        <v>40.770000000000003</v>
      </c>
      <c r="O827">
        <f t="shared" si="62"/>
        <v>11</v>
      </c>
      <c r="P827" t="str">
        <f t="shared" si="63"/>
        <v>Jan</v>
      </c>
      <c r="Q827">
        <f t="shared" si="64"/>
        <v>2023</v>
      </c>
    </row>
    <row r="828" spans="1:17" x14ac:dyDescent="0.35">
      <c r="A828" s="2">
        <v>44787</v>
      </c>
      <c r="B828" t="s">
        <v>116</v>
      </c>
      <c r="C828" t="s">
        <v>15</v>
      </c>
      <c r="D828" t="s">
        <v>16</v>
      </c>
      <c r="E828" t="s">
        <v>2</v>
      </c>
      <c r="F828">
        <v>39</v>
      </c>
      <c r="G828" t="s">
        <v>129</v>
      </c>
      <c r="H828" t="s">
        <v>135</v>
      </c>
      <c r="I828" t="str">
        <f>VLOOKUP($B828,'Product Details'!$A:$E,2,0)</f>
        <v>Category 5</v>
      </c>
      <c r="J828" t="str">
        <f>VLOOKUP($B828,'Product Details'!$A:$E,3,0)</f>
        <v>Water - San Pellegrino</v>
      </c>
      <c r="K828" s="1">
        <f>VLOOKUP($B828,'Product Details'!$A:$E,4,0)</f>
        <v>32.25</v>
      </c>
      <c r="L828" s="1">
        <f>VLOOKUP($B828,'Product Details'!$A:$E,5,0)</f>
        <v>41.25</v>
      </c>
      <c r="M828" s="1">
        <f t="shared" si="60"/>
        <v>1257.75</v>
      </c>
      <c r="N828" s="1">
        <f t="shared" si="61"/>
        <v>1608.75</v>
      </c>
      <c r="O828">
        <f t="shared" si="62"/>
        <v>14</v>
      </c>
      <c r="P828" t="str">
        <f t="shared" si="63"/>
        <v>Aug</v>
      </c>
      <c r="Q828">
        <f t="shared" si="64"/>
        <v>2022</v>
      </c>
    </row>
    <row r="829" spans="1:17" x14ac:dyDescent="0.35">
      <c r="A829" s="2">
        <v>44770</v>
      </c>
      <c r="B829" t="s">
        <v>103</v>
      </c>
      <c r="C829" t="s">
        <v>61</v>
      </c>
      <c r="D829" t="s">
        <v>62</v>
      </c>
      <c r="E829" t="s">
        <v>2</v>
      </c>
      <c r="F829">
        <v>18</v>
      </c>
      <c r="G829" t="s">
        <v>129</v>
      </c>
      <c r="H829" t="s">
        <v>135</v>
      </c>
      <c r="I829" t="str">
        <f>VLOOKUP($B829,'Product Details'!$A:$E,2,0)</f>
        <v>Category 5</v>
      </c>
      <c r="J829" t="str">
        <f>VLOOKUP($B829,'Product Details'!$A:$E,3,0)</f>
        <v>Tomatoes - Grape</v>
      </c>
      <c r="K829" s="1">
        <f>VLOOKUP($B829,'Product Details'!$A:$E,4,0)</f>
        <v>36.659999999999997</v>
      </c>
      <c r="L829" s="1">
        <f>VLOOKUP($B829,'Product Details'!$A:$E,5,0)</f>
        <v>52.66</v>
      </c>
      <c r="M829" s="1">
        <f t="shared" si="60"/>
        <v>659.87999999999988</v>
      </c>
      <c r="N829" s="1">
        <f t="shared" si="61"/>
        <v>947.87999999999988</v>
      </c>
      <c r="O829">
        <f t="shared" si="62"/>
        <v>28</v>
      </c>
      <c r="P829" t="str">
        <f t="shared" si="63"/>
        <v>Jul</v>
      </c>
      <c r="Q829">
        <f t="shared" si="64"/>
        <v>2022</v>
      </c>
    </row>
    <row r="830" spans="1:17" x14ac:dyDescent="0.35">
      <c r="A830" s="2">
        <v>44841</v>
      </c>
      <c r="B830" t="s">
        <v>97</v>
      </c>
      <c r="C830" t="s">
        <v>39</v>
      </c>
      <c r="D830" t="s">
        <v>40</v>
      </c>
      <c r="E830" t="s">
        <v>6</v>
      </c>
      <c r="F830">
        <v>37</v>
      </c>
      <c r="G830" t="s">
        <v>132</v>
      </c>
      <c r="H830" t="s">
        <v>129</v>
      </c>
      <c r="I830" t="str">
        <f>VLOOKUP($B830,'Product Details'!$A:$E,2,0)</f>
        <v>Category 1</v>
      </c>
      <c r="J830" t="str">
        <f>VLOOKUP($B830,'Product Details'!$A:$E,3,0)</f>
        <v>Syrup - Monin - Blue Curacao</v>
      </c>
      <c r="K830" s="1">
        <f>VLOOKUP($B830,'Product Details'!$A:$E,4,0)</f>
        <v>76.34</v>
      </c>
      <c r="L830" s="1">
        <f>VLOOKUP($B830,'Product Details'!$A:$E,5,0)</f>
        <v>81.34</v>
      </c>
      <c r="M830" s="1">
        <f t="shared" si="60"/>
        <v>2824.58</v>
      </c>
      <c r="N830" s="1">
        <f t="shared" si="61"/>
        <v>3009.58</v>
      </c>
      <c r="O830">
        <f t="shared" si="62"/>
        <v>7</v>
      </c>
      <c r="P830" t="str">
        <f t="shared" si="63"/>
        <v>Oct</v>
      </c>
      <c r="Q830">
        <f t="shared" si="64"/>
        <v>2022</v>
      </c>
    </row>
    <row r="831" spans="1:17" x14ac:dyDescent="0.35">
      <c r="A831" s="2">
        <v>44806</v>
      </c>
      <c r="B831" t="s">
        <v>97</v>
      </c>
      <c r="C831" t="s">
        <v>79</v>
      </c>
      <c r="D831" t="s">
        <v>80</v>
      </c>
      <c r="E831" t="s">
        <v>2</v>
      </c>
      <c r="F831">
        <v>45</v>
      </c>
      <c r="G831" t="s">
        <v>129</v>
      </c>
      <c r="H831" t="s">
        <v>135</v>
      </c>
      <c r="I831" t="str">
        <f>VLOOKUP($B831,'Product Details'!$A:$E,2,0)</f>
        <v>Category 1</v>
      </c>
      <c r="J831" t="str">
        <f>VLOOKUP($B831,'Product Details'!$A:$E,3,0)</f>
        <v>Syrup - Monin - Blue Curacao</v>
      </c>
      <c r="K831" s="1">
        <f>VLOOKUP($B831,'Product Details'!$A:$E,4,0)</f>
        <v>76.34</v>
      </c>
      <c r="L831" s="1">
        <f>VLOOKUP($B831,'Product Details'!$A:$E,5,0)</f>
        <v>81.34</v>
      </c>
      <c r="M831" s="1">
        <f t="shared" si="60"/>
        <v>3435.3</v>
      </c>
      <c r="N831" s="1">
        <f t="shared" si="61"/>
        <v>3660.3</v>
      </c>
      <c r="O831">
        <f t="shared" si="62"/>
        <v>2</v>
      </c>
      <c r="P831" t="str">
        <f t="shared" si="63"/>
        <v>Sep</v>
      </c>
      <c r="Q831">
        <f t="shared" si="64"/>
        <v>2022</v>
      </c>
    </row>
    <row r="832" spans="1:17" x14ac:dyDescent="0.35">
      <c r="A832" s="2">
        <v>44995</v>
      </c>
      <c r="B832" t="s">
        <v>98</v>
      </c>
      <c r="C832" t="s">
        <v>77</v>
      </c>
      <c r="D832" t="s">
        <v>78</v>
      </c>
      <c r="E832" t="s">
        <v>6</v>
      </c>
      <c r="F832">
        <v>13</v>
      </c>
      <c r="G832" t="s">
        <v>131</v>
      </c>
      <c r="H832" t="s">
        <v>135</v>
      </c>
      <c r="I832" t="str">
        <f>VLOOKUP($B832,'Product Details'!$A:$E,2,0)</f>
        <v>Category 3</v>
      </c>
      <c r="J832" t="str">
        <f>VLOOKUP($B832,'Product Details'!$A:$E,3,0)</f>
        <v>Beef - Striploin</v>
      </c>
      <c r="K832" s="1">
        <f>VLOOKUP($B832,'Product Details'!$A:$E,4,0)</f>
        <v>13.89</v>
      </c>
      <c r="L832" s="1">
        <f>VLOOKUP($B832,'Product Details'!$A:$E,5,0)</f>
        <v>33.89</v>
      </c>
      <c r="M832" s="1">
        <f t="shared" si="60"/>
        <v>180.57</v>
      </c>
      <c r="N832" s="1">
        <f t="shared" si="61"/>
        <v>440.57</v>
      </c>
      <c r="O832">
        <f t="shared" si="62"/>
        <v>10</v>
      </c>
      <c r="P832" t="str">
        <f t="shared" si="63"/>
        <v>Mar</v>
      </c>
      <c r="Q832">
        <f t="shared" si="64"/>
        <v>2023</v>
      </c>
    </row>
    <row r="833" spans="1:17" x14ac:dyDescent="0.35">
      <c r="A833" s="2">
        <v>44916</v>
      </c>
      <c r="B833" t="s">
        <v>118</v>
      </c>
      <c r="C833" t="s">
        <v>11</v>
      </c>
      <c r="D833" t="s">
        <v>12</v>
      </c>
      <c r="E833" t="s">
        <v>2</v>
      </c>
      <c r="F833">
        <v>58</v>
      </c>
      <c r="G833" t="s">
        <v>129</v>
      </c>
      <c r="H833" t="s">
        <v>129</v>
      </c>
      <c r="I833" t="str">
        <f>VLOOKUP($B833,'Product Details'!$A:$E,2,0)</f>
        <v>Category 2</v>
      </c>
      <c r="J833" t="str">
        <f>VLOOKUP($B833,'Product Details'!$A:$E,3,0)</f>
        <v>Soup - Campbells Mac N Cheese</v>
      </c>
      <c r="K833" s="1">
        <f>VLOOKUP($B833,'Product Details'!$A:$E,4,0)</f>
        <v>6.55</v>
      </c>
      <c r="L833" s="1">
        <f>VLOOKUP($B833,'Product Details'!$A:$E,5,0)</f>
        <v>4.53</v>
      </c>
      <c r="M833" s="1">
        <f t="shared" si="60"/>
        <v>379.9</v>
      </c>
      <c r="N833" s="1">
        <f t="shared" si="61"/>
        <v>262.74</v>
      </c>
      <c r="O833">
        <f t="shared" si="62"/>
        <v>21</v>
      </c>
      <c r="P833" t="str">
        <f t="shared" si="63"/>
        <v>Dec</v>
      </c>
      <c r="Q833">
        <f t="shared" si="64"/>
        <v>2022</v>
      </c>
    </row>
    <row r="834" spans="1:17" x14ac:dyDescent="0.35">
      <c r="A834" s="2">
        <v>44804</v>
      </c>
      <c r="B834" t="s">
        <v>105</v>
      </c>
      <c r="C834" t="s">
        <v>63</v>
      </c>
      <c r="D834" t="s">
        <v>64</v>
      </c>
      <c r="E834" t="s">
        <v>6</v>
      </c>
      <c r="F834">
        <v>22</v>
      </c>
      <c r="G834" t="s">
        <v>129</v>
      </c>
      <c r="H834" t="s">
        <v>129</v>
      </c>
      <c r="I834" t="str">
        <f>VLOOKUP($B834,'Product Details'!$A:$E,2,0)</f>
        <v>Category 2</v>
      </c>
      <c r="J834" t="str">
        <f>VLOOKUP($B834,'Product Details'!$A:$E,3,0)</f>
        <v>Soup Campbells</v>
      </c>
      <c r="K834" s="1">
        <f>VLOOKUP($B834,'Product Details'!$A:$E,4,0)</f>
        <v>7.54</v>
      </c>
      <c r="L834" s="1">
        <f>VLOOKUP($B834,'Product Details'!$A:$E,5,0)</f>
        <v>13.54</v>
      </c>
      <c r="M834" s="1">
        <f t="shared" si="60"/>
        <v>165.88</v>
      </c>
      <c r="N834" s="1">
        <f t="shared" si="61"/>
        <v>297.88</v>
      </c>
      <c r="O834">
        <f t="shared" si="62"/>
        <v>31</v>
      </c>
      <c r="P834" t="str">
        <f t="shared" si="63"/>
        <v>Aug</v>
      </c>
      <c r="Q834">
        <f t="shared" si="64"/>
        <v>2022</v>
      </c>
    </row>
    <row r="835" spans="1:17" x14ac:dyDescent="0.35">
      <c r="A835" s="2">
        <v>44733</v>
      </c>
      <c r="B835" t="s">
        <v>106</v>
      </c>
      <c r="C835" t="s">
        <v>4</v>
      </c>
      <c r="D835" t="s">
        <v>5</v>
      </c>
      <c r="E835" t="s">
        <v>6</v>
      </c>
      <c r="F835">
        <v>42</v>
      </c>
      <c r="G835" t="s">
        <v>130</v>
      </c>
      <c r="H835" t="s">
        <v>135</v>
      </c>
      <c r="I835" t="str">
        <f>VLOOKUP($B835,'Product Details'!$A:$E,2,0)</f>
        <v>Category 1</v>
      </c>
      <c r="J835" t="str">
        <f>VLOOKUP($B835,'Product Details'!$A:$E,3,0)</f>
        <v>Lime Cordial - Roses</v>
      </c>
      <c r="K835" s="1">
        <f>VLOOKUP($B835,'Product Details'!$A:$E,4,0)</f>
        <v>51.42</v>
      </c>
      <c r="L835" s="1">
        <f>VLOOKUP($B835,'Product Details'!$A:$E,5,0)</f>
        <v>72.42</v>
      </c>
      <c r="M835" s="1">
        <f t="shared" ref="M835:M898" si="65">F835*K835</f>
        <v>2159.64</v>
      </c>
      <c r="N835" s="1">
        <f t="shared" ref="N835:N898" si="66">L835*F835</f>
        <v>3041.64</v>
      </c>
      <c r="O835">
        <f t="shared" ref="O835:O898" si="67">DAY(A835)</f>
        <v>21</v>
      </c>
      <c r="P835" t="str">
        <f t="shared" ref="P835:P898" si="68">TEXT(A835,"mmm")</f>
        <v>Jun</v>
      </c>
      <c r="Q835">
        <f t="shared" ref="Q835:Q898" si="69">YEAR(A835)</f>
        <v>2022</v>
      </c>
    </row>
    <row r="836" spans="1:17" x14ac:dyDescent="0.35">
      <c r="A836" s="2">
        <v>44956</v>
      </c>
      <c r="B836" t="s">
        <v>118</v>
      </c>
      <c r="C836" t="s">
        <v>56</v>
      </c>
      <c r="D836" t="s">
        <v>57</v>
      </c>
      <c r="E836" t="s">
        <v>2</v>
      </c>
      <c r="F836">
        <v>50</v>
      </c>
      <c r="G836" t="s">
        <v>132</v>
      </c>
      <c r="H836" t="s">
        <v>135</v>
      </c>
      <c r="I836" t="str">
        <f>VLOOKUP($B836,'Product Details'!$A:$E,2,0)</f>
        <v>Category 2</v>
      </c>
      <c r="J836" t="str">
        <f>VLOOKUP($B836,'Product Details'!$A:$E,3,0)</f>
        <v>Soup - Campbells Mac N Cheese</v>
      </c>
      <c r="K836" s="1">
        <f>VLOOKUP($B836,'Product Details'!$A:$E,4,0)</f>
        <v>6.55</v>
      </c>
      <c r="L836" s="1">
        <f>VLOOKUP($B836,'Product Details'!$A:$E,5,0)</f>
        <v>4.53</v>
      </c>
      <c r="M836" s="1">
        <f t="shared" si="65"/>
        <v>327.5</v>
      </c>
      <c r="N836" s="1">
        <f t="shared" si="66"/>
        <v>226.5</v>
      </c>
      <c r="O836">
        <f t="shared" si="67"/>
        <v>30</v>
      </c>
      <c r="P836" t="str">
        <f t="shared" si="68"/>
        <v>Jan</v>
      </c>
      <c r="Q836">
        <f t="shared" si="69"/>
        <v>2023</v>
      </c>
    </row>
    <row r="837" spans="1:17" x14ac:dyDescent="0.35">
      <c r="A837" s="2">
        <v>44888</v>
      </c>
      <c r="B837" t="s">
        <v>113</v>
      </c>
      <c r="C837" t="s">
        <v>33</v>
      </c>
      <c r="D837" t="s">
        <v>34</v>
      </c>
      <c r="E837" t="s">
        <v>2</v>
      </c>
      <c r="F837">
        <v>28</v>
      </c>
      <c r="G837" t="s">
        <v>129</v>
      </c>
      <c r="H837" t="s">
        <v>129</v>
      </c>
      <c r="I837" t="str">
        <f>VLOOKUP($B837,'Product Details'!$A:$E,2,0)</f>
        <v>Category 6</v>
      </c>
      <c r="J837" t="str">
        <f>VLOOKUP($B837,'Product Details'!$A:$E,3,0)</f>
        <v>Pepper - Cayenne</v>
      </c>
      <c r="K837" s="1">
        <f>VLOOKUP($B837,'Product Details'!$A:$E,4,0)</f>
        <v>77.83</v>
      </c>
      <c r="L837" s="1">
        <f>VLOOKUP($B837,'Product Details'!$A:$E,5,0)</f>
        <v>99.83</v>
      </c>
      <c r="M837" s="1">
        <f t="shared" si="65"/>
        <v>2179.2399999999998</v>
      </c>
      <c r="N837" s="1">
        <f t="shared" si="66"/>
        <v>2795.24</v>
      </c>
      <c r="O837">
        <f t="shared" si="67"/>
        <v>23</v>
      </c>
      <c r="P837" t="str">
        <f t="shared" si="68"/>
        <v>Nov</v>
      </c>
      <c r="Q837">
        <f t="shared" si="69"/>
        <v>2022</v>
      </c>
    </row>
    <row r="838" spans="1:17" x14ac:dyDescent="0.35">
      <c r="A838" s="2">
        <v>44899</v>
      </c>
      <c r="B838" t="s">
        <v>98</v>
      </c>
      <c r="C838" t="s">
        <v>65</v>
      </c>
      <c r="D838" t="s">
        <v>66</v>
      </c>
      <c r="E838" t="s">
        <v>6</v>
      </c>
      <c r="F838">
        <v>23</v>
      </c>
      <c r="G838" t="s">
        <v>131</v>
      </c>
      <c r="H838" t="s">
        <v>129</v>
      </c>
      <c r="I838" t="str">
        <f>VLOOKUP($B838,'Product Details'!$A:$E,2,0)</f>
        <v>Category 3</v>
      </c>
      <c r="J838" t="str">
        <f>VLOOKUP($B838,'Product Details'!$A:$E,3,0)</f>
        <v>Beef - Striploin</v>
      </c>
      <c r="K838" s="1">
        <f>VLOOKUP($B838,'Product Details'!$A:$E,4,0)</f>
        <v>13.89</v>
      </c>
      <c r="L838" s="1">
        <f>VLOOKUP($B838,'Product Details'!$A:$E,5,0)</f>
        <v>33.89</v>
      </c>
      <c r="M838" s="1">
        <f t="shared" si="65"/>
        <v>319.47000000000003</v>
      </c>
      <c r="N838" s="1">
        <f t="shared" si="66"/>
        <v>779.47</v>
      </c>
      <c r="O838">
        <f t="shared" si="67"/>
        <v>4</v>
      </c>
      <c r="P838" t="str">
        <f t="shared" si="68"/>
        <v>Dec</v>
      </c>
      <c r="Q838">
        <f t="shared" si="69"/>
        <v>2022</v>
      </c>
    </row>
    <row r="839" spans="1:17" x14ac:dyDescent="0.35">
      <c r="A839" s="2">
        <v>45032</v>
      </c>
      <c r="B839" t="s">
        <v>107</v>
      </c>
      <c r="C839" t="s">
        <v>11</v>
      </c>
      <c r="D839" t="s">
        <v>12</v>
      </c>
      <c r="E839" t="s">
        <v>2</v>
      </c>
      <c r="F839">
        <v>46</v>
      </c>
      <c r="G839" t="s">
        <v>129</v>
      </c>
      <c r="H839" t="s">
        <v>129</v>
      </c>
      <c r="I839" t="str">
        <f>VLOOKUP($B839,'Product Details'!$A:$E,2,0)</f>
        <v>Category 3</v>
      </c>
      <c r="J839" t="str">
        <f>VLOOKUP($B839,'Product Details'!$A:$E,3,0)</f>
        <v>Sherry - Dry</v>
      </c>
      <c r="K839" s="1">
        <f>VLOOKUP($B839,'Product Details'!$A:$E,4,0)</f>
        <v>56.74</v>
      </c>
      <c r="L839" s="1">
        <f>VLOOKUP($B839,'Product Details'!$A:$E,5,0)</f>
        <v>79.739999999999995</v>
      </c>
      <c r="M839" s="1">
        <f t="shared" si="65"/>
        <v>2610.04</v>
      </c>
      <c r="N839" s="1">
        <f t="shared" si="66"/>
        <v>3668.04</v>
      </c>
      <c r="O839">
        <f t="shared" si="67"/>
        <v>16</v>
      </c>
      <c r="P839" t="str">
        <f t="shared" si="68"/>
        <v>Apr</v>
      </c>
      <c r="Q839">
        <f t="shared" si="69"/>
        <v>2023</v>
      </c>
    </row>
    <row r="840" spans="1:17" x14ac:dyDescent="0.35">
      <c r="A840" s="2">
        <v>44807</v>
      </c>
      <c r="B840" t="s">
        <v>102</v>
      </c>
      <c r="C840" t="s">
        <v>42</v>
      </c>
      <c r="D840" t="s">
        <v>43</v>
      </c>
      <c r="E840" t="s">
        <v>2</v>
      </c>
      <c r="F840">
        <v>8</v>
      </c>
      <c r="G840" t="s">
        <v>130</v>
      </c>
      <c r="H840" t="s">
        <v>129</v>
      </c>
      <c r="I840" t="str">
        <f>VLOOKUP($B840,'Product Details'!$A:$E,2,0)</f>
        <v>Category 3</v>
      </c>
      <c r="J840" t="str">
        <f>VLOOKUP($B840,'Product Details'!$A:$E,3,0)</f>
        <v>Scallop - St. Jaques</v>
      </c>
      <c r="K840" s="1">
        <f>VLOOKUP($B840,'Product Details'!$A:$E,4,0)</f>
        <v>22.51</v>
      </c>
      <c r="L840" s="1">
        <f>VLOOKUP($B840,'Product Details'!$A:$E,5,0)</f>
        <v>45.51</v>
      </c>
      <c r="M840" s="1">
        <f t="shared" si="65"/>
        <v>180.08</v>
      </c>
      <c r="N840" s="1">
        <f t="shared" si="66"/>
        <v>364.08</v>
      </c>
      <c r="O840">
        <f t="shared" si="67"/>
        <v>3</v>
      </c>
      <c r="P840" t="str">
        <f t="shared" si="68"/>
        <v>Sep</v>
      </c>
      <c r="Q840">
        <f t="shared" si="69"/>
        <v>2022</v>
      </c>
    </row>
    <row r="841" spans="1:17" x14ac:dyDescent="0.35">
      <c r="A841" s="2">
        <v>44818</v>
      </c>
      <c r="B841" t="s">
        <v>115</v>
      </c>
      <c r="C841" t="s">
        <v>67</v>
      </c>
      <c r="D841" t="s">
        <v>68</v>
      </c>
      <c r="E841" t="s">
        <v>2</v>
      </c>
      <c r="F841">
        <v>37</v>
      </c>
      <c r="G841" t="s">
        <v>131</v>
      </c>
      <c r="H841" t="s">
        <v>129</v>
      </c>
      <c r="I841" t="str">
        <f>VLOOKUP($B841,'Product Details'!$A:$E,2,0)</f>
        <v>Category 3</v>
      </c>
      <c r="J841" t="str">
        <f>VLOOKUP($B841,'Product Details'!$A:$E,3,0)</f>
        <v>Tarragon - Fresh</v>
      </c>
      <c r="K841" s="1">
        <f>VLOOKUP($B841,'Product Details'!$A:$E,4,0)</f>
        <v>88.73</v>
      </c>
      <c r="L841" s="1">
        <f>VLOOKUP($B841,'Product Details'!$A:$E,5,0)</f>
        <v>87.75</v>
      </c>
      <c r="M841" s="1">
        <f t="shared" si="65"/>
        <v>3283.01</v>
      </c>
      <c r="N841" s="1">
        <f t="shared" si="66"/>
        <v>3246.75</v>
      </c>
      <c r="O841">
        <f t="shared" si="67"/>
        <v>14</v>
      </c>
      <c r="P841" t="str">
        <f t="shared" si="68"/>
        <v>Sep</v>
      </c>
      <c r="Q841">
        <f t="shared" si="69"/>
        <v>2022</v>
      </c>
    </row>
    <row r="842" spans="1:17" x14ac:dyDescent="0.35">
      <c r="A842" s="2">
        <v>44917</v>
      </c>
      <c r="B842" t="s">
        <v>111</v>
      </c>
      <c r="C842" t="s">
        <v>30</v>
      </c>
      <c r="D842" t="s">
        <v>31</v>
      </c>
      <c r="E842" t="s">
        <v>6</v>
      </c>
      <c r="F842">
        <v>50</v>
      </c>
      <c r="G842" t="s">
        <v>132</v>
      </c>
      <c r="H842" t="s">
        <v>129</v>
      </c>
      <c r="I842" t="str">
        <f>VLOOKUP($B842,'Product Details'!$A:$E,2,0)</f>
        <v>Category 2</v>
      </c>
      <c r="J842" t="str">
        <f>VLOOKUP($B842,'Product Details'!$A:$E,3,0)</f>
        <v>Pasta - Cappellini, Dry</v>
      </c>
      <c r="K842" s="1">
        <f>VLOOKUP($B842,'Product Details'!$A:$E,4,0)</f>
        <v>33.299999999999997</v>
      </c>
      <c r="L842" s="1">
        <f>VLOOKUP($B842,'Product Details'!$A:$E,5,0)</f>
        <v>46.3</v>
      </c>
      <c r="M842" s="1">
        <f t="shared" si="65"/>
        <v>1664.9999999999998</v>
      </c>
      <c r="N842" s="1">
        <f t="shared" si="66"/>
        <v>2315</v>
      </c>
      <c r="O842">
        <f t="shared" si="67"/>
        <v>22</v>
      </c>
      <c r="P842" t="str">
        <f t="shared" si="68"/>
        <v>Dec</v>
      </c>
      <c r="Q842">
        <f t="shared" si="69"/>
        <v>2022</v>
      </c>
    </row>
    <row r="843" spans="1:17" x14ac:dyDescent="0.35">
      <c r="A843" s="2">
        <v>44849</v>
      </c>
      <c r="B843" t="s">
        <v>105</v>
      </c>
      <c r="C843" t="s">
        <v>53</v>
      </c>
      <c r="D843" t="s">
        <v>54</v>
      </c>
      <c r="E843" t="s">
        <v>2</v>
      </c>
      <c r="F843">
        <v>38</v>
      </c>
      <c r="G843" t="s">
        <v>129</v>
      </c>
      <c r="H843" t="s">
        <v>129</v>
      </c>
      <c r="I843" t="str">
        <f>VLOOKUP($B843,'Product Details'!$A:$E,2,0)</f>
        <v>Category 2</v>
      </c>
      <c r="J843" t="str">
        <f>VLOOKUP($B843,'Product Details'!$A:$E,3,0)</f>
        <v>Soup Campbells</v>
      </c>
      <c r="K843" s="1">
        <f>VLOOKUP($B843,'Product Details'!$A:$E,4,0)</f>
        <v>7.54</v>
      </c>
      <c r="L843" s="1">
        <f>VLOOKUP($B843,'Product Details'!$A:$E,5,0)</f>
        <v>13.54</v>
      </c>
      <c r="M843" s="1">
        <f t="shared" si="65"/>
        <v>286.52</v>
      </c>
      <c r="N843" s="1">
        <f t="shared" si="66"/>
        <v>514.52</v>
      </c>
      <c r="O843">
        <f t="shared" si="67"/>
        <v>15</v>
      </c>
      <c r="P843" t="str">
        <f t="shared" si="68"/>
        <v>Oct</v>
      </c>
      <c r="Q843">
        <f t="shared" si="69"/>
        <v>2022</v>
      </c>
    </row>
    <row r="844" spans="1:17" x14ac:dyDescent="0.35">
      <c r="A844" s="2">
        <v>44859</v>
      </c>
      <c r="B844" t="s">
        <v>111</v>
      </c>
      <c r="C844" t="s">
        <v>87</v>
      </c>
      <c r="D844" t="s">
        <v>88</v>
      </c>
      <c r="E844" t="s">
        <v>6</v>
      </c>
      <c r="F844">
        <v>16</v>
      </c>
      <c r="G844" t="s">
        <v>132</v>
      </c>
      <c r="H844" t="s">
        <v>135</v>
      </c>
      <c r="I844" t="str">
        <f>VLOOKUP($B844,'Product Details'!$A:$E,2,0)</f>
        <v>Category 2</v>
      </c>
      <c r="J844" t="str">
        <f>VLOOKUP($B844,'Product Details'!$A:$E,3,0)</f>
        <v>Pasta - Cappellini, Dry</v>
      </c>
      <c r="K844" s="1">
        <f>VLOOKUP($B844,'Product Details'!$A:$E,4,0)</f>
        <v>33.299999999999997</v>
      </c>
      <c r="L844" s="1">
        <f>VLOOKUP($B844,'Product Details'!$A:$E,5,0)</f>
        <v>46.3</v>
      </c>
      <c r="M844" s="1">
        <f t="shared" si="65"/>
        <v>532.79999999999995</v>
      </c>
      <c r="N844" s="1">
        <f t="shared" si="66"/>
        <v>740.8</v>
      </c>
      <c r="O844">
        <f t="shared" si="67"/>
        <v>25</v>
      </c>
      <c r="P844" t="str">
        <f t="shared" si="68"/>
        <v>Oct</v>
      </c>
      <c r="Q844">
        <f t="shared" si="69"/>
        <v>2022</v>
      </c>
    </row>
    <row r="845" spans="1:17" x14ac:dyDescent="0.35">
      <c r="A845" s="2">
        <v>44942</v>
      </c>
      <c r="B845" t="s">
        <v>101</v>
      </c>
      <c r="C845" t="s">
        <v>63</v>
      </c>
      <c r="D845" t="s">
        <v>64</v>
      </c>
      <c r="E845" t="s">
        <v>6</v>
      </c>
      <c r="F845">
        <v>26</v>
      </c>
      <c r="G845" t="s">
        <v>129</v>
      </c>
      <c r="H845" t="s">
        <v>129</v>
      </c>
      <c r="I845" t="str">
        <f>VLOOKUP($B845,'Product Details'!$A:$E,2,0)</f>
        <v>Category 1</v>
      </c>
      <c r="J845" t="str">
        <f>VLOOKUP($B845,'Product Details'!$A:$E,3,0)</f>
        <v>Peas - Pigeon, Dry</v>
      </c>
      <c r="K845" s="1">
        <f>VLOOKUP($B845,'Product Details'!$A:$E,4,0)</f>
        <v>69.069999999999993</v>
      </c>
      <c r="L845" s="1">
        <f>VLOOKUP($B845,'Product Details'!$A:$E,5,0)</f>
        <v>88.07</v>
      </c>
      <c r="M845" s="1">
        <f t="shared" si="65"/>
        <v>1795.8199999999997</v>
      </c>
      <c r="N845" s="1">
        <f t="shared" si="66"/>
        <v>2289.8199999999997</v>
      </c>
      <c r="O845">
        <f t="shared" si="67"/>
        <v>16</v>
      </c>
      <c r="P845" t="str">
        <f t="shared" si="68"/>
        <v>Jan</v>
      </c>
      <c r="Q845">
        <f t="shared" si="69"/>
        <v>2023</v>
      </c>
    </row>
    <row r="846" spans="1:17" x14ac:dyDescent="0.35">
      <c r="A846" s="2">
        <v>45031</v>
      </c>
      <c r="B846" t="s">
        <v>116</v>
      </c>
      <c r="C846" t="s">
        <v>79</v>
      </c>
      <c r="D846" t="s">
        <v>80</v>
      </c>
      <c r="E846" t="s">
        <v>2</v>
      </c>
      <c r="F846">
        <v>49</v>
      </c>
      <c r="G846" t="s">
        <v>129</v>
      </c>
      <c r="H846" t="s">
        <v>129</v>
      </c>
      <c r="I846" t="str">
        <f>VLOOKUP($B846,'Product Details'!$A:$E,2,0)</f>
        <v>Category 5</v>
      </c>
      <c r="J846" t="str">
        <f>VLOOKUP($B846,'Product Details'!$A:$E,3,0)</f>
        <v>Water - San Pellegrino</v>
      </c>
      <c r="K846" s="1">
        <f>VLOOKUP($B846,'Product Details'!$A:$E,4,0)</f>
        <v>32.25</v>
      </c>
      <c r="L846" s="1">
        <f>VLOOKUP($B846,'Product Details'!$A:$E,5,0)</f>
        <v>41.25</v>
      </c>
      <c r="M846" s="1">
        <f t="shared" si="65"/>
        <v>1580.25</v>
      </c>
      <c r="N846" s="1">
        <f t="shared" si="66"/>
        <v>2021.25</v>
      </c>
      <c r="O846">
        <f t="shared" si="67"/>
        <v>15</v>
      </c>
      <c r="P846" t="str">
        <f t="shared" si="68"/>
        <v>Apr</v>
      </c>
      <c r="Q846">
        <f t="shared" si="69"/>
        <v>2023</v>
      </c>
    </row>
    <row r="847" spans="1:17" x14ac:dyDescent="0.35">
      <c r="A847" s="2">
        <v>45041</v>
      </c>
      <c r="B847" t="s">
        <v>109</v>
      </c>
      <c r="C847" t="s">
        <v>39</v>
      </c>
      <c r="D847" t="s">
        <v>40</v>
      </c>
      <c r="E847" t="s">
        <v>6</v>
      </c>
      <c r="F847">
        <v>37</v>
      </c>
      <c r="G847" t="s">
        <v>132</v>
      </c>
      <c r="H847" t="s">
        <v>135</v>
      </c>
      <c r="I847" t="str">
        <f>VLOOKUP($B847,'Product Details'!$A:$E,2,0)</f>
        <v>Category 6</v>
      </c>
      <c r="J847" t="str">
        <f>VLOOKUP($B847,'Product Details'!$A:$E,3,0)</f>
        <v>Pork Ham Prager</v>
      </c>
      <c r="K847" s="1">
        <f>VLOOKUP($B847,'Product Details'!$A:$E,4,0)</f>
        <v>12.54</v>
      </c>
      <c r="L847" s="1">
        <f>VLOOKUP($B847,'Product Details'!$A:$E,5,0)</f>
        <v>30.54</v>
      </c>
      <c r="M847" s="1">
        <f t="shared" si="65"/>
        <v>463.97999999999996</v>
      </c>
      <c r="N847" s="1">
        <f t="shared" si="66"/>
        <v>1129.98</v>
      </c>
      <c r="O847">
        <f t="shared" si="67"/>
        <v>25</v>
      </c>
      <c r="P847" t="str">
        <f t="shared" si="68"/>
        <v>Apr</v>
      </c>
      <c r="Q847">
        <f t="shared" si="69"/>
        <v>2023</v>
      </c>
    </row>
    <row r="848" spans="1:17" x14ac:dyDescent="0.35">
      <c r="A848" s="2">
        <v>44703</v>
      </c>
      <c r="B848" t="s">
        <v>118</v>
      </c>
      <c r="C848" t="s">
        <v>75</v>
      </c>
      <c r="D848" t="s">
        <v>76</v>
      </c>
      <c r="E848" t="s">
        <v>6</v>
      </c>
      <c r="F848">
        <v>34</v>
      </c>
      <c r="G848" t="s">
        <v>131</v>
      </c>
      <c r="H848" t="s">
        <v>135</v>
      </c>
      <c r="I848" t="str">
        <f>VLOOKUP($B848,'Product Details'!$A:$E,2,0)</f>
        <v>Category 2</v>
      </c>
      <c r="J848" t="str">
        <f>VLOOKUP($B848,'Product Details'!$A:$E,3,0)</f>
        <v>Soup - Campbells Mac N Cheese</v>
      </c>
      <c r="K848" s="1">
        <f>VLOOKUP($B848,'Product Details'!$A:$E,4,0)</f>
        <v>6.55</v>
      </c>
      <c r="L848" s="1">
        <f>VLOOKUP($B848,'Product Details'!$A:$E,5,0)</f>
        <v>4.53</v>
      </c>
      <c r="M848" s="1">
        <f t="shared" si="65"/>
        <v>222.7</v>
      </c>
      <c r="N848" s="1">
        <f t="shared" si="66"/>
        <v>154.02000000000001</v>
      </c>
      <c r="O848">
        <f t="shared" si="67"/>
        <v>22</v>
      </c>
      <c r="P848" t="str">
        <f t="shared" si="68"/>
        <v>May</v>
      </c>
      <c r="Q848">
        <f t="shared" si="69"/>
        <v>2022</v>
      </c>
    </row>
    <row r="849" spans="1:17" x14ac:dyDescent="0.35">
      <c r="A849" s="2">
        <v>44755</v>
      </c>
      <c r="B849" t="s">
        <v>108</v>
      </c>
      <c r="C849" t="s">
        <v>75</v>
      </c>
      <c r="D849" t="s">
        <v>76</v>
      </c>
      <c r="E849" t="s">
        <v>6</v>
      </c>
      <c r="F849">
        <v>48</v>
      </c>
      <c r="G849" t="s">
        <v>131</v>
      </c>
      <c r="H849" t="s">
        <v>135</v>
      </c>
      <c r="I849" t="str">
        <f>VLOOKUP($B849,'Product Details'!$A:$E,2,0)</f>
        <v>Category 5</v>
      </c>
      <c r="J849" t="str">
        <f>VLOOKUP($B849,'Product Details'!$A:$E,3,0)</f>
        <v>7up Diet, 355 Ml</v>
      </c>
      <c r="K849" s="1">
        <f>VLOOKUP($B849,'Product Details'!$A:$E,4,0)</f>
        <v>70.31</v>
      </c>
      <c r="L849" s="1">
        <f>VLOOKUP($B849,'Product Details'!$A:$E,5,0)</f>
        <v>85.31</v>
      </c>
      <c r="M849" s="1">
        <f t="shared" si="65"/>
        <v>3374.88</v>
      </c>
      <c r="N849" s="1">
        <f t="shared" si="66"/>
        <v>4094.88</v>
      </c>
      <c r="O849">
        <f t="shared" si="67"/>
        <v>13</v>
      </c>
      <c r="P849" t="str">
        <f t="shared" si="68"/>
        <v>Jul</v>
      </c>
      <c r="Q849">
        <f t="shared" si="69"/>
        <v>2022</v>
      </c>
    </row>
    <row r="850" spans="1:17" x14ac:dyDescent="0.35">
      <c r="A850" s="2">
        <v>44961</v>
      </c>
      <c r="B850" t="s">
        <v>103</v>
      </c>
      <c r="C850" t="s">
        <v>15</v>
      </c>
      <c r="D850" t="s">
        <v>16</v>
      </c>
      <c r="E850" t="s">
        <v>2</v>
      </c>
      <c r="F850">
        <v>30</v>
      </c>
      <c r="G850" t="s">
        <v>129</v>
      </c>
      <c r="H850" t="s">
        <v>129</v>
      </c>
      <c r="I850" t="str">
        <f>VLOOKUP($B850,'Product Details'!$A:$E,2,0)</f>
        <v>Category 5</v>
      </c>
      <c r="J850" t="str">
        <f>VLOOKUP($B850,'Product Details'!$A:$E,3,0)</f>
        <v>Tomatoes - Grape</v>
      </c>
      <c r="K850" s="1">
        <f>VLOOKUP($B850,'Product Details'!$A:$E,4,0)</f>
        <v>36.659999999999997</v>
      </c>
      <c r="L850" s="1">
        <f>VLOOKUP($B850,'Product Details'!$A:$E,5,0)</f>
        <v>52.66</v>
      </c>
      <c r="M850" s="1">
        <f t="shared" si="65"/>
        <v>1099.8</v>
      </c>
      <c r="N850" s="1">
        <f t="shared" si="66"/>
        <v>1579.8</v>
      </c>
      <c r="O850">
        <f t="shared" si="67"/>
        <v>4</v>
      </c>
      <c r="P850" t="str">
        <f t="shared" si="68"/>
        <v>Feb</v>
      </c>
      <c r="Q850">
        <f t="shared" si="69"/>
        <v>2023</v>
      </c>
    </row>
    <row r="851" spans="1:17" x14ac:dyDescent="0.35">
      <c r="A851" s="2">
        <v>44817</v>
      </c>
      <c r="B851" t="s">
        <v>101</v>
      </c>
      <c r="C851" t="s">
        <v>33</v>
      </c>
      <c r="D851" t="s">
        <v>34</v>
      </c>
      <c r="E851" t="s">
        <v>2</v>
      </c>
      <c r="F851">
        <v>45</v>
      </c>
      <c r="G851" t="s">
        <v>129</v>
      </c>
      <c r="H851" t="s">
        <v>129</v>
      </c>
      <c r="I851" t="str">
        <f>VLOOKUP($B851,'Product Details'!$A:$E,2,0)</f>
        <v>Category 1</v>
      </c>
      <c r="J851" t="str">
        <f>VLOOKUP($B851,'Product Details'!$A:$E,3,0)</f>
        <v>Peas - Pigeon, Dry</v>
      </c>
      <c r="K851" s="1">
        <f>VLOOKUP($B851,'Product Details'!$A:$E,4,0)</f>
        <v>69.069999999999993</v>
      </c>
      <c r="L851" s="1">
        <f>VLOOKUP($B851,'Product Details'!$A:$E,5,0)</f>
        <v>88.07</v>
      </c>
      <c r="M851" s="1">
        <f t="shared" si="65"/>
        <v>3108.1499999999996</v>
      </c>
      <c r="N851" s="1">
        <f t="shared" si="66"/>
        <v>3963.1499999999996</v>
      </c>
      <c r="O851">
        <f t="shared" si="67"/>
        <v>13</v>
      </c>
      <c r="P851" t="str">
        <f t="shared" si="68"/>
        <v>Sep</v>
      </c>
      <c r="Q851">
        <f t="shared" si="69"/>
        <v>2022</v>
      </c>
    </row>
    <row r="852" spans="1:17" x14ac:dyDescent="0.35">
      <c r="A852" s="2">
        <v>44736</v>
      </c>
      <c r="B852" t="s">
        <v>111</v>
      </c>
      <c r="C852" t="s">
        <v>63</v>
      </c>
      <c r="D852" t="s">
        <v>64</v>
      </c>
      <c r="E852" t="s">
        <v>6</v>
      </c>
      <c r="F852">
        <v>31</v>
      </c>
      <c r="G852" t="s">
        <v>129</v>
      </c>
      <c r="H852" t="s">
        <v>135</v>
      </c>
      <c r="I852" t="str">
        <f>VLOOKUP($B852,'Product Details'!$A:$E,2,0)</f>
        <v>Category 2</v>
      </c>
      <c r="J852" t="str">
        <f>VLOOKUP($B852,'Product Details'!$A:$E,3,0)</f>
        <v>Pasta - Cappellini, Dry</v>
      </c>
      <c r="K852" s="1">
        <f>VLOOKUP($B852,'Product Details'!$A:$E,4,0)</f>
        <v>33.299999999999997</v>
      </c>
      <c r="L852" s="1">
        <f>VLOOKUP($B852,'Product Details'!$A:$E,5,0)</f>
        <v>46.3</v>
      </c>
      <c r="M852" s="1">
        <f t="shared" si="65"/>
        <v>1032.3</v>
      </c>
      <c r="N852" s="1">
        <f t="shared" si="66"/>
        <v>1435.3</v>
      </c>
      <c r="O852">
        <f t="shared" si="67"/>
        <v>24</v>
      </c>
      <c r="P852" t="str">
        <f t="shared" si="68"/>
        <v>Jun</v>
      </c>
      <c r="Q852">
        <f t="shared" si="69"/>
        <v>2022</v>
      </c>
    </row>
    <row r="853" spans="1:17" x14ac:dyDescent="0.35">
      <c r="A853" s="2">
        <v>45016</v>
      </c>
      <c r="B853" t="s">
        <v>104</v>
      </c>
      <c r="C853" t="s">
        <v>61</v>
      </c>
      <c r="D853" t="s">
        <v>62</v>
      </c>
      <c r="E853" t="s">
        <v>2</v>
      </c>
      <c r="F853">
        <v>25</v>
      </c>
      <c r="G853" t="s">
        <v>129</v>
      </c>
      <c r="H853" t="s">
        <v>129</v>
      </c>
      <c r="I853" t="str">
        <f>VLOOKUP($B853,'Product Details'!$A:$E,2,0)</f>
        <v>Category 1</v>
      </c>
      <c r="J853" t="str">
        <f>VLOOKUP($B853,'Product Details'!$A:$E,3,0)</f>
        <v>White Baguette</v>
      </c>
      <c r="K853" s="1">
        <f>VLOOKUP($B853,'Product Details'!$A:$E,4,0)</f>
        <v>51.63</v>
      </c>
      <c r="L853" s="1">
        <f>VLOOKUP($B853,'Product Details'!$A:$E,5,0)</f>
        <v>61.63</v>
      </c>
      <c r="M853" s="1">
        <f t="shared" si="65"/>
        <v>1290.75</v>
      </c>
      <c r="N853" s="1">
        <f t="shared" si="66"/>
        <v>1540.75</v>
      </c>
      <c r="O853">
        <f t="shared" si="67"/>
        <v>31</v>
      </c>
      <c r="P853" t="str">
        <f t="shared" si="68"/>
        <v>Mar</v>
      </c>
      <c r="Q853">
        <f t="shared" si="69"/>
        <v>2023</v>
      </c>
    </row>
    <row r="854" spans="1:17" x14ac:dyDescent="0.35">
      <c r="A854" s="2">
        <v>44813</v>
      </c>
      <c r="B854" t="s">
        <v>104</v>
      </c>
      <c r="C854" t="s">
        <v>79</v>
      </c>
      <c r="D854" t="s">
        <v>80</v>
      </c>
      <c r="E854" t="s">
        <v>2</v>
      </c>
      <c r="F854">
        <v>10</v>
      </c>
      <c r="G854" t="s">
        <v>129</v>
      </c>
      <c r="H854" t="s">
        <v>129</v>
      </c>
      <c r="I854" t="str">
        <f>VLOOKUP($B854,'Product Details'!$A:$E,2,0)</f>
        <v>Category 1</v>
      </c>
      <c r="J854" t="str">
        <f>VLOOKUP($B854,'Product Details'!$A:$E,3,0)</f>
        <v>White Baguette</v>
      </c>
      <c r="K854" s="1">
        <f>VLOOKUP($B854,'Product Details'!$A:$E,4,0)</f>
        <v>51.63</v>
      </c>
      <c r="L854" s="1">
        <f>VLOOKUP($B854,'Product Details'!$A:$E,5,0)</f>
        <v>61.63</v>
      </c>
      <c r="M854" s="1">
        <f t="shared" si="65"/>
        <v>516.30000000000007</v>
      </c>
      <c r="N854" s="1">
        <f t="shared" si="66"/>
        <v>616.30000000000007</v>
      </c>
      <c r="O854">
        <f t="shared" si="67"/>
        <v>9</v>
      </c>
      <c r="P854" t="str">
        <f t="shared" si="68"/>
        <v>Sep</v>
      </c>
      <c r="Q854">
        <f t="shared" si="69"/>
        <v>2022</v>
      </c>
    </row>
    <row r="855" spans="1:17" x14ac:dyDescent="0.35">
      <c r="A855" s="2">
        <v>44733</v>
      </c>
      <c r="B855" t="s">
        <v>114</v>
      </c>
      <c r="C855" t="s">
        <v>69</v>
      </c>
      <c r="D855" t="s">
        <v>70</v>
      </c>
      <c r="E855" t="s">
        <v>6</v>
      </c>
      <c r="F855">
        <v>32</v>
      </c>
      <c r="G855" t="s">
        <v>130</v>
      </c>
      <c r="H855" t="s">
        <v>135</v>
      </c>
      <c r="I855" t="str">
        <f>VLOOKUP($B855,'Product Details'!$A:$E,2,0)</f>
        <v>Category 5</v>
      </c>
      <c r="J855" t="str">
        <f>VLOOKUP($B855,'Product Details'!$A:$E,3,0)</f>
        <v>Vaccum Bag - 14x20</v>
      </c>
      <c r="K855" s="1">
        <f>VLOOKUP($B855,'Product Details'!$A:$E,4,0)</f>
        <v>91.03</v>
      </c>
      <c r="L855" s="1">
        <f>VLOOKUP($B855,'Product Details'!$A:$E,5,0)</f>
        <v>90.54</v>
      </c>
      <c r="M855" s="1">
        <f t="shared" si="65"/>
        <v>2912.96</v>
      </c>
      <c r="N855" s="1">
        <f t="shared" si="66"/>
        <v>2897.28</v>
      </c>
      <c r="O855">
        <f t="shared" si="67"/>
        <v>21</v>
      </c>
      <c r="P855" t="str">
        <f t="shared" si="68"/>
        <v>Jun</v>
      </c>
      <c r="Q855">
        <f t="shared" si="69"/>
        <v>2022</v>
      </c>
    </row>
    <row r="856" spans="1:17" x14ac:dyDescent="0.35">
      <c r="A856" s="2">
        <v>44960</v>
      </c>
      <c r="B856" t="s">
        <v>119</v>
      </c>
      <c r="C856" t="s">
        <v>61</v>
      </c>
      <c r="D856" t="s">
        <v>62</v>
      </c>
      <c r="E856" t="s">
        <v>2</v>
      </c>
      <c r="F856">
        <v>54</v>
      </c>
      <c r="G856" t="s">
        <v>129</v>
      </c>
      <c r="H856" t="s">
        <v>135</v>
      </c>
      <c r="I856" t="str">
        <f>VLOOKUP($B856,'Product Details'!$A:$E,2,0)</f>
        <v>Category 2</v>
      </c>
      <c r="J856" t="str">
        <f>VLOOKUP($B856,'Product Details'!$A:$E,3,0)</f>
        <v>Rabbit - Legs</v>
      </c>
      <c r="K856" s="1">
        <f>VLOOKUP($B856,'Product Details'!$A:$E,4,0)</f>
        <v>16.260000000000002</v>
      </c>
      <c r="L856" s="1">
        <f>VLOOKUP($B856,'Product Details'!$A:$E,5,0)</f>
        <v>23.26</v>
      </c>
      <c r="M856" s="1">
        <f t="shared" si="65"/>
        <v>878.04000000000008</v>
      </c>
      <c r="N856" s="1">
        <f t="shared" si="66"/>
        <v>1256.0400000000002</v>
      </c>
      <c r="O856">
        <f t="shared" si="67"/>
        <v>3</v>
      </c>
      <c r="P856" t="str">
        <f t="shared" si="68"/>
        <v>Feb</v>
      </c>
      <c r="Q856">
        <f t="shared" si="69"/>
        <v>2023</v>
      </c>
    </row>
    <row r="857" spans="1:17" x14ac:dyDescent="0.35">
      <c r="A857" s="2">
        <v>44927</v>
      </c>
      <c r="B857" t="s">
        <v>109</v>
      </c>
      <c r="C857" t="s">
        <v>87</v>
      </c>
      <c r="D857" t="s">
        <v>88</v>
      </c>
      <c r="E857" t="s">
        <v>6</v>
      </c>
      <c r="F857">
        <v>25</v>
      </c>
      <c r="G857" t="s">
        <v>132</v>
      </c>
      <c r="H857" t="s">
        <v>135</v>
      </c>
      <c r="I857" t="str">
        <f>VLOOKUP($B857,'Product Details'!$A:$E,2,0)</f>
        <v>Category 6</v>
      </c>
      <c r="J857" t="str">
        <f>VLOOKUP($B857,'Product Details'!$A:$E,3,0)</f>
        <v>Pork Ham Prager</v>
      </c>
      <c r="K857" s="1">
        <f>VLOOKUP($B857,'Product Details'!$A:$E,4,0)</f>
        <v>12.54</v>
      </c>
      <c r="L857" s="1">
        <f>VLOOKUP($B857,'Product Details'!$A:$E,5,0)</f>
        <v>30.54</v>
      </c>
      <c r="M857" s="1">
        <f t="shared" si="65"/>
        <v>313.5</v>
      </c>
      <c r="N857" s="1">
        <f t="shared" si="66"/>
        <v>763.5</v>
      </c>
      <c r="O857">
        <f t="shared" si="67"/>
        <v>1</v>
      </c>
      <c r="P857" t="str">
        <f t="shared" si="68"/>
        <v>Jan</v>
      </c>
      <c r="Q857">
        <f t="shared" si="69"/>
        <v>2023</v>
      </c>
    </row>
    <row r="858" spans="1:17" x14ac:dyDescent="0.35">
      <c r="A858" s="2">
        <v>44901</v>
      </c>
      <c r="B858" t="s">
        <v>115</v>
      </c>
      <c r="C858" t="s">
        <v>79</v>
      </c>
      <c r="D858" t="s">
        <v>80</v>
      </c>
      <c r="E858" t="s">
        <v>2</v>
      </c>
      <c r="F858">
        <v>50</v>
      </c>
      <c r="G858" t="s">
        <v>129</v>
      </c>
      <c r="H858" t="s">
        <v>135</v>
      </c>
      <c r="I858" t="str">
        <f>VLOOKUP($B858,'Product Details'!$A:$E,2,0)</f>
        <v>Category 3</v>
      </c>
      <c r="J858" t="str">
        <f>VLOOKUP($B858,'Product Details'!$A:$E,3,0)</f>
        <v>Tarragon - Fresh</v>
      </c>
      <c r="K858" s="1">
        <f>VLOOKUP($B858,'Product Details'!$A:$E,4,0)</f>
        <v>88.73</v>
      </c>
      <c r="L858" s="1">
        <f>VLOOKUP($B858,'Product Details'!$A:$E,5,0)</f>
        <v>87.75</v>
      </c>
      <c r="M858" s="1">
        <f t="shared" si="65"/>
        <v>4436.5</v>
      </c>
      <c r="N858" s="1">
        <f t="shared" si="66"/>
        <v>4387.5</v>
      </c>
      <c r="O858">
        <f t="shared" si="67"/>
        <v>6</v>
      </c>
      <c r="P858" t="str">
        <f t="shared" si="68"/>
        <v>Dec</v>
      </c>
      <c r="Q858">
        <f t="shared" si="69"/>
        <v>2022</v>
      </c>
    </row>
    <row r="859" spans="1:17" x14ac:dyDescent="0.35">
      <c r="A859" s="2">
        <v>44937</v>
      </c>
      <c r="B859" t="s">
        <v>109</v>
      </c>
      <c r="C859" t="s">
        <v>69</v>
      </c>
      <c r="D859" t="s">
        <v>70</v>
      </c>
      <c r="E859" t="s">
        <v>6</v>
      </c>
      <c r="F859">
        <v>9</v>
      </c>
      <c r="G859" t="s">
        <v>130</v>
      </c>
      <c r="H859" t="s">
        <v>129</v>
      </c>
      <c r="I859" t="str">
        <f>VLOOKUP($B859,'Product Details'!$A:$E,2,0)</f>
        <v>Category 6</v>
      </c>
      <c r="J859" t="str">
        <f>VLOOKUP($B859,'Product Details'!$A:$E,3,0)</f>
        <v>Pork Ham Prager</v>
      </c>
      <c r="K859" s="1">
        <f>VLOOKUP($B859,'Product Details'!$A:$E,4,0)</f>
        <v>12.54</v>
      </c>
      <c r="L859" s="1">
        <f>VLOOKUP($B859,'Product Details'!$A:$E,5,0)</f>
        <v>30.54</v>
      </c>
      <c r="M859" s="1">
        <f t="shared" si="65"/>
        <v>112.85999999999999</v>
      </c>
      <c r="N859" s="1">
        <f t="shared" si="66"/>
        <v>274.86</v>
      </c>
      <c r="O859">
        <f t="shared" si="67"/>
        <v>11</v>
      </c>
      <c r="P859" t="str">
        <f t="shared" si="68"/>
        <v>Jan</v>
      </c>
      <c r="Q859">
        <f t="shared" si="69"/>
        <v>2023</v>
      </c>
    </row>
    <row r="860" spans="1:17" x14ac:dyDescent="0.35">
      <c r="A860" s="2">
        <v>44825</v>
      </c>
      <c r="B860" t="s">
        <v>101</v>
      </c>
      <c r="C860" t="s">
        <v>23</v>
      </c>
      <c r="D860" t="s">
        <v>24</v>
      </c>
      <c r="E860" t="s">
        <v>2</v>
      </c>
      <c r="F860">
        <v>36</v>
      </c>
      <c r="G860" t="s">
        <v>131</v>
      </c>
      <c r="H860" t="s">
        <v>135</v>
      </c>
      <c r="I860" t="str">
        <f>VLOOKUP($B860,'Product Details'!$A:$E,2,0)</f>
        <v>Category 1</v>
      </c>
      <c r="J860" t="str">
        <f>VLOOKUP($B860,'Product Details'!$A:$E,3,0)</f>
        <v>Peas - Pigeon, Dry</v>
      </c>
      <c r="K860" s="1">
        <f>VLOOKUP($B860,'Product Details'!$A:$E,4,0)</f>
        <v>69.069999999999993</v>
      </c>
      <c r="L860" s="1">
        <f>VLOOKUP($B860,'Product Details'!$A:$E,5,0)</f>
        <v>88.07</v>
      </c>
      <c r="M860" s="1">
        <f t="shared" si="65"/>
        <v>2486.5199999999995</v>
      </c>
      <c r="N860" s="1">
        <f t="shared" si="66"/>
        <v>3170.5199999999995</v>
      </c>
      <c r="O860">
        <f t="shared" si="67"/>
        <v>21</v>
      </c>
      <c r="P860" t="str">
        <f t="shared" si="68"/>
        <v>Sep</v>
      </c>
      <c r="Q860">
        <f t="shared" si="69"/>
        <v>2022</v>
      </c>
    </row>
    <row r="861" spans="1:17" x14ac:dyDescent="0.35">
      <c r="A861" s="2">
        <v>45030</v>
      </c>
      <c r="B861" t="s">
        <v>104</v>
      </c>
      <c r="C861" t="s">
        <v>65</v>
      </c>
      <c r="D861" t="s">
        <v>66</v>
      </c>
      <c r="E861" t="s">
        <v>6</v>
      </c>
      <c r="F861">
        <v>36</v>
      </c>
      <c r="G861" t="s">
        <v>131</v>
      </c>
      <c r="H861" t="s">
        <v>129</v>
      </c>
      <c r="I861" t="str">
        <f>VLOOKUP($B861,'Product Details'!$A:$E,2,0)</f>
        <v>Category 1</v>
      </c>
      <c r="J861" t="str">
        <f>VLOOKUP($B861,'Product Details'!$A:$E,3,0)</f>
        <v>White Baguette</v>
      </c>
      <c r="K861" s="1">
        <f>VLOOKUP($B861,'Product Details'!$A:$E,4,0)</f>
        <v>51.63</v>
      </c>
      <c r="L861" s="1">
        <f>VLOOKUP($B861,'Product Details'!$A:$E,5,0)</f>
        <v>61.63</v>
      </c>
      <c r="M861" s="1">
        <f t="shared" si="65"/>
        <v>1858.68</v>
      </c>
      <c r="N861" s="1">
        <f t="shared" si="66"/>
        <v>2218.6800000000003</v>
      </c>
      <c r="O861">
        <f t="shared" si="67"/>
        <v>14</v>
      </c>
      <c r="P861" t="str">
        <f t="shared" si="68"/>
        <v>Apr</v>
      </c>
      <c r="Q861">
        <f t="shared" si="69"/>
        <v>2023</v>
      </c>
    </row>
    <row r="862" spans="1:17" x14ac:dyDescent="0.35">
      <c r="A862" s="2">
        <v>44965</v>
      </c>
      <c r="B862" t="s">
        <v>114</v>
      </c>
      <c r="C862" t="s">
        <v>36</v>
      </c>
      <c r="D862" t="s">
        <v>37</v>
      </c>
      <c r="E862" t="s">
        <v>6</v>
      </c>
      <c r="F862">
        <v>26</v>
      </c>
      <c r="G862" t="s">
        <v>130</v>
      </c>
      <c r="H862" t="s">
        <v>129</v>
      </c>
      <c r="I862" t="str">
        <f>VLOOKUP($B862,'Product Details'!$A:$E,2,0)</f>
        <v>Category 5</v>
      </c>
      <c r="J862" t="str">
        <f>VLOOKUP($B862,'Product Details'!$A:$E,3,0)</f>
        <v>Vaccum Bag - 14x20</v>
      </c>
      <c r="K862" s="1">
        <f>VLOOKUP($B862,'Product Details'!$A:$E,4,0)</f>
        <v>91.03</v>
      </c>
      <c r="L862" s="1">
        <f>VLOOKUP($B862,'Product Details'!$A:$E,5,0)</f>
        <v>90.54</v>
      </c>
      <c r="M862" s="1">
        <f t="shared" si="65"/>
        <v>2366.7800000000002</v>
      </c>
      <c r="N862" s="1">
        <f t="shared" si="66"/>
        <v>2354.04</v>
      </c>
      <c r="O862">
        <f t="shared" si="67"/>
        <v>8</v>
      </c>
      <c r="P862" t="str">
        <f t="shared" si="68"/>
        <v>Feb</v>
      </c>
      <c r="Q862">
        <f t="shared" si="69"/>
        <v>2023</v>
      </c>
    </row>
    <row r="863" spans="1:17" x14ac:dyDescent="0.35">
      <c r="A863" s="2">
        <v>44944</v>
      </c>
      <c r="B863" t="s">
        <v>114</v>
      </c>
      <c r="C863" t="s">
        <v>59</v>
      </c>
      <c r="D863" t="s">
        <v>60</v>
      </c>
      <c r="E863" t="s">
        <v>6</v>
      </c>
      <c r="F863">
        <v>37</v>
      </c>
      <c r="G863" t="s">
        <v>131</v>
      </c>
      <c r="H863" t="s">
        <v>129</v>
      </c>
      <c r="I863" t="str">
        <f>VLOOKUP($B863,'Product Details'!$A:$E,2,0)</f>
        <v>Category 5</v>
      </c>
      <c r="J863" t="str">
        <f>VLOOKUP($B863,'Product Details'!$A:$E,3,0)</f>
        <v>Vaccum Bag - 14x20</v>
      </c>
      <c r="K863" s="1">
        <f>VLOOKUP($B863,'Product Details'!$A:$E,4,0)</f>
        <v>91.03</v>
      </c>
      <c r="L863" s="1">
        <f>VLOOKUP($B863,'Product Details'!$A:$E,5,0)</f>
        <v>90.54</v>
      </c>
      <c r="M863" s="1">
        <f t="shared" si="65"/>
        <v>3368.11</v>
      </c>
      <c r="N863" s="1">
        <f t="shared" si="66"/>
        <v>3349.98</v>
      </c>
      <c r="O863">
        <f t="shared" si="67"/>
        <v>18</v>
      </c>
      <c r="P863" t="str">
        <f t="shared" si="68"/>
        <v>Jan</v>
      </c>
      <c r="Q863">
        <f t="shared" si="69"/>
        <v>2023</v>
      </c>
    </row>
    <row r="864" spans="1:17" x14ac:dyDescent="0.35">
      <c r="A864" s="2">
        <v>44812</v>
      </c>
      <c r="B864" t="s">
        <v>115</v>
      </c>
      <c r="C864" t="s">
        <v>77</v>
      </c>
      <c r="D864" t="s">
        <v>78</v>
      </c>
      <c r="E864" t="s">
        <v>6</v>
      </c>
      <c r="F864">
        <v>45</v>
      </c>
      <c r="G864" t="s">
        <v>131</v>
      </c>
      <c r="H864" t="s">
        <v>129</v>
      </c>
      <c r="I864" t="str">
        <f>VLOOKUP($B864,'Product Details'!$A:$E,2,0)</f>
        <v>Category 3</v>
      </c>
      <c r="J864" t="str">
        <f>VLOOKUP($B864,'Product Details'!$A:$E,3,0)</f>
        <v>Tarragon - Fresh</v>
      </c>
      <c r="K864" s="1">
        <f>VLOOKUP($B864,'Product Details'!$A:$E,4,0)</f>
        <v>88.73</v>
      </c>
      <c r="L864" s="1">
        <f>VLOOKUP($B864,'Product Details'!$A:$E,5,0)</f>
        <v>87.75</v>
      </c>
      <c r="M864" s="1">
        <f t="shared" si="65"/>
        <v>3992.8500000000004</v>
      </c>
      <c r="N864" s="1">
        <f t="shared" si="66"/>
        <v>3948.75</v>
      </c>
      <c r="O864">
        <f t="shared" si="67"/>
        <v>8</v>
      </c>
      <c r="P864" t="str">
        <f t="shared" si="68"/>
        <v>Sep</v>
      </c>
      <c r="Q864">
        <f t="shared" si="69"/>
        <v>2022</v>
      </c>
    </row>
    <row r="865" spans="1:17" x14ac:dyDescent="0.35">
      <c r="A865" s="2">
        <v>44972</v>
      </c>
      <c r="B865" t="s">
        <v>114</v>
      </c>
      <c r="C865" t="s">
        <v>89</v>
      </c>
      <c r="D865" t="s">
        <v>90</v>
      </c>
      <c r="E865" t="s">
        <v>2</v>
      </c>
      <c r="F865">
        <v>31</v>
      </c>
      <c r="G865" t="s">
        <v>132</v>
      </c>
      <c r="H865" t="s">
        <v>135</v>
      </c>
      <c r="I865" t="str">
        <f>VLOOKUP($B865,'Product Details'!$A:$E,2,0)</f>
        <v>Category 5</v>
      </c>
      <c r="J865" t="str">
        <f>VLOOKUP($B865,'Product Details'!$A:$E,3,0)</f>
        <v>Vaccum Bag - 14x20</v>
      </c>
      <c r="K865" s="1">
        <f>VLOOKUP($B865,'Product Details'!$A:$E,4,0)</f>
        <v>91.03</v>
      </c>
      <c r="L865" s="1">
        <f>VLOOKUP($B865,'Product Details'!$A:$E,5,0)</f>
        <v>90.54</v>
      </c>
      <c r="M865" s="1">
        <f t="shared" si="65"/>
        <v>2821.93</v>
      </c>
      <c r="N865" s="1">
        <f t="shared" si="66"/>
        <v>2806.7400000000002</v>
      </c>
      <c r="O865">
        <f t="shared" si="67"/>
        <v>15</v>
      </c>
      <c r="P865" t="str">
        <f t="shared" si="68"/>
        <v>Feb</v>
      </c>
      <c r="Q865">
        <f t="shared" si="69"/>
        <v>2023</v>
      </c>
    </row>
    <row r="866" spans="1:17" x14ac:dyDescent="0.35">
      <c r="A866" s="2">
        <v>45036</v>
      </c>
      <c r="B866" t="s">
        <v>111</v>
      </c>
      <c r="C866" t="s">
        <v>75</v>
      </c>
      <c r="D866" t="s">
        <v>76</v>
      </c>
      <c r="E866" t="s">
        <v>6</v>
      </c>
      <c r="F866">
        <v>51</v>
      </c>
      <c r="G866" t="s">
        <v>131</v>
      </c>
      <c r="H866" t="s">
        <v>135</v>
      </c>
      <c r="I866" t="str">
        <f>VLOOKUP($B866,'Product Details'!$A:$E,2,0)</f>
        <v>Category 2</v>
      </c>
      <c r="J866" t="str">
        <f>VLOOKUP($B866,'Product Details'!$A:$E,3,0)</f>
        <v>Pasta - Cappellini, Dry</v>
      </c>
      <c r="K866" s="1">
        <f>VLOOKUP($B866,'Product Details'!$A:$E,4,0)</f>
        <v>33.299999999999997</v>
      </c>
      <c r="L866" s="1">
        <f>VLOOKUP($B866,'Product Details'!$A:$E,5,0)</f>
        <v>46.3</v>
      </c>
      <c r="M866" s="1">
        <f t="shared" si="65"/>
        <v>1698.3</v>
      </c>
      <c r="N866" s="1">
        <f t="shared" si="66"/>
        <v>2361.2999999999997</v>
      </c>
      <c r="O866">
        <f t="shared" si="67"/>
        <v>20</v>
      </c>
      <c r="P866" t="str">
        <f t="shared" si="68"/>
        <v>Apr</v>
      </c>
      <c r="Q866">
        <f t="shared" si="69"/>
        <v>2023</v>
      </c>
    </row>
    <row r="867" spans="1:17" x14ac:dyDescent="0.35">
      <c r="A867" s="2">
        <v>44712</v>
      </c>
      <c r="B867" t="s">
        <v>117</v>
      </c>
      <c r="C867" t="s">
        <v>79</v>
      </c>
      <c r="D867" t="s">
        <v>80</v>
      </c>
      <c r="E867" t="s">
        <v>2</v>
      </c>
      <c r="F867">
        <v>49</v>
      </c>
      <c r="G867" t="s">
        <v>129</v>
      </c>
      <c r="H867" t="s">
        <v>129</v>
      </c>
      <c r="I867" t="str">
        <f>VLOOKUP($B867,'Product Details'!$A:$E,2,0)</f>
        <v>Category 1</v>
      </c>
      <c r="J867" t="str">
        <f>VLOOKUP($B867,'Product Details'!$A:$E,3,0)</f>
        <v>Sauce - Bernaise, Mix</v>
      </c>
      <c r="K867" s="1">
        <f>VLOOKUP($B867,'Product Details'!$A:$E,4,0)</f>
        <v>88.79</v>
      </c>
      <c r="L867" s="1">
        <f>VLOOKUP($B867,'Product Details'!$A:$E,5,0)</f>
        <v>96.79</v>
      </c>
      <c r="M867" s="1">
        <f t="shared" si="65"/>
        <v>4350.71</v>
      </c>
      <c r="N867" s="1">
        <f t="shared" si="66"/>
        <v>4742.71</v>
      </c>
      <c r="O867">
        <f t="shared" si="67"/>
        <v>31</v>
      </c>
      <c r="P867" t="str">
        <f t="shared" si="68"/>
        <v>May</v>
      </c>
      <c r="Q867">
        <f t="shared" si="69"/>
        <v>2022</v>
      </c>
    </row>
    <row r="868" spans="1:17" x14ac:dyDescent="0.35">
      <c r="A868" s="2">
        <v>45040</v>
      </c>
      <c r="B868" t="s">
        <v>103</v>
      </c>
      <c r="C868" t="s">
        <v>73</v>
      </c>
      <c r="D868" t="s">
        <v>74</v>
      </c>
      <c r="E868" t="s">
        <v>6</v>
      </c>
      <c r="F868">
        <v>44</v>
      </c>
      <c r="G868" t="s">
        <v>131</v>
      </c>
      <c r="H868" t="s">
        <v>135</v>
      </c>
      <c r="I868" t="str">
        <f>VLOOKUP($B868,'Product Details'!$A:$E,2,0)</f>
        <v>Category 5</v>
      </c>
      <c r="J868" t="str">
        <f>VLOOKUP($B868,'Product Details'!$A:$E,3,0)</f>
        <v>Tomatoes - Grape</v>
      </c>
      <c r="K868" s="1">
        <f>VLOOKUP($B868,'Product Details'!$A:$E,4,0)</f>
        <v>36.659999999999997</v>
      </c>
      <c r="L868" s="1">
        <f>VLOOKUP($B868,'Product Details'!$A:$E,5,0)</f>
        <v>52.66</v>
      </c>
      <c r="M868" s="1">
        <f t="shared" si="65"/>
        <v>1613.04</v>
      </c>
      <c r="N868" s="1">
        <f t="shared" si="66"/>
        <v>2317.04</v>
      </c>
      <c r="O868">
        <f t="shared" si="67"/>
        <v>24</v>
      </c>
      <c r="P868" t="str">
        <f t="shared" si="68"/>
        <v>Apr</v>
      </c>
      <c r="Q868">
        <f t="shared" si="69"/>
        <v>2023</v>
      </c>
    </row>
    <row r="869" spans="1:17" x14ac:dyDescent="0.35">
      <c r="A869" s="2">
        <v>44719</v>
      </c>
      <c r="B869" t="s">
        <v>111</v>
      </c>
      <c r="C869" t="s">
        <v>82</v>
      </c>
      <c r="D869" t="s">
        <v>83</v>
      </c>
      <c r="E869" t="s">
        <v>6</v>
      </c>
      <c r="F869">
        <v>15</v>
      </c>
      <c r="G869" t="s">
        <v>129</v>
      </c>
      <c r="H869" t="s">
        <v>135</v>
      </c>
      <c r="I869" t="str">
        <f>VLOOKUP($B869,'Product Details'!$A:$E,2,0)</f>
        <v>Category 2</v>
      </c>
      <c r="J869" t="str">
        <f>VLOOKUP($B869,'Product Details'!$A:$E,3,0)</f>
        <v>Pasta - Cappellini, Dry</v>
      </c>
      <c r="K869" s="1">
        <f>VLOOKUP($B869,'Product Details'!$A:$E,4,0)</f>
        <v>33.299999999999997</v>
      </c>
      <c r="L869" s="1">
        <f>VLOOKUP($B869,'Product Details'!$A:$E,5,0)</f>
        <v>46.3</v>
      </c>
      <c r="M869" s="1">
        <f t="shared" si="65"/>
        <v>499.49999999999994</v>
      </c>
      <c r="N869" s="1">
        <f t="shared" si="66"/>
        <v>694.5</v>
      </c>
      <c r="O869">
        <f t="shared" si="67"/>
        <v>7</v>
      </c>
      <c r="P869" t="str">
        <f t="shared" si="68"/>
        <v>Jun</v>
      </c>
      <c r="Q869">
        <f t="shared" si="69"/>
        <v>2022</v>
      </c>
    </row>
    <row r="870" spans="1:17" x14ac:dyDescent="0.35">
      <c r="A870" s="2">
        <v>44734</v>
      </c>
      <c r="B870" t="s">
        <v>111</v>
      </c>
      <c r="C870" t="s">
        <v>67</v>
      </c>
      <c r="D870" t="s">
        <v>68</v>
      </c>
      <c r="E870" t="s">
        <v>2</v>
      </c>
      <c r="F870">
        <v>22</v>
      </c>
      <c r="G870" t="s">
        <v>131</v>
      </c>
      <c r="H870" t="s">
        <v>135</v>
      </c>
      <c r="I870" t="str">
        <f>VLOOKUP($B870,'Product Details'!$A:$E,2,0)</f>
        <v>Category 2</v>
      </c>
      <c r="J870" t="str">
        <f>VLOOKUP($B870,'Product Details'!$A:$E,3,0)</f>
        <v>Pasta - Cappellini, Dry</v>
      </c>
      <c r="K870" s="1">
        <f>VLOOKUP($B870,'Product Details'!$A:$E,4,0)</f>
        <v>33.299999999999997</v>
      </c>
      <c r="L870" s="1">
        <f>VLOOKUP($B870,'Product Details'!$A:$E,5,0)</f>
        <v>46.3</v>
      </c>
      <c r="M870" s="1">
        <f t="shared" si="65"/>
        <v>732.59999999999991</v>
      </c>
      <c r="N870" s="1">
        <f t="shared" si="66"/>
        <v>1018.5999999999999</v>
      </c>
      <c r="O870">
        <f t="shared" si="67"/>
        <v>22</v>
      </c>
      <c r="P870" t="str">
        <f t="shared" si="68"/>
        <v>Jun</v>
      </c>
      <c r="Q870">
        <f t="shared" si="69"/>
        <v>2022</v>
      </c>
    </row>
    <row r="871" spans="1:17" x14ac:dyDescent="0.35">
      <c r="A871" s="2">
        <v>44984</v>
      </c>
      <c r="B871" t="s">
        <v>119</v>
      </c>
      <c r="C871" t="s">
        <v>4</v>
      </c>
      <c r="D871" t="s">
        <v>5</v>
      </c>
      <c r="E871" t="s">
        <v>6</v>
      </c>
      <c r="F871">
        <v>42</v>
      </c>
      <c r="G871" t="s">
        <v>130</v>
      </c>
      <c r="H871" t="s">
        <v>135</v>
      </c>
      <c r="I871" t="str">
        <f>VLOOKUP($B871,'Product Details'!$A:$E,2,0)</f>
        <v>Category 2</v>
      </c>
      <c r="J871" t="str">
        <f>VLOOKUP($B871,'Product Details'!$A:$E,3,0)</f>
        <v>Rabbit - Legs</v>
      </c>
      <c r="K871" s="1">
        <f>VLOOKUP($B871,'Product Details'!$A:$E,4,0)</f>
        <v>16.260000000000002</v>
      </c>
      <c r="L871" s="1">
        <f>VLOOKUP($B871,'Product Details'!$A:$E,5,0)</f>
        <v>23.26</v>
      </c>
      <c r="M871" s="1">
        <f t="shared" si="65"/>
        <v>682.92000000000007</v>
      </c>
      <c r="N871" s="1">
        <f t="shared" si="66"/>
        <v>976.92000000000007</v>
      </c>
      <c r="O871">
        <f t="shared" si="67"/>
        <v>27</v>
      </c>
      <c r="P871" t="str">
        <f t="shared" si="68"/>
        <v>Feb</v>
      </c>
      <c r="Q871">
        <f t="shared" si="69"/>
        <v>2023</v>
      </c>
    </row>
    <row r="872" spans="1:17" x14ac:dyDescent="0.35">
      <c r="A872" s="2">
        <v>44762</v>
      </c>
      <c r="B872" t="s">
        <v>114</v>
      </c>
      <c r="C872" t="s">
        <v>84</v>
      </c>
      <c r="D872" t="s">
        <v>85</v>
      </c>
      <c r="E872" t="s">
        <v>2</v>
      </c>
      <c r="F872">
        <v>21</v>
      </c>
      <c r="G872" t="s">
        <v>130</v>
      </c>
      <c r="H872" t="s">
        <v>135</v>
      </c>
      <c r="I872" t="str">
        <f>VLOOKUP($B872,'Product Details'!$A:$E,2,0)</f>
        <v>Category 5</v>
      </c>
      <c r="J872" t="str">
        <f>VLOOKUP($B872,'Product Details'!$A:$E,3,0)</f>
        <v>Vaccum Bag - 14x20</v>
      </c>
      <c r="K872" s="1">
        <f>VLOOKUP($B872,'Product Details'!$A:$E,4,0)</f>
        <v>91.03</v>
      </c>
      <c r="L872" s="1">
        <f>VLOOKUP($B872,'Product Details'!$A:$E,5,0)</f>
        <v>90.54</v>
      </c>
      <c r="M872" s="1">
        <f t="shared" si="65"/>
        <v>1911.63</v>
      </c>
      <c r="N872" s="1">
        <f t="shared" si="66"/>
        <v>1901.3400000000001</v>
      </c>
      <c r="O872">
        <f t="shared" si="67"/>
        <v>20</v>
      </c>
      <c r="P872" t="str">
        <f t="shared" si="68"/>
        <v>Jul</v>
      </c>
      <c r="Q872">
        <f t="shared" si="69"/>
        <v>2022</v>
      </c>
    </row>
    <row r="873" spans="1:17" x14ac:dyDescent="0.35">
      <c r="A873" s="2">
        <v>44913</v>
      </c>
      <c r="B873" t="s">
        <v>101</v>
      </c>
      <c r="C873" t="s">
        <v>15</v>
      </c>
      <c r="D873" t="s">
        <v>16</v>
      </c>
      <c r="E873" t="s">
        <v>2</v>
      </c>
      <c r="F873">
        <v>46</v>
      </c>
      <c r="G873" t="s">
        <v>129</v>
      </c>
      <c r="H873" t="s">
        <v>129</v>
      </c>
      <c r="I873" t="str">
        <f>VLOOKUP($B873,'Product Details'!$A:$E,2,0)</f>
        <v>Category 1</v>
      </c>
      <c r="J873" t="str">
        <f>VLOOKUP($B873,'Product Details'!$A:$E,3,0)</f>
        <v>Peas - Pigeon, Dry</v>
      </c>
      <c r="K873" s="1">
        <f>VLOOKUP($B873,'Product Details'!$A:$E,4,0)</f>
        <v>69.069999999999993</v>
      </c>
      <c r="L873" s="1">
        <f>VLOOKUP($B873,'Product Details'!$A:$E,5,0)</f>
        <v>88.07</v>
      </c>
      <c r="M873" s="1">
        <f t="shared" si="65"/>
        <v>3177.22</v>
      </c>
      <c r="N873" s="1">
        <f t="shared" si="66"/>
        <v>4051.22</v>
      </c>
      <c r="O873">
        <f t="shared" si="67"/>
        <v>18</v>
      </c>
      <c r="P873" t="str">
        <f t="shared" si="68"/>
        <v>Dec</v>
      </c>
      <c r="Q873">
        <f t="shared" si="69"/>
        <v>2022</v>
      </c>
    </row>
    <row r="874" spans="1:17" x14ac:dyDescent="0.35">
      <c r="A874" s="2">
        <v>44743</v>
      </c>
      <c r="B874" t="s">
        <v>101</v>
      </c>
      <c r="C874" t="s">
        <v>82</v>
      </c>
      <c r="D874" t="s">
        <v>83</v>
      </c>
      <c r="E874" t="s">
        <v>6</v>
      </c>
      <c r="F874">
        <v>23</v>
      </c>
      <c r="G874" t="s">
        <v>129</v>
      </c>
      <c r="H874" t="s">
        <v>135</v>
      </c>
      <c r="I874" t="str">
        <f>VLOOKUP($B874,'Product Details'!$A:$E,2,0)</f>
        <v>Category 1</v>
      </c>
      <c r="J874" t="str">
        <f>VLOOKUP($B874,'Product Details'!$A:$E,3,0)</f>
        <v>Peas - Pigeon, Dry</v>
      </c>
      <c r="K874" s="1">
        <f>VLOOKUP($B874,'Product Details'!$A:$E,4,0)</f>
        <v>69.069999999999993</v>
      </c>
      <c r="L874" s="1">
        <f>VLOOKUP($B874,'Product Details'!$A:$E,5,0)</f>
        <v>88.07</v>
      </c>
      <c r="M874" s="1">
        <f t="shared" si="65"/>
        <v>1588.61</v>
      </c>
      <c r="N874" s="1">
        <f t="shared" si="66"/>
        <v>2025.61</v>
      </c>
      <c r="O874">
        <f t="shared" si="67"/>
        <v>1</v>
      </c>
      <c r="P874" t="str">
        <f t="shared" si="68"/>
        <v>Jul</v>
      </c>
      <c r="Q874">
        <f t="shared" si="69"/>
        <v>2022</v>
      </c>
    </row>
    <row r="875" spans="1:17" x14ac:dyDescent="0.35">
      <c r="A875" s="2">
        <v>44989</v>
      </c>
      <c r="B875" t="s">
        <v>97</v>
      </c>
      <c r="C875" t="s">
        <v>69</v>
      </c>
      <c r="D875" t="s">
        <v>70</v>
      </c>
      <c r="E875" t="s">
        <v>6</v>
      </c>
      <c r="F875">
        <v>41</v>
      </c>
      <c r="G875" t="s">
        <v>130</v>
      </c>
      <c r="H875" t="s">
        <v>129</v>
      </c>
      <c r="I875" t="str">
        <f>VLOOKUP($B875,'Product Details'!$A:$E,2,0)</f>
        <v>Category 1</v>
      </c>
      <c r="J875" t="str">
        <f>VLOOKUP($B875,'Product Details'!$A:$E,3,0)</f>
        <v>Syrup - Monin - Blue Curacao</v>
      </c>
      <c r="K875" s="1">
        <f>VLOOKUP($B875,'Product Details'!$A:$E,4,0)</f>
        <v>76.34</v>
      </c>
      <c r="L875" s="1">
        <f>VLOOKUP($B875,'Product Details'!$A:$E,5,0)</f>
        <v>81.34</v>
      </c>
      <c r="M875" s="1">
        <f t="shared" si="65"/>
        <v>3129.94</v>
      </c>
      <c r="N875" s="1">
        <f t="shared" si="66"/>
        <v>3334.94</v>
      </c>
      <c r="O875">
        <f t="shared" si="67"/>
        <v>4</v>
      </c>
      <c r="P875" t="str">
        <f t="shared" si="68"/>
        <v>Mar</v>
      </c>
      <c r="Q875">
        <f t="shared" si="69"/>
        <v>2023</v>
      </c>
    </row>
    <row r="876" spans="1:17" x14ac:dyDescent="0.35">
      <c r="A876" s="2">
        <v>44884</v>
      </c>
      <c r="B876" t="s">
        <v>107</v>
      </c>
      <c r="C876" t="s">
        <v>15</v>
      </c>
      <c r="D876" t="s">
        <v>16</v>
      </c>
      <c r="E876" t="s">
        <v>2</v>
      </c>
      <c r="F876">
        <v>14</v>
      </c>
      <c r="G876" t="s">
        <v>129</v>
      </c>
      <c r="H876" t="s">
        <v>135</v>
      </c>
      <c r="I876" t="str">
        <f>VLOOKUP($B876,'Product Details'!$A:$E,2,0)</f>
        <v>Category 3</v>
      </c>
      <c r="J876" t="str">
        <f>VLOOKUP($B876,'Product Details'!$A:$E,3,0)</f>
        <v>Sherry - Dry</v>
      </c>
      <c r="K876" s="1">
        <f>VLOOKUP($B876,'Product Details'!$A:$E,4,0)</f>
        <v>56.74</v>
      </c>
      <c r="L876" s="1">
        <f>VLOOKUP($B876,'Product Details'!$A:$E,5,0)</f>
        <v>79.739999999999995</v>
      </c>
      <c r="M876" s="1">
        <f t="shared" si="65"/>
        <v>794.36</v>
      </c>
      <c r="N876" s="1">
        <f t="shared" si="66"/>
        <v>1116.3599999999999</v>
      </c>
      <c r="O876">
        <f t="shared" si="67"/>
        <v>19</v>
      </c>
      <c r="P876" t="str">
        <f t="shared" si="68"/>
        <v>Nov</v>
      </c>
      <c r="Q876">
        <f t="shared" si="69"/>
        <v>2022</v>
      </c>
    </row>
    <row r="877" spans="1:17" x14ac:dyDescent="0.35">
      <c r="A877" s="2">
        <v>45032</v>
      </c>
      <c r="B877" t="s">
        <v>112</v>
      </c>
      <c r="C877" t="s">
        <v>87</v>
      </c>
      <c r="D877" t="s">
        <v>88</v>
      </c>
      <c r="E877" t="s">
        <v>6</v>
      </c>
      <c r="F877">
        <v>49</v>
      </c>
      <c r="G877" t="s">
        <v>132</v>
      </c>
      <c r="H877" t="s">
        <v>135</v>
      </c>
      <c r="I877" t="str">
        <f>VLOOKUP($B877,'Product Details'!$A:$E,2,0)</f>
        <v>Category 4</v>
      </c>
      <c r="J877" t="str">
        <f>VLOOKUP($B877,'Product Details'!$A:$E,3,0)</f>
        <v>Pizza Pizza Dough</v>
      </c>
      <c r="K877" s="1">
        <f>VLOOKUP($B877,'Product Details'!$A:$E,4,0)</f>
        <v>30.48</v>
      </c>
      <c r="L877" s="1">
        <f>VLOOKUP($B877,'Product Details'!$A:$E,5,0)</f>
        <v>36.479999999999997</v>
      </c>
      <c r="M877" s="1">
        <f t="shared" si="65"/>
        <v>1493.52</v>
      </c>
      <c r="N877" s="1">
        <f t="shared" si="66"/>
        <v>1787.5199999999998</v>
      </c>
      <c r="O877">
        <f t="shared" si="67"/>
        <v>16</v>
      </c>
      <c r="P877" t="str">
        <f t="shared" si="68"/>
        <v>Apr</v>
      </c>
      <c r="Q877">
        <f t="shared" si="69"/>
        <v>2023</v>
      </c>
    </row>
    <row r="878" spans="1:17" x14ac:dyDescent="0.35">
      <c r="A878" s="2">
        <v>44769</v>
      </c>
      <c r="B878" t="s">
        <v>103</v>
      </c>
      <c r="C878" t="s">
        <v>77</v>
      </c>
      <c r="D878" t="s">
        <v>78</v>
      </c>
      <c r="E878" t="s">
        <v>6</v>
      </c>
      <c r="F878">
        <v>33</v>
      </c>
      <c r="G878" t="s">
        <v>131</v>
      </c>
      <c r="H878" t="s">
        <v>135</v>
      </c>
      <c r="I878" t="str">
        <f>VLOOKUP($B878,'Product Details'!$A:$E,2,0)</f>
        <v>Category 5</v>
      </c>
      <c r="J878" t="str">
        <f>VLOOKUP($B878,'Product Details'!$A:$E,3,0)</f>
        <v>Tomatoes - Grape</v>
      </c>
      <c r="K878" s="1">
        <f>VLOOKUP($B878,'Product Details'!$A:$E,4,0)</f>
        <v>36.659999999999997</v>
      </c>
      <c r="L878" s="1">
        <f>VLOOKUP($B878,'Product Details'!$A:$E,5,0)</f>
        <v>52.66</v>
      </c>
      <c r="M878" s="1">
        <f t="shared" si="65"/>
        <v>1209.78</v>
      </c>
      <c r="N878" s="1">
        <f t="shared" si="66"/>
        <v>1737.78</v>
      </c>
      <c r="O878">
        <f t="shared" si="67"/>
        <v>27</v>
      </c>
      <c r="P878" t="str">
        <f t="shared" si="68"/>
        <v>Jul</v>
      </c>
      <c r="Q878">
        <f t="shared" si="69"/>
        <v>2022</v>
      </c>
    </row>
    <row r="879" spans="1:17" x14ac:dyDescent="0.35">
      <c r="A879" s="2">
        <v>44953</v>
      </c>
      <c r="B879" t="s">
        <v>106</v>
      </c>
      <c r="C879" t="s">
        <v>77</v>
      </c>
      <c r="D879" t="s">
        <v>78</v>
      </c>
      <c r="E879" t="s">
        <v>6</v>
      </c>
      <c r="F879">
        <v>12</v>
      </c>
      <c r="G879" t="s">
        <v>131</v>
      </c>
      <c r="H879" t="s">
        <v>135</v>
      </c>
      <c r="I879" t="str">
        <f>VLOOKUP($B879,'Product Details'!$A:$E,2,0)</f>
        <v>Category 1</v>
      </c>
      <c r="J879" t="str">
        <f>VLOOKUP($B879,'Product Details'!$A:$E,3,0)</f>
        <v>Lime Cordial - Roses</v>
      </c>
      <c r="K879" s="1">
        <f>VLOOKUP($B879,'Product Details'!$A:$E,4,0)</f>
        <v>51.42</v>
      </c>
      <c r="L879" s="1">
        <f>VLOOKUP($B879,'Product Details'!$A:$E,5,0)</f>
        <v>72.42</v>
      </c>
      <c r="M879" s="1">
        <f t="shared" si="65"/>
        <v>617.04</v>
      </c>
      <c r="N879" s="1">
        <f t="shared" si="66"/>
        <v>869.04</v>
      </c>
      <c r="O879">
        <f t="shared" si="67"/>
        <v>27</v>
      </c>
      <c r="P879" t="str">
        <f t="shared" si="68"/>
        <v>Jan</v>
      </c>
      <c r="Q879">
        <f t="shared" si="69"/>
        <v>2023</v>
      </c>
    </row>
    <row r="880" spans="1:17" x14ac:dyDescent="0.35">
      <c r="A880" s="2">
        <v>44746</v>
      </c>
      <c r="B880" t="s">
        <v>102</v>
      </c>
      <c r="C880" t="s">
        <v>67</v>
      </c>
      <c r="D880" t="s">
        <v>68</v>
      </c>
      <c r="E880" t="s">
        <v>2</v>
      </c>
      <c r="F880">
        <v>15</v>
      </c>
      <c r="G880" t="s">
        <v>131</v>
      </c>
      <c r="H880" t="s">
        <v>135</v>
      </c>
      <c r="I880" t="str">
        <f>VLOOKUP($B880,'Product Details'!$A:$E,2,0)</f>
        <v>Category 3</v>
      </c>
      <c r="J880" t="str">
        <f>VLOOKUP($B880,'Product Details'!$A:$E,3,0)</f>
        <v>Scallop - St. Jaques</v>
      </c>
      <c r="K880" s="1">
        <f>VLOOKUP($B880,'Product Details'!$A:$E,4,0)</f>
        <v>22.51</v>
      </c>
      <c r="L880" s="1">
        <f>VLOOKUP($B880,'Product Details'!$A:$E,5,0)</f>
        <v>45.51</v>
      </c>
      <c r="M880" s="1">
        <f t="shared" si="65"/>
        <v>337.65000000000003</v>
      </c>
      <c r="N880" s="1">
        <f t="shared" si="66"/>
        <v>682.65</v>
      </c>
      <c r="O880">
        <f t="shared" si="67"/>
        <v>4</v>
      </c>
      <c r="P880" t="str">
        <f t="shared" si="68"/>
        <v>Jul</v>
      </c>
      <c r="Q880">
        <f t="shared" si="69"/>
        <v>2022</v>
      </c>
    </row>
    <row r="881" spans="1:17" x14ac:dyDescent="0.35">
      <c r="A881" s="2">
        <v>44989</v>
      </c>
      <c r="B881" t="s">
        <v>104</v>
      </c>
      <c r="C881" t="s">
        <v>59</v>
      </c>
      <c r="D881" t="s">
        <v>60</v>
      </c>
      <c r="E881" t="s">
        <v>6</v>
      </c>
      <c r="F881">
        <v>30</v>
      </c>
      <c r="G881" t="s">
        <v>131</v>
      </c>
      <c r="H881" t="s">
        <v>129</v>
      </c>
      <c r="I881" t="str">
        <f>VLOOKUP($B881,'Product Details'!$A:$E,2,0)</f>
        <v>Category 1</v>
      </c>
      <c r="J881" t="str">
        <f>VLOOKUP($B881,'Product Details'!$A:$E,3,0)</f>
        <v>White Baguette</v>
      </c>
      <c r="K881" s="1">
        <f>VLOOKUP($B881,'Product Details'!$A:$E,4,0)</f>
        <v>51.63</v>
      </c>
      <c r="L881" s="1">
        <f>VLOOKUP($B881,'Product Details'!$A:$E,5,0)</f>
        <v>61.63</v>
      </c>
      <c r="M881" s="1">
        <f t="shared" si="65"/>
        <v>1548.9</v>
      </c>
      <c r="N881" s="1">
        <f t="shared" si="66"/>
        <v>1848.9</v>
      </c>
      <c r="O881">
        <f t="shared" si="67"/>
        <v>4</v>
      </c>
      <c r="P881" t="str">
        <f t="shared" si="68"/>
        <v>Mar</v>
      </c>
      <c r="Q881">
        <f t="shared" si="69"/>
        <v>2023</v>
      </c>
    </row>
    <row r="882" spans="1:17" x14ac:dyDescent="0.35">
      <c r="A882" s="2">
        <v>44853</v>
      </c>
      <c r="B882" t="s">
        <v>97</v>
      </c>
      <c r="C882" t="s">
        <v>23</v>
      </c>
      <c r="D882" t="s">
        <v>24</v>
      </c>
      <c r="E882" t="s">
        <v>2</v>
      </c>
      <c r="F882">
        <v>15</v>
      </c>
      <c r="G882" t="s">
        <v>131</v>
      </c>
      <c r="H882" t="s">
        <v>129</v>
      </c>
      <c r="I882" t="str">
        <f>VLOOKUP($B882,'Product Details'!$A:$E,2,0)</f>
        <v>Category 1</v>
      </c>
      <c r="J882" t="str">
        <f>VLOOKUP($B882,'Product Details'!$A:$E,3,0)</f>
        <v>Syrup - Monin - Blue Curacao</v>
      </c>
      <c r="K882" s="1">
        <f>VLOOKUP($B882,'Product Details'!$A:$E,4,0)</f>
        <v>76.34</v>
      </c>
      <c r="L882" s="1">
        <f>VLOOKUP($B882,'Product Details'!$A:$E,5,0)</f>
        <v>81.34</v>
      </c>
      <c r="M882" s="1">
        <f t="shared" si="65"/>
        <v>1145.1000000000001</v>
      </c>
      <c r="N882" s="1">
        <f t="shared" si="66"/>
        <v>1220.1000000000001</v>
      </c>
      <c r="O882">
        <f t="shared" si="67"/>
        <v>19</v>
      </c>
      <c r="P882" t="str">
        <f t="shared" si="68"/>
        <v>Oct</v>
      </c>
      <c r="Q882">
        <f t="shared" si="69"/>
        <v>2022</v>
      </c>
    </row>
    <row r="883" spans="1:17" x14ac:dyDescent="0.35">
      <c r="A883" s="2">
        <v>45034</v>
      </c>
      <c r="B883" t="s">
        <v>116</v>
      </c>
      <c r="C883" t="s">
        <v>8</v>
      </c>
      <c r="D883" t="s">
        <v>9</v>
      </c>
      <c r="E883" t="s">
        <v>6</v>
      </c>
      <c r="F883">
        <v>41</v>
      </c>
      <c r="G883" t="s">
        <v>130</v>
      </c>
      <c r="H883" t="s">
        <v>135</v>
      </c>
      <c r="I883" t="str">
        <f>VLOOKUP($B883,'Product Details'!$A:$E,2,0)</f>
        <v>Category 5</v>
      </c>
      <c r="J883" t="str">
        <f>VLOOKUP($B883,'Product Details'!$A:$E,3,0)</f>
        <v>Water - San Pellegrino</v>
      </c>
      <c r="K883" s="1">
        <f>VLOOKUP($B883,'Product Details'!$A:$E,4,0)</f>
        <v>32.25</v>
      </c>
      <c r="L883" s="1">
        <f>VLOOKUP($B883,'Product Details'!$A:$E,5,0)</f>
        <v>41.25</v>
      </c>
      <c r="M883" s="1">
        <f t="shared" si="65"/>
        <v>1322.25</v>
      </c>
      <c r="N883" s="1">
        <f t="shared" si="66"/>
        <v>1691.25</v>
      </c>
      <c r="O883">
        <f t="shared" si="67"/>
        <v>18</v>
      </c>
      <c r="P883" t="str">
        <f t="shared" si="68"/>
        <v>Apr</v>
      </c>
      <c r="Q883">
        <f t="shared" si="69"/>
        <v>2023</v>
      </c>
    </row>
    <row r="884" spans="1:17" x14ac:dyDescent="0.35">
      <c r="A884" s="2">
        <v>44811</v>
      </c>
      <c r="B884" t="s">
        <v>119</v>
      </c>
      <c r="C884" t="s">
        <v>47</v>
      </c>
      <c r="D884" t="s">
        <v>48</v>
      </c>
      <c r="E884" t="s">
        <v>6</v>
      </c>
      <c r="F884">
        <v>18</v>
      </c>
      <c r="G884" t="s">
        <v>129</v>
      </c>
      <c r="H884" t="s">
        <v>129</v>
      </c>
      <c r="I884" t="str">
        <f>VLOOKUP($B884,'Product Details'!$A:$E,2,0)</f>
        <v>Category 2</v>
      </c>
      <c r="J884" t="str">
        <f>VLOOKUP($B884,'Product Details'!$A:$E,3,0)</f>
        <v>Rabbit - Legs</v>
      </c>
      <c r="K884" s="1">
        <f>VLOOKUP($B884,'Product Details'!$A:$E,4,0)</f>
        <v>16.260000000000002</v>
      </c>
      <c r="L884" s="1">
        <f>VLOOKUP($B884,'Product Details'!$A:$E,5,0)</f>
        <v>23.26</v>
      </c>
      <c r="M884" s="1">
        <f t="shared" si="65"/>
        <v>292.68</v>
      </c>
      <c r="N884" s="1">
        <f t="shared" si="66"/>
        <v>418.68</v>
      </c>
      <c r="O884">
        <f t="shared" si="67"/>
        <v>7</v>
      </c>
      <c r="P884" t="str">
        <f t="shared" si="68"/>
        <v>Sep</v>
      </c>
      <c r="Q884">
        <f t="shared" si="69"/>
        <v>2022</v>
      </c>
    </row>
    <row r="885" spans="1:17" x14ac:dyDescent="0.35">
      <c r="A885" s="2">
        <v>44915</v>
      </c>
      <c r="B885" t="s">
        <v>113</v>
      </c>
      <c r="C885" t="s">
        <v>25</v>
      </c>
      <c r="D885" t="s">
        <v>26</v>
      </c>
      <c r="E885" t="s">
        <v>2</v>
      </c>
      <c r="F885">
        <v>11</v>
      </c>
      <c r="G885" t="s">
        <v>130</v>
      </c>
      <c r="H885" t="s">
        <v>135</v>
      </c>
      <c r="I885" t="str">
        <f>VLOOKUP($B885,'Product Details'!$A:$E,2,0)</f>
        <v>Category 6</v>
      </c>
      <c r="J885" t="str">
        <f>VLOOKUP($B885,'Product Details'!$A:$E,3,0)</f>
        <v>Pepper - Cayenne</v>
      </c>
      <c r="K885" s="1">
        <f>VLOOKUP($B885,'Product Details'!$A:$E,4,0)</f>
        <v>77.83</v>
      </c>
      <c r="L885" s="1">
        <f>VLOOKUP($B885,'Product Details'!$A:$E,5,0)</f>
        <v>99.83</v>
      </c>
      <c r="M885" s="1">
        <f t="shared" si="65"/>
        <v>856.13</v>
      </c>
      <c r="N885" s="1">
        <f t="shared" si="66"/>
        <v>1098.1299999999999</v>
      </c>
      <c r="O885">
        <f t="shared" si="67"/>
        <v>20</v>
      </c>
      <c r="P885" t="str">
        <f t="shared" si="68"/>
        <v>Dec</v>
      </c>
      <c r="Q885">
        <f t="shared" si="69"/>
        <v>2022</v>
      </c>
    </row>
    <row r="886" spans="1:17" x14ac:dyDescent="0.35">
      <c r="A886" s="2">
        <v>44793</v>
      </c>
      <c r="B886" t="s">
        <v>113</v>
      </c>
      <c r="C886" t="s">
        <v>75</v>
      </c>
      <c r="D886" t="s">
        <v>76</v>
      </c>
      <c r="E886" t="s">
        <v>6</v>
      </c>
      <c r="F886">
        <v>13</v>
      </c>
      <c r="G886" t="s">
        <v>131</v>
      </c>
      <c r="H886" t="s">
        <v>129</v>
      </c>
      <c r="I886" t="str">
        <f>VLOOKUP($B886,'Product Details'!$A:$E,2,0)</f>
        <v>Category 6</v>
      </c>
      <c r="J886" t="str">
        <f>VLOOKUP($B886,'Product Details'!$A:$E,3,0)</f>
        <v>Pepper - Cayenne</v>
      </c>
      <c r="K886" s="1">
        <f>VLOOKUP($B886,'Product Details'!$A:$E,4,0)</f>
        <v>77.83</v>
      </c>
      <c r="L886" s="1">
        <f>VLOOKUP($B886,'Product Details'!$A:$E,5,0)</f>
        <v>99.83</v>
      </c>
      <c r="M886" s="1">
        <f t="shared" si="65"/>
        <v>1011.79</v>
      </c>
      <c r="N886" s="1">
        <f t="shared" si="66"/>
        <v>1297.79</v>
      </c>
      <c r="O886">
        <f t="shared" si="67"/>
        <v>20</v>
      </c>
      <c r="P886" t="str">
        <f t="shared" si="68"/>
        <v>Aug</v>
      </c>
      <c r="Q886">
        <f t="shared" si="69"/>
        <v>2022</v>
      </c>
    </row>
    <row r="887" spans="1:17" x14ac:dyDescent="0.35">
      <c r="A887" s="2">
        <v>44754</v>
      </c>
      <c r="B887" t="s">
        <v>109</v>
      </c>
      <c r="C887" t="s">
        <v>36</v>
      </c>
      <c r="D887" t="s">
        <v>37</v>
      </c>
      <c r="E887" t="s">
        <v>6</v>
      </c>
      <c r="F887">
        <v>14</v>
      </c>
      <c r="G887" t="s">
        <v>130</v>
      </c>
      <c r="H887" t="s">
        <v>129</v>
      </c>
      <c r="I887" t="str">
        <f>VLOOKUP($B887,'Product Details'!$A:$E,2,0)</f>
        <v>Category 6</v>
      </c>
      <c r="J887" t="str">
        <f>VLOOKUP($B887,'Product Details'!$A:$E,3,0)</f>
        <v>Pork Ham Prager</v>
      </c>
      <c r="K887" s="1">
        <f>VLOOKUP($B887,'Product Details'!$A:$E,4,0)</f>
        <v>12.54</v>
      </c>
      <c r="L887" s="1">
        <f>VLOOKUP($B887,'Product Details'!$A:$E,5,0)</f>
        <v>30.54</v>
      </c>
      <c r="M887" s="1">
        <f t="shared" si="65"/>
        <v>175.56</v>
      </c>
      <c r="N887" s="1">
        <f t="shared" si="66"/>
        <v>427.56</v>
      </c>
      <c r="O887">
        <f t="shared" si="67"/>
        <v>12</v>
      </c>
      <c r="P887" t="str">
        <f t="shared" si="68"/>
        <v>Jul</v>
      </c>
      <c r="Q887">
        <f t="shared" si="69"/>
        <v>2022</v>
      </c>
    </row>
    <row r="888" spans="1:17" x14ac:dyDescent="0.35">
      <c r="A888" s="2">
        <v>44945</v>
      </c>
      <c r="B888" t="s">
        <v>110</v>
      </c>
      <c r="C888" t="s">
        <v>79</v>
      </c>
      <c r="D888" t="s">
        <v>80</v>
      </c>
      <c r="E888" t="s">
        <v>2</v>
      </c>
      <c r="F888">
        <v>12</v>
      </c>
      <c r="G888" t="s">
        <v>129</v>
      </c>
      <c r="H888" t="s">
        <v>129</v>
      </c>
      <c r="I888" t="str">
        <f>VLOOKUP($B888,'Product Details'!$A:$E,2,0)</f>
        <v>Category 6</v>
      </c>
      <c r="J888" t="str">
        <f>VLOOKUP($B888,'Product Details'!$A:$E,3,0)</f>
        <v>Pastry - Baked Cinnamon Stick</v>
      </c>
      <c r="K888" s="1">
        <f>VLOOKUP($B888,'Product Details'!$A:$E,4,0)</f>
        <v>43.7</v>
      </c>
      <c r="L888" s="1">
        <f>VLOOKUP($B888,'Product Details'!$A:$E,5,0)</f>
        <v>42.11</v>
      </c>
      <c r="M888" s="1">
        <f t="shared" si="65"/>
        <v>524.40000000000009</v>
      </c>
      <c r="N888" s="1">
        <f t="shared" si="66"/>
        <v>505.32</v>
      </c>
      <c r="O888">
        <f t="shared" si="67"/>
        <v>19</v>
      </c>
      <c r="P888" t="str">
        <f t="shared" si="68"/>
        <v>Jan</v>
      </c>
      <c r="Q888">
        <f t="shared" si="69"/>
        <v>2023</v>
      </c>
    </row>
    <row r="889" spans="1:17" x14ac:dyDescent="0.35">
      <c r="A889" s="2">
        <v>44920</v>
      </c>
      <c r="B889" t="s">
        <v>104</v>
      </c>
      <c r="C889" t="s">
        <v>18</v>
      </c>
      <c r="D889" t="s">
        <v>19</v>
      </c>
      <c r="E889" t="s">
        <v>2</v>
      </c>
      <c r="F889">
        <v>36</v>
      </c>
      <c r="G889" t="s">
        <v>131</v>
      </c>
      <c r="H889" t="s">
        <v>135</v>
      </c>
      <c r="I889" t="str">
        <f>VLOOKUP($B889,'Product Details'!$A:$E,2,0)</f>
        <v>Category 1</v>
      </c>
      <c r="J889" t="str">
        <f>VLOOKUP($B889,'Product Details'!$A:$E,3,0)</f>
        <v>White Baguette</v>
      </c>
      <c r="K889" s="1">
        <f>VLOOKUP($B889,'Product Details'!$A:$E,4,0)</f>
        <v>51.63</v>
      </c>
      <c r="L889" s="1">
        <f>VLOOKUP($B889,'Product Details'!$A:$E,5,0)</f>
        <v>61.63</v>
      </c>
      <c r="M889" s="1">
        <f t="shared" si="65"/>
        <v>1858.68</v>
      </c>
      <c r="N889" s="1">
        <f t="shared" si="66"/>
        <v>2218.6800000000003</v>
      </c>
      <c r="O889">
        <f t="shared" si="67"/>
        <v>25</v>
      </c>
      <c r="P889" t="str">
        <f t="shared" si="68"/>
        <v>Dec</v>
      </c>
      <c r="Q889">
        <f t="shared" si="69"/>
        <v>2022</v>
      </c>
    </row>
    <row r="890" spans="1:17" x14ac:dyDescent="0.35">
      <c r="A890" s="2">
        <v>44762</v>
      </c>
      <c r="B890" t="s">
        <v>104</v>
      </c>
      <c r="C890" t="s">
        <v>77</v>
      </c>
      <c r="D890" t="s">
        <v>78</v>
      </c>
      <c r="E890" t="s">
        <v>6</v>
      </c>
      <c r="F890">
        <v>56</v>
      </c>
      <c r="G890" t="s">
        <v>131</v>
      </c>
      <c r="H890" t="s">
        <v>129</v>
      </c>
      <c r="I890" t="str">
        <f>VLOOKUP($B890,'Product Details'!$A:$E,2,0)</f>
        <v>Category 1</v>
      </c>
      <c r="J890" t="str">
        <f>VLOOKUP($B890,'Product Details'!$A:$E,3,0)</f>
        <v>White Baguette</v>
      </c>
      <c r="K890" s="1">
        <f>VLOOKUP($B890,'Product Details'!$A:$E,4,0)</f>
        <v>51.63</v>
      </c>
      <c r="L890" s="1">
        <f>VLOOKUP($B890,'Product Details'!$A:$E,5,0)</f>
        <v>61.63</v>
      </c>
      <c r="M890" s="1">
        <f t="shared" si="65"/>
        <v>2891.28</v>
      </c>
      <c r="N890" s="1">
        <f t="shared" si="66"/>
        <v>3451.28</v>
      </c>
      <c r="O890">
        <f t="shared" si="67"/>
        <v>20</v>
      </c>
      <c r="P890" t="str">
        <f t="shared" si="68"/>
        <v>Jul</v>
      </c>
      <c r="Q890">
        <f t="shared" si="69"/>
        <v>2022</v>
      </c>
    </row>
    <row r="891" spans="1:17" x14ac:dyDescent="0.35">
      <c r="A891" s="2">
        <v>44915</v>
      </c>
      <c r="B891" t="s">
        <v>117</v>
      </c>
      <c r="C891" t="s">
        <v>84</v>
      </c>
      <c r="D891" t="s">
        <v>85</v>
      </c>
      <c r="E891" t="s">
        <v>2</v>
      </c>
      <c r="F891">
        <v>8</v>
      </c>
      <c r="G891" t="s">
        <v>130</v>
      </c>
      <c r="H891" t="s">
        <v>129</v>
      </c>
      <c r="I891" t="str">
        <f>VLOOKUP($B891,'Product Details'!$A:$E,2,0)</f>
        <v>Category 1</v>
      </c>
      <c r="J891" t="str">
        <f>VLOOKUP($B891,'Product Details'!$A:$E,3,0)</f>
        <v>Sauce - Bernaise, Mix</v>
      </c>
      <c r="K891" s="1">
        <f>VLOOKUP($B891,'Product Details'!$A:$E,4,0)</f>
        <v>88.79</v>
      </c>
      <c r="L891" s="1">
        <f>VLOOKUP($B891,'Product Details'!$A:$E,5,0)</f>
        <v>96.79</v>
      </c>
      <c r="M891" s="1">
        <f t="shared" si="65"/>
        <v>710.32</v>
      </c>
      <c r="N891" s="1">
        <f t="shared" si="66"/>
        <v>774.32</v>
      </c>
      <c r="O891">
        <f t="shared" si="67"/>
        <v>20</v>
      </c>
      <c r="P891" t="str">
        <f t="shared" si="68"/>
        <v>Dec</v>
      </c>
      <c r="Q891">
        <f t="shared" si="69"/>
        <v>2022</v>
      </c>
    </row>
    <row r="892" spans="1:17" x14ac:dyDescent="0.35">
      <c r="A892" s="2">
        <v>44894</v>
      </c>
      <c r="B892" t="s">
        <v>115</v>
      </c>
      <c r="C892" t="s">
        <v>28</v>
      </c>
      <c r="D892" t="s">
        <v>29</v>
      </c>
      <c r="E892" t="s">
        <v>2</v>
      </c>
      <c r="F892">
        <v>25</v>
      </c>
      <c r="G892" t="s">
        <v>132</v>
      </c>
      <c r="H892" t="s">
        <v>135</v>
      </c>
      <c r="I892" t="str">
        <f>VLOOKUP($B892,'Product Details'!$A:$E,2,0)</f>
        <v>Category 3</v>
      </c>
      <c r="J892" t="str">
        <f>VLOOKUP($B892,'Product Details'!$A:$E,3,0)</f>
        <v>Tarragon - Fresh</v>
      </c>
      <c r="K892" s="1">
        <f>VLOOKUP($B892,'Product Details'!$A:$E,4,0)</f>
        <v>88.73</v>
      </c>
      <c r="L892" s="1">
        <f>VLOOKUP($B892,'Product Details'!$A:$E,5,0)</f>
        <v>87.75</v>
      </c>
      <c r="M892" s="1">
        <f t="shared" si="65"/>
        <v>2218.25</v>
      </c>
      <c r="N892" s="1">
        <f t="shared" si="66"/>
        <v>2193.75</v>
      </c>
      <c r="O892">
        <f t="shared" si="67"/>
        <v>29</v>
      </c>
      <c r="P892" t="str">
        <f t="shared" si="68"/>
        <v>Nov</v>
      </c>
      <c r="Q892">
        <f t="shared" si="69"/>
        <v>2022</v>
      </c>
    </row>
    <row r="893" spans="1:17" x14ac:dyDescent="0.35">
      <c r="A893" s="2">
        <v>44941</v>
      </c>
      <c r="B893" t="s">
        <v>102</v>
      </c>
      <c r="C893" t="s">
        <v>11</v>
      </c>
      <c r="D893" t="s">
        <v>12</v>
      </c>
      <c r="E893" t="s">
        <v>2</v>
      </c>
      <c r="F893">
        <v>13</v>
      </c>
      <c r="G893" t="s">
        <v>129</v>
      </c>
      <c r="H893" t="s">
        <v>129</v>
      </c>
      <c r="I893" t="str">
        <f>VLOOKUP($B893,'Product Details'!$A:$E,2,0)</f>
        <v>Category 3</v>
      </c>
      <c r="J893" t="str">
        <f>VLOOKUP($B893,'Product Details'!$A:$E,3,0)</f>
        <v>Scallop - St. Jaques</v>
      </c>
      <c r="K893" s="1">
        <f>VLOOKUP($B893,'Product Details'!$A:$E,4,0)</f>
        <v>22.51</v>
      </c>
      <c r="L893" s="1">
        <f>VLOOKUP($B893,'Product Details'!$A:$E,5,0)</f>
        <v>45.51</v>
      </c>
      <c r="M893" s="1">
        <f t="shared" si="65"/>
        <v>292.63</v>
      </c>
      <c r="N893" s="1">
        <f t="shared" si="66"/>
        <v>591.63</v>
      </c>
      <c r="O893">
        <f t="shared" si="67"/>
        <v>15</v>
      </c>
      <c r="P893" t="str">
        <f t="shared" si="68"/>
        <v>Jan</v>
      </c>
      <c r="Q893">
        <f t="shared" si="69"/>
        <v>2023</v>
      </c>
    </row>
    <row r="894" spans="1:17" x14ac:dyDescent="0.35">
      <c r="A894" s="2">
        <v>44716</v>
      </c>
      <c r="B894" t="s">
        <v>102</v>
      </c>
      <c r="C894" t="s">
        <v>67</v>
      </c>
      <c r="D894" t="s">
        <v>68</v>
      </c>
      <c r="E894" t="s">
        <v>2</v>
      </c>
      <c r="F894">
        <v>45</v>
      </c>
      <c r="G894" t="s">
        <v>131</v>
      </c>
      <c r="H894" t="s">
        <v>135</v>
      </c>
      <c r="I894" t="str">
        <f>VLOOKUP($B894,'Product Details'!$A:$E,2,0)</f>
        <v>Category 3</v>
      </c>
      <c r="J894" t="str">
        <f>VLOOKUP($B894,'Product Details'!$A:$E,3,0)</f>
        <v>Scallop - St. Jaques</v>
      </c>
      <c r="K894" s="1">
        <f>VLOOKUP($B894,'Product Details'!$A:$E,4,0)</f>
        <v>22.51</v>
      </c>
      <c r="L894" s="1">
        <f>VLOOKUP($B894,'Product Details'!$A:$E,5,0)</f>
        <v>45.51</v>
      </c>
      <c r="M894" s="1">
        <f t="shared" si="65"/>
        <v>1012.95</v>
      </c>
      <c r="N894" s="1">
        <f t="shared" si="66"/>
        <v>2047.9499999999998</v>
      </c>
      <c r="O894">
        <f t="shared" si="67"/>
        <v>4</v>
      </c>
      <c r="P894" t="str">
        <f t="shared" si="68"/>
        <v>Jun</v>
      </c>
      <c r="Q894">
        <f t="shared" si="69"/>
        <v>2022</v>
      </c>
    </row>
    <row r="895" spans="1:17" x14ac:dyDescent="0.35">
      <c r="A895" s="2">
        <v>44771</v>
      </c>
      <c r="B895" t="s">
        <v>113</v>
      </c>
      <c r="C895" t="s">
        <v>25</v>
      </c>
      <c r="D895" t="s">
        <v>26</v>
      </c>
      <c r="E895" t="s">
        <v>2</v>
      </c>
      <c r="F895">
        <v>24</v>
      </c>
      <c r="G895" t="s">
        <v>130</v>
      </c>
      <c r="H895" t="s">
        <v>129</v>
      </c>
      <c r="I895" t="str">
        <f>VLOOKUP($B895,'Product Details'!$A:$E,2,0)</f>
        <v>Category 6</v>
      </c>
      <c r="J895" t="str">
        <f>VLOOKUP($B895,'Product Details'!$A:$E,3,0)</f>
        <v>Pepper - Cayenne</v>
      </c>
      <c r="K895" s="1">
        <f>VLOOKUP($B895,'Product Details'!$A:$E,4,0)</f>
        <v>77.83</v>
      </c>
      <c r="L895" s="1">
        <f>VLOOKUP($B895,'Product Details'!$A:$E,5,0)</f>
        <v>99.83</v>
      </c>
      <c r="M895" s="1">
        <f t="shared" si="65"/>
        <v>1867.92</v>
      </c>
      <c r="N895" s="1">
        <f t="shared" si="66"/>
        <v>2395.92</v>
      </c>
      <c r="O895">
        <f t="shared" si="67"/>
        <v>29</v>
      </c>
      <c r="P895" t="str">
        <f t="shared" si="68"/>
        <v>Jul</v>
      </c>
      <c r="Q895">
        <f t="shared" si="69"/>
        <v>2022</v>
      </c>
    </row>
    <row r="896" spans="1:17" x14ac:dyDescent="0.35">
      <c r="A896" s="2">
        <v>44794</v>
      </c>
      <c r="B896" t="s">
        <v>115</v>
      </c>
      <c r="C896" t="s">
        <v>53</v>
      </c>
      <c r="D896" t="s">
        <v>54</v>
      </c>
      <c r="E896" t="s">
        <v>2</v>
      </c>
      <c r="F896">
        <v>24</v>
      </c>
      <c r="G896" t="s">
        <v>129</v>
      </c>
      <c r="H896" t="s">
        <v>129</v>
      </c>
      <c r="I896" t="str">
        <f>VLOOKUP($B896,'Product Details'!$A:$E,2,0)</f>
        <v>Category 3</v>
      </c>
      <c r="J896" t="str">
        <f>VLOOKUP($B896,'Product Details'!$A:$E,3,0)</f>
        <v>Tarragon - Fresh</v>
      </c>
      <c r="K896" s="1">
        <f>VLOOKUP($B896,'Product Details'!$A:$E,4,0)</f>
        <v>88.73</v>
      </c>
      <c r="L896" s="1">
        <f>VLOOKUP($B896,'Product Details'!$A:$E,5,0)</f>
        <v>87.75</v>
      </c>
      <c r="M896" s="1">
        <f t="shared" si="65"/>
        <v>2129.52</v>
      </c>
      <c r="N896" s="1">
        <f t="shared" si="66"/>
        <v>2106</v>
      </c>
      <c r="O896">
        <f t="shared" si="67"/>
        <v>21</v>
      </c>
      <c r="P896" t="str">
        <f t="shared" si="68"/>
        <v>Aug</v>
      </c>
      <c r="Q896">
        <f t="shared" si="69"/>
        <v>2022</v>
      </c>
    </row>
    <row r="897" spans="1:17" x14ac:dyDescent="0.35">
      <c r="A897" s="2">
        <v>45034</v>
      </c>
      <c r="B897" t="s">
        <v>116</v>
      </c>
      <c r="C897" t="s">
        <v>61</v>
      </c>
      <c r="D897" t="s">
        <v>62</v>
      </c>
      <c r="E897" t="s">
        <v>2</v>
      </c>
      <c r="F897">
        <v>11</v>
      </c>
      <c r="G897" t="s">
        <v>129</v>
      </c>
      <c r="H897" t="s">
        <v>135</v>
      </c>
      <c r="I897" t="str">
        <f>VLOOKUP($B897,'Product Details'!$A:$E,2,0)</f>
        <v>Category 5</v>
      </c>
      <c r="J897" t="str">
        <f>VLOOKUP($B897,'Product Details'!$A:$E,3,0)</f>
        <v>Water - San Pellegrino</v>
      </c>
      <c r="K897" s="1">
        <f>VLOOKUP($B897,'Product Details'!$A:$E,4,0)</f>
        <v>32.25</v>
      </c>
      <c r="L897" s="1">
        <f>VLOOKUP($B897,'Product Details'!$A:$E,5,0)</f>
        <v>41.25</v>
      </c>
      <c r="M897" s="1">
        <f t="shared" si="65"/>
        <v>354.75</v>
      </c>
      <c r="N897" s="1">
        <f t="shared" si="66"/>
        <v>453.75</v>
      </c>
      <c r="O897">
        <f t="shared" si="67"/>
        <v>18</v>
      </c>
      <c r="P897" t="str">
        <f t="shared" si="68"/>
        <v>Apr</v>
      </c>
      <c r="Q897">
        <f t="shared" si="69"/>
        <v>2023</v>
      </c>
    </row>
    <row r="898" spans="1:17" x14ac:dyDescent="0.35">
      <c r="A898" s="2">
        <v>45023</v>
      </c>
      <c r="B898" t="s">
        <v>99</v>
      </c>
      <c r="C898" t="s">
        <v>33</v>
      </c>
      <c r="D898" t="s">
        <v>34</v>
      </c>
      <c r="E898" t="s">
        <v>2</v>
      </c>
      <c r="F898">
        <v>24</v>
      </c>
      <c r="G898" t="s">
        <v>129</v>
      </c>
      <c r="H898" t="s">
        <v>135</v>
      </c>
      <c r="I898" t="str">
        <f>VLOOKUP($B898,'Product Details'!$A:$E,2,0)</f>
        <v>Category 3</v>
      </c>
      <c r="J898" t="str">
        <f>VLOOKUP($B898,'Product Details'!$A:$E,3,0)</f>
        <v>Wine - Tribal Sauvignon</v>
      </c>
      <c r="K898" s="1">
        <f>VLOOKUP($B898,'Product Details'!$A:$E,4,0)</f>
        <v>21.66</v>
      </c>
      <c r="L898" s="1">
        <f>VLOOKUP($B898,'Product Details'!$A:$E,5,0)</f>
        <v>31.66</v>
      </c>
      <c r="M898" s="1">
        <f t="shared" si="65"/>
        <v>519.84</v>
      </c>
      <c r="N898" s="1">
        <f t="shared" si="66"/>
        <v>759.84</v>
      </c>
      <c r="O898">
        <f t="shared" si="67"/>
        <v>7</v>
      </c>
      <c r="P898" t="str">
        <f t="shared" si="68"/>
        <v>Apr</v>
      </c>
      <c r="Q898">
        <f t="shared" si="69"/>
        <v>2023</v>
      </c>
    </row>
    <row r="899" spans="1:17" x14ac:dyDescent="0.35">
      <c r="A899" s="2">
        <v>45046</v>
      </c>
      <c r="B899" t="s">
        <v>118</v>
      </c>
      <c r="C899" t="s">
        <v>84</v>
      </c>
      <c r="D899" t="s">
        <v>85</v>
      </c>
      <c r="E899" t="s">
        <v>2</v>
      </c>
      <c r="F899">
        <v>46</v>
      </c>
      <c r="G899" t="s">
        <v>130</v>
      </c>
      <c r="H899" t="s">
        <v>129</v>
      </c>
      <c r="I899" t="str">
        <f>VLOOKUP($B899,'Product Details'!$A:$E,2,0)</f>
        <v>Category 2</v>
      </c>
      <c r="J899" t="str">
        <f>VLOOKUP($B899,'Product Details'!$A:$E,3,0)</f>
        <v>Soup - Campbells Mac N Cheese</v>
      </c>
      <c r="K899" s="1">
        <f>VLOOKUP($B899,'Product Details'!$A:$E,4,0)</f>
        <v>6.55</v>
      </c>
      <c r="L899" s="1">
        <f>VLOOKUP($B899,'Product Details'!$A:$E,5,0)</f>
        <v>4.53</v>
      </c>
      <c r="M899" s="1">
        <f t="shared" ref="M899:M962" si="70">F899*K899</f>
        <v>301.3</v>
      </c>
      <c r="N899" s="1">
        <f t="shared" ref="N899:N962" si="71">L899*F899</f>
        <v>208.38000000000002</v>
      </c>
      <c r="O899">
        <f t="shared" ref="O899:O962" si="72">DAY(A899)</f>
        <v>30</v>
      </c>
      <c r="P899" t="str">
        <f t="shared" ref="P899:P962" si="73">TEXT(A899,"mmm")</f>
        <v>Apr</v>
      </c>
      <c r="Q899">
        <f t="shared" ref="Q899:Q962" si="74">YEAR(A899)</f>
        <v>2023</v>
      </c>
    </row>
    <row r="900" spans="1:17" x14ac:dyDescent="0.35">
      <c r="A900" s="2">
        <v>44720</v>
      </c>
      <c r="B900" t="s">
        <v>101</v>
      </c>
      <c r="C900" t="s">
        <v>61</v>
      </c>
      <c r="D900" t="s">
        <v>62</v>
      </c>
      <c r="E900" t="s">
        <v>2</v>
      </c>
      <c r="F900">
        <v>43</v>
      </c>
      <c r="G900" t="s">
        <v>129</v>
      </c>
      <c r="H900" t="s">
        <v>129</v>
      </c>
      <c r="I900" t="str">
        <f>VLOOKUP($B900,'Product Details'!$A:$E,2,0)</f>
        <v>Category 1</v>
      </c>
      <c r="J900" t="str">
        <f>VLOOKUP($B900,'Product Details'!$A:$E,3,0)</f>
        <v>Peas - Pigeon, Dry</v>
      </c>
      <c r="K900" s="1">
        <f>VLOOKUP($B900,'Product Details'!$A:$E,4,0)</f>
        <v>69.069999999999993</v>
      </c>
      <c r="L900" s="1">
        <f>VLOOKUP($B900,'Product Details'!$A:$E,5,0)</f>
        <v>88.07</v>
      </c>
      <c r="M900" s="1">
        <f t="shared" si="70"/>
        <v>2970.0099999999998</v>
      </c>
      <c r="N900" s="1">
        <f t="shared" si="71"/>
        <v>3787.0099999999998</v>
      </c>
      <c r="O900">
        <f t="shared" si="72"/>
        <v>8</v>
      </c>
      <c r="P900" t="str">
        <f t="shared" si="73"/>
        <v>Jun</v>
      </c>
      <c r="Q900">
        <f t="shared" si="74"/>
        <v>2022</v>
      </c>
    </row>
    <row r="901" spans="1:17" x14ac:dyDescent="0.35">
      <c r="A901" s="2">
        <v>44921</v>
      </c>
      <c r="B901" t="s">
        <v>119</v>
      </c>
      <c r="C901" t="s">
        <v>36</v>
      </c>
      <c r="D901" t="s">
        <v>37</v>
      </c>
      <c r="E901" t="s">
        <v>6</v>
      </c>
      <c r="F901">
        <v>40</v>
      </c>
      <c r="G901" t="s">
        <v>130</v>
      </c>
      <c r="H901" t="s">
        <v>129</v>
      </c>
      <c r="I901" t="str">
        <f>VLOOKUP($B901,'Product Details'!$A:$E,2,0)</f>
        <v>Category 2</v>
      </c>
      <c r="J901" t="str">
        <f>VLOOKUP($B901,'Product Details'!$A:$E,3,0)</f>
        <v>Rabbit - Legs</v>
      </c>
      <c r="K901" s="1">
        <f>VLOOKUP($B901,'Product Details'!$A:$E,4,0)</f>
        <v>16.260000000000002</v>
      </c>
      <c r="L901" s="1">
        <f>VLOOKUP($B901,'Product Details'!$A:$E,5,0)</f>
        <v>23.26</v>
      </c>
      <c r="M901" s="1">
        <f t="shared" si="70"/>
        <v>650.40000000000009</v>
      </c>
      <c r="N901" s="1">
        <f t="shared" si="71"/>
        <v>930.40000000000009</v>
      </c>
      <c r="O901">
        <f t="shared" si="72"/>
        <v>26</v>
      </c>
      <c r="P901" t="str">
        <f t="shared" si="73"/>
        <v>Dec</v>
      </c>
      <c r="Q901">
        <f t="shared" si="74"/>
        <v>2022</v>
      </c>
    </row>
    <row r="902" spans="1:17" x14ac:dyDescent="0.35">
      <c r="A902" s="2">
        <v>44814</v>
      </c>
      <c r="B902" t="s">
        <v>111</v>
      </c>
      <c r="C902" t="s">
        <v>75</v>
      </c>
      <c r="D902" t="s">
        <v>76</v>
      </c>
      <c r="E902" t="s">
        <v>6</v>
      </c>
      <c r="F902">
        <v>53</v>
      </c>
      <c r="G902" t="s">
        <v>131</v>
      </c>
      <c r="H902" t="s">
        <v>129</v>
      </c>
      <c r="I902" t="str">
        <f>VLOOKUP($B902,'Product Details'!$A:$E,2,0)</f>
        <v>Category 2</v>
      </c>
      <c r="J902" t="str">
        <f>VLOOKUP($B902,'Product Details'!$A:$E,3,0)</f>
        <v>Pasta - Cappellini, Dry</v>
      </c>
      <c r="K902" s="1">
        <f>VLOOKUP($B902,'Product Details'!$A:$E,4,0)</f>
        <v>33.299999999999997</v>
      </c>
      <c r="L902" s="1">
        <f>VLOOKUP($B902,'Product Details'!$A:$E,5,0)</f>
        <v>46.3</v>
      </c>
      <c r="M902" s="1">
        <f t="shared" si="70"/>
        <v>1764.8999999999999</v>
      </c>
      <c r="N902" s="1">
        <f t="shared" si="71"/>
        <v>2453.8999999999996</v>
      </c>
      <c r="O902">
        <f t="shared" si="72"/>
        <v>10</v>
      </c>
      <c r="P902" t="str">
        <f t="shared" si="73"/>
        <v>Sep</v>
      </c>
      <c r="Q902">
        <f t="shared" si="74"/>
        <v>2022</v>
      </c>
    </row>
    <row r="903" spans="1:17" x14ac:dyDescent="0.35">
      <c r="A903" s="2">
        <v>44789</v>
      </c>
      <c r="B903" t="s">
        <v>108</v>
      </c>
      <c r="C903" t="s">
        <v>59</v>
      </c>
      <c r="D903" t="s">
        <v>60</v>
      </c>
      <c r="E903" t="s">
        <v>6</v>
      </c>
      <c r="F903">
        <v>13</v>
      </c>
      <c r="G903" t="s">
        <v>131</v>
      </c>
      <c r="H903" t="s">
        <v>129</v>
      </c>
      <c r="I903" t="str">
        <f>VLOOKUP($B903,'Product Details'!$A:$E,2,0)</f>
        <v>Category 5</v>
      </c>
      <c r="J903" t="str">
        <f>VLOOKUP($B903,'Product Details'!$A:$E,3,0)</f>
        <v>7up Diet, 355 Ml</v>
      </c>
      <c r="K903" s="1">
        <f>VLOOKUP($B903,'Product Details'!$A:$E,4,0)</f>
        <v>70.31</v>
      </c>
      <c r="L903" s="1">
        <f>VLOOKUP($B903,'Product Details'!$A:$E,5,0)</f>
        <v>85.31</v>
      </c>
      <c r="M903" s="1">
        <f t="shared" si="70"/>
        <v>914.03</v>
      </c>
      <c r="N903" s="1">
        <f t="shared" si="71"/>
        <v>1109.03</v>
      </c>
      <c r="O903">
        <f t="shared" si="72"/>
        <v>16</v>
      </c>
      <c r="P903" t="str">
        <f t="shared" si="73"/>
        <v>Aug</v>
      </c>
      <c r="Q903">
        <f t="shared" si="74"/>
        <v>2022</v>
      </c>
    </row>
    <row r="904" spans="1:17" x14ac:dyDescent="0.35">
      <c r="A904" s="2">
        <v>44971</v>
      </c>
      <c r="B904" t="s">
        <v>101</v>
      </c>
      <c r="C904" t="s">
        <v>0</v>
      </c>
      <c r="D904" t="s">
        <v>1</v>
      </c>
      <c r="E904" t="s">
        <v>2</v>
      </c>
      <c r="F904">
        <v>35</v>
      </c>
      <c r="G904" t="s">
        <v>129</v>
      </c>
      <c r="H904" t="s">
        <v>135</v>
      </c>
      <c r="I904" t="str">
        <f>VLOOKUP($B904,'Product Details'!$A:$E,2,0)</f>
        <v>Category 1</v>
      </c>
      <c r="J904" t="str">
        <f>VLOOKUP($B904,'Product Details'!$A:$E,3,0)</f>
        <v>Peas - Pigeon, Dry</v>
      </c>
      <c r="K904" s="1">
        <f>VLOOKUP($B904,'Product Details'!$A:$E,4,0)</f>
        <v>69.069999999999993</v>
      </c>
      <c r="L904" s="1">
        <f>VLOOKUP($B904,'Product Details'!$A:$E,5,0)</f>
        <v>88.07</v>
      </c>
      <c r="M904" s="1">
        <f t="shared" si="70"/>
        <v>2417.4499999999998</v>
      </c>
      <c r="N904" s="1">
        <f t="shared" si="71"/>
        <v>3082.45</v>
      </c>
      <c r="O904">
        <f t="shared" si="72"/>
        <v>14</v>
      </c>
      <c r="P904" t="str">
        <f t="shared" si="73"/>
        <v>Feb</v>
      </c>
      <c r="Q904">
        <f t="shared" si="74"/>
        <v>2023</v>
      </c>
    </row>
    <row r="905" spans="1:17" x14ac:dyDescent="0.35">
      <c r="A905" s="2">
        <v>44841</v>
      </c>
      <c r="B905" t="s">
        <v>106</v>
      </c>
      <c r="C905" t="s">
        <v>25</v>
      </c>
      <c r="D905" t="s">
        <v>26</v>
      </c>
      <c r="E905" t="s">
        <v>2</v>
      </c>
      <c r="F905">
        <v>14</v>
      </c>
      <c r="G905" t="s">
        <v>130</v>
      </c>
      <c r="H905" t="s">
        <v>129</v>
      </c>
      <c r="I905" t="str">
        <f>VLOOKUP($B905,'Product Details'!$A:$E,2,0)</f>
        <v>Category 1</v>
      </c>
      <c r="J905" t="str">
        <f>VLOOKUP($B905,'Product Details'!$A:$E,3,0)</f>
        <v>Lime Cordial - Roses</v>
      </c>
      <c r="K905" s="1">
        <f>VLOOKUP($B905,'Product Details'!$A:$E,4,0)</f>
        <v>51.42</v>
      </c>
      <c r="L905" s="1">
        <f>VLOOKUP($B905,'Product Details'!$A:$E,5,0)</f>
        <v>72.42</v>
      </c>
      <c r="M905" s="1">
        <f t="shared" si="70"/>
        <v>719.88</v>
      </c>
      <c r="N905" s="1">
        <f t="shared" si="71"/>
        <v>1013.88</v>
      </c>
      <c r="O905">
        <f t="shared" si="72"/>
        <v>7</v>
      </c>
      <c r="P905" t="str">
        <f t="shared" si="73"/>
        <v>Oct</v>
      </c>
      <c r="Q905">
        <f t="shared" si="74"/>
        <v>2022</v>
      </c>
    </row>
    <row r="906" spans="1:17" x14ac:dyDescent="0.35">
      <c r="A906" s="2">
        <v>44763</v>
      </c>
      <c r="B906" t="s">
        <v>108</v>
      </c>
      <c r="C906" t="s">
        <v>69</v>
      </c>
      <c r="D906" t="s">
        <v>70</v>
      </c>
      <c r="E906" t="s">
        <v>6</v>
      </c>
      <c r="F906">
        <v>38</v>
      </c>
      <c r="G906" t="s">
        <v>130</v>
      </c>
      <c r="H906" t="s">
        <v>135</v>
      </c>
      <c r="I906" t="str">
        <f>VLOOKUP($B906,'Product Details'!$A:$E,2,0)</f>
        <v>Category 5</v>
      </c>
      <c r="J906" t="str">
        <f>VLOOKUP($B906,'Product Details'!$A:$E,3,0)</f>
        <v>7up Diet, 355 Ml</v>
      </c>
      <c r="K906" s="1">
        <f>VLOOKUP($B906,'Product Details'!$A:$E,4,0)</f>
        <v>70.31</v>
      </c>
      <c r="L906" s="1">
        <f>VLOOKUP($B906,'Product Details'!$A:$E,5,0)</f>
        <v>85.31</v>
      </c>
      <c r="M906" s="1">
        <f t="shared" si="70"/>
        <v>2671.78</v>
      </c>
      <c r="N906" s="1">
        <f t="shared" si="71"/>
        <v>3241.78</v>
      </c>
      <c r="O906">
        <f t="shared" si="72"/>
        <v>21</v>
      </c>
      <c r="P906" t="str">
        <f t="shared" si="73"/>
        <v>Jul</v>
      </c>
      <c r="Q906">
        <f t="shared" si="74"/>
        <v>2022</v>
      </c>
    </row>
    <row r="907" spans="1:17" x14ac:dyDescent="0.35">
      <c r="A907" s="2">
        <v>44717</v>
      </c>
      <c r="B907" t="s">
        <v>115</v>
      </c>
      <c r="C907" t="s">
        <v>87</v>
      </c>
      <c r="D907" t="s">
        <v>88</v>
      </c>
      <c r="E907" t="s">
        <v>6</v>
      </c>
      <c r="F907">
        <v>53</v>
      </c>
      <c r="G907" t="s">
        <v>132</v>
      </c>
      <c r="H907" t="s">
        <v>129</v>
      </c>
      <c r="I907" t="str">
        <f>VLOOKUP($B907,'Product Details'!$A:$E,2,0)</f>
        <v>Category 3</v>
      </c>
      <c r="J907" t="str">
        <f>VLOOKUP($B907,'Product Details'!$A:$E,3,0)</f>
        <v>Tarragon - Fresh</v>
      </c>
      <c r="K907" s="1">
        <f>VLOOKUP($B907,'Product Details'!$A:$E,4,0)</f>
        <v>88.73</v>
      </c>
      <c r="L907" s="1">
        <f>VLOOKUP($B907,'Product Details'!$A:$E,5,0)</f>
        <v>87.75</v>
      </c>
      <c r="M907" s="1">
        <f t="shared" si="70"/>
        <v>4702.6900000000005</v>
      </c>
      <c r="N907" s="1">
        <f t="shared" si="71"/>
        <v>4650.75</v>
      </c>
      <c r="O907">
        <f t="shared" si="72"/>
        <v>5</v>
      </c>
      <c r="P907" t="str">
        <f t="shared" si="73"/>
        <v>Jun</v>
      </c>
      <c r="Q907">
        <f t="shared" si="74"/>
        <v>2022</v>
      </c>
    </row>
    <row r="908" spans="1:17" x14ac:dyDescent="0.35">
      <c r="A908" s="2">
        <v>44948</v>
      </c>
      <c r="B908" t="s">
        <v>118</v>
      </c>
      <c r="C908" t="s">
        <v>44</v>
      </c>
      <c r="D908" t="s">
        <v>45</v>
      </c>
      <c r="E908" t="s">
        <v>2</v>
      </c>
      <c r="F908">
        <v>36</v>
      </c>
      <c r="G908" t="s">
        <v>130</v>
      </c>
      <c r="H908" t="s">
        <v>129</v>
      </c>
      <c r="I908" t="str">
        <f>VLOOKUP($B908,'Product Details'!$A:$E,2,0)</f>
        <v>Category 2</v>
      </c>
      <c r="J908" t="str">
        <f>VLOOKUP($B908,'Product Details'!$A:$E,3,0)</f>
        <v>Soup - Campbells Mac N Cheese</v>
      </c>
      <c r="K908" s="1">
        <f>VLOOKUP($B908,'Product Details'!$A:$E,4,0)</f>
        <v>6.55</v>
      </c>
      <c r="L908" s="1">
        <f>VLOOKUP($B908,'Product Details'!$A:$E,5,0)</f>
        <v>4.53</v>
      </c>
      <c r="M908" s="1">
        <f t="shared" si="70"/>
        <v>235.79999999999998</v>
      </c>
      <c r="N908" s="1">
        <f t="shared" si="71"/>
        <v>163.08000000000001</v>
      </c>
      <c r="O908">
        <f t="shared" si="72"/>
        <v>22</v>
      </c>
      <c r="P908" t="str">
        <f t="shared" si="73"/>
        <v>Jan</v>
      </c>
      <c r="Q908">
        <f t="shared" si="74"/>
        <v>2023</v>
      </c>
    </row>
    <row r="909" spans="1:17" x14ac:dyDescent="0.35">
      <c r="A909" s="2">
        <v>44774</v>
      </c>
      <c r="B909" t="s">
        <v>110</v>
      </c>
      <c r="C909" t="s">
        <v>8</v>
      </c>
      <c r="D909" t="s">
        <v>9</v>
      </c>
      <c r="E909" t="s">
        <v>6</v>
      </c>
      <c r="F909">
        <v>49</v>
      </c>
      <c r="G909" t="s">
        <v>130</v>
      </c>
      <c r="H909" t="s">
        <v>129</v>
      </c>
      <c r="I909" t="str">
        <f>VLOOKUP($B909,'Product Details'!$A:$E,2,0)</f>
        <v>Category 6</v>
      </c>
      <c r="J909" t="str">
        <f>VLOOKUP($B909,'Product Details'!$A:$E,3,0)</f>
        <v>Pastry - Baked Cinnamon Stick</v>
      </c>
      <c r="K909" s="1">
        <f>VLOOKUP($B909,'Product Details'!$A:$E,4,0)</f>
        <v>43.7</v>
      </c>
      <c r="L909" s="1">
        <f>VLOOKUP($B909,'Product Details'!$A:$E,5,0)</f>
        <v>42.11</v>
      </c>
      <c r="M909" s="1">
        <f t="shared" si="70"/>
        <v>2141.3000000000002</v>
      </c>
      <c r="N909" s="1">
        <f t="shared" si="71"/>
        <v>2063.39</v>
      </c>
      <c r="O909">
        <f t="shared" si="72"/>
        <v>1</v>
      </c>
      <c r="P909" t="str">
        <f t="shared" si="73"/>
        <v>Aug</v>
      </c>
      <c r="Q909">
        <f t="shared" si="74"/>
        <v>2022</v>
      </c>
    </row>
    <row r="910" spans="1:17" x14ac:dyDescent="0.35">
      <c r="A910" s="2">
        <v>44888</v>
      </c>
      <c r="B910" t="s">
        <v>101</v>
      </c>
      <c r="C910" t="s">
        <v>18</v>
      </c>
      <c r="D910" t="s">
        <v>19</v>
      </c>
      <c r="E910" t="s">
        <v>2</v>
      </c>
      <c r="F910">
        <v>53</v>
      </c>
      <c r="G910" t="s">
        <v>131</v>
      </c>
      <c r="H910" t="s">
        <v>135</v>
      </c>
      <c r="I910" t="str">
        <f>VLOOKUP($B910,'Product Details'!$A:$E,2,0)</f>
        <v>Category 1</v>
      </c>
      <c r="J910" t="str">
        <f>VLOOKUP($B910,'Product Details'!$A:$E,3,0)</f>
        <v>Peas - Pigeon, Dry</v>
      </c>
      <c r="K910" s="1">
        <f>VLOOKUP($B910,'Product Details'!$A:$E,4,0)</f>
        <v>69.069999999999993</v>
      </c>
      <c r="L910" s="1">
        <f>VLOOKUP($B910,'Product Details'!$A:$E,5,0)</f>
        <v>88.07</v>
      </c>
      <c r="M910" s="1">
        <f t="shared" si="70"/>
        <v>3660.7099999999996</v>
      </c>
      <c r="N910" s="1">
        <f t="shared" si="71"/>
        <v>4667.71</v>
      </c>
      <c r="O910">
        <f t="shared" si="72"/>
        <v>23</v>
      </c>
      <c r="P910" t="str">
        <f t="shared" si="73"/>
        <v>Nov</v>
      </c>
      <c r="Q910">
        <f t="shared" si="74"/>
        <v>2022</v>
      </c>
    </row>
    <row r="911" spans="1:17" x14ac:dyDescent="0.35">
      <c r="A911" s="2">
        <v>44836</v>
      </c>
      <c r="B911" t="s">
        <v>100</v>
      </c>
      <c r="C911" t="s">
        <v>63</v>
      </c>
      <c r="D911" t="s">
        <v>64</v>
      </c>
      <c r="E911" t="s">
        <v>6</v>
      </c>
      <c r="F911">
        <v>8</v>
      </c>
      <c r="G911" t="s">
        <v>129</v>
      </c>
      <c r="H911" t="s">
        <v>129</v>
      </c>
      <c r="I911" t="str">
        <f>VLOOKUP($B911,'Product Details'!$A:$E,2,0)</f>
        <v>Category 2</v>
      </c>
      <c r="J911" t="str">
        <f>VLOOKUP($B911,'Product Details'!$A:$E,3,0)</f>
        <v>Veal - Liver</v>
      </c>
      <c r="K911" s="1">
        <f>VLOOKUP($B911,'Product Details'!$A:$E,4,0)</f>
        <v>89.94</v>
      </c>
      <c r="L911" s="1">
        <f>VLOOKUP($B911,'Product Details'!$A:$E,5,0)</f>
        <v>89.94</v>
      </c>
      <c r="M911" s="1">
        <f t="shared" si="70"/>
        <v>719.52</v>
      </c>
      <c r="N911" s="1">
        <f t="shared" si="71"/>
        <v>719.52</v>
      </c>
      <c r="O911">
        <f t="shared" si="72"/>
        <v>2</v>
      </c>
      <c r="P911" t="str">
        <f t="shared" si="73"/>
        <v>Oct</v>
      </c>
      <c r="Q911">
        <f t="shared" si="74"/>
        <v>2022</v>
      </c>
    </row>
    <row r="912" spans="1:17" x14ac:dyDescent="0.35">
      <c r="A912" s="2">
        <v>44757</v>
      </c>
      <c r="B912" t="s">
        <v>117</v>
      </c>
      <c r="C912" t="s">
        <v>63</v>
      </c>
      <c r="D912" t="s">
        <v>64</v>
      </c>
      <c r="E912" t="s">
        <v>6</v>
      </c>
      <c r="F912">
        <v>28</v>
      </c>
      <c r="G912" t="s">
        <v>129</v>
      </c>
      <c r="H912" t="s">
        <v>129</v>
      </c>
      <c r="I912" t="str">
        <f>VLOOKUP($B912,'Product Details'!$A:$E,2,0)</f>
        <v>Category 1</v>
      </c>
      <c r="J912" t="str">
        <f>VLOOKUP($B912,'Product Details'!$A:$E,3,0)</f>
        <v>Sauce - Bernaise, Mix</v>
      </c>
      <c r="K912" s="1">
        <f>VLOOKUP($B912,'Product Details'!$A:$E,4,0)</f>
        <v>88.79</v>
      </c>
      <c r="L912" s="1">
        <f>VLOOKUP($B912,'Product Details'!$A:$E,5,0)</f>
        <v>96.79</v>
      </c>
      <c r="M912" s="1">
        <f t="shared" si="70"/>
        <v>2486.1200000000003</v>
      </c>
      <c r="N912" s="1">
        <f t="shared" si="71"/>
        <v>2710.1200000000003</v>
      </c>
      <c r="O912">
        <f t="shared" si="72"/>
        <v>15</v>
      </c>
      <c r="P912" t="str">
        <f t="shared" si="73"/>
        <v>Jul</v>
      </c>
      <c r="Q912">
        <f t="shared" si="74"/>
        <v>2022</v>
      </c>
    </row>
    <row r="913" spans="1:17" x14ac:dyDescent="0.35">
      <c r="A913" s="2">
        <v>44872</v>
      </c>
      <c r="B913" t="s">
        <v>114</v>
      </c>
      <c r="C913" t="s">
        <v>18</v>
      </c>
      <c r="D913" t="s">
        <v>19</v>
      </c>
      <c r="E913" t="s">
        <v>2</v>
      </c>
      <c r="F913">
        <v>8</v>
      </c>
      <c r="G913" t="s">
        <v>131</v>
      </c>
      <c r="H913" t="s">
        <v>135</v>
      </c>
      <c r="I913" t="str">
        <f>VLOOKUP($B913,'Product Details'!$A:$E,2,0)</f>
        <v>Category 5</v>
      </c>
      <c r="J913" t="str">
        <f>VLOOKUP($B913,'Product Details'!$A:$E,3,0)</f>
        <v>Vaccum Bag - 14x20</v>
      </c>
      <c r="K913" s="1">
        <f>VLOOKUP($B913,'Product Details'!$A:$E,4,0)</f>
        <v>91.03</v>
      </c>
      <c r="L913" s="1">
        <f>VLOOKUP($B913,'Product Details'!$A:$E,5,0)</f>
        <v>90.54</v>
      </c>
      <c r="M913" s="1">
        <f t="shared" si="70"/>
        <v>728.24</v>
      </c>
      <c r="N913" s="1">
        <f t="shared" si="71"/>
        <v>724.32</v>
      </c>
      <c r="O913">
        <f t="shared" si="72"/>
        <v>7</v>
      </c>
      <c r="P913" t="str">
        <f t="shared" si="73"/>
        <v>Nov</v>
      </c>
      <c r="Q913">
        <f t="shared" si="74"/>
        <v>2022</v>
      </c>
    </row>
    <row r="914" spans="1:17" x14ac:dyDescent="0.35">
      <c r="A914" s="2">
        <v>44896</v>
      </c>
      <c r="B914" t="s">
        <v>115</v>
      </c>
      <c r="C914" t="s">
        <v>69</v>
      </c>
      <c r="D914" t="s">
        <v>70</v>
      </c>
      <c r="E914" t="s">
        <v>6</v>
      </c>
      <c r="F914">
        <v>19</v>
      </c>
      <c r="G914" t="s">
        <v>130</v>
      </c>
      <c r="H914" t="s">
        <v>135</v>
      </c>
      <c r="I914" t="str">
        <f>VLOOKUP($B914,'Product Details'!$A:$E,2,0)</f>
        <v>Category 3</v>
      </c>
      <c r="J914" t="str">
        <f>VLOOKUP($B914,'Product Details'!$A:$E,3,0)</f>
        <v>Tarragon - Fresh</v>
      </c>
      <c r="K914" s="1">
        <f>VLOOKUP($B914,'Product Details'!$A:$E,4,0)</f>
        <v>88.73</v>
      </c>
      <c r="L914" s="1">
        <f>VLOOKUP($B914,'Product Details'!$A:$E,5,0)</f>
        <v>87.75</v>
      </c>
      <c r="M914" s="1">
        <f t="shared" si="70"/>
        <v>1685.8700000000001</v>
      </c>
      <c r="N914" s="1">
        <f t="shared" si="71"/>
        <v>1667.25</v>
      </c>
      <c r="O914">
        <f t="shared" si="72"/>
        <v>1</v>
      </c>
      <c r="P914" t="str">
        <f t="shared" si="73"/>
        <v>Dec</v>
      </c>
      <c r="Q914">
        <f t="shared" si="74"/>
        <v>2022</v>
      </c>
    </row>
    <row r="915" spans="1:17" x14ac:dyDescent="0.35">
      <c r="A915" s="2">
        <v>45021</v>
      </c>
      <c r="B915" t="s">
        <v>97</v>
      </c>
      <c r="C915" t="s">
        <v>73</v>
      </c>
      <c r="D915" t="s">
        <v>74</v>
      </c>
      <c r="E915" t="s">
        <v>6</v>
      </c>
      <c r="F915">
        <v>40</v>
      </c>
      <c r="G915" t="s">
        <v>131</v>
      </c>
      <c r="H915" t="s">
        <v>129</v>
      </c>
      <c r="I915" t="str">
        <f>VLOOKUP($B915,'Product Details'!$A:$E,2,0)</f>
        <v>Category 1</v>
      </c>
      <c r="J915" t="str">
        <f>VLOOKUP($B915,'Product Details'!$A:$E,3,0)</f>
        <v>Syrup - Monin - Blue Curacao</v>
      </c>
      <c r="K915" s="1">
        <f>VLOOKUP($B915,'Product Details'!$A:$E,4,0)</f>
        <v>76.34</v>
      </c>
      <c r="L915" s="1">
        <f>VLOOKUP($B915,'Product Details'!$A:$E,5,0)</f>
        <v>81.34</v>
      </c>
      <c r="M915" s="1">
        <f t="shared" si="70"/>
        <v>3053.6000000000004</v>
      </c>
      <c r="N915" s="1">
        <f t="shared" si="71"/>
        <v>3253.6000000000004</v>
      </c>
      <c r="O915">
        <f t="shared" si="72"/>
        <v>5</v>
      </c>
      <c r="P915" t="str">
        <f t="shared" si="73"/>
        <v>Apr</v>
      </c>
      <c r="Q915">
        <f t="shared" si="74"/>
        <v>2023</v>
      </c>
    </row>
    <row r="916" spans="1:17" x14ac:dyDescent="0.35">
      <c r="A916" s="2">
        <v>44752</v>
      </c>
      <c r="B916" t="s">
        <v>117</v>
      </c>
      <c r="C916" t="s">
        <v>47</v>
      </c>
      <c r="D916" t="s">
        <v>48</v>
      </c>
      <c r="E916" t="s">
        <v>6</v>
      </c>
      <c r="F916">
        <v>51</v>
      </c>
      <c r="G916" t="s">
        <v>129</v>
      </c>
      <c r="H916" t="s">
        <v>135</v>
      </c>
      <c r="I916" t="str">
        <f>VLOOKUP($B916,'Product Details'!$A:$E,2,0)</f>
        <v>Category 1</v>
      </c>
      <c r="J916" t="str">
        <f>VLOOKUP($B916,'Product Details'!$A:$E,3,0)</f>
        <v>Sauce - Bernaise, Mix</v>
      </c>
      <c r="K916" s="1">
        <f>VLOOKUP($B916,'Product Details'!$A:$E,4,0)</f>
        <v>88.79</v>
      </c>
      <c r="L916" s="1">
        <f>VLOOKUP($B916,'Product Details'!$A:$E,5,0)</f>
        <v>96.79</v>
      </c>
      <c r="M916" s="1">
        <f t="shared" si="70"/>
        <v>4528.29</v>
      </c>
      <c r="N916" s="1">
        <f t="shared" si="71"/>
        <v>4936.29</v>
      </c>
      <c r="O916">
        <f t="shared" si="72"/>
        <v>10</v>
      </c>
      <c r="P916" t="str">
        <f t="shared" si="73"/>
        <v>Jul</v>
      </c>
      <c r="Q916">
        <f t="shared" si="74"/>
        <v>2022</v>
      </c>
    </row>
    <row r="917" spans="1:17" x14ac:dyDescent="0.35">
      <c r="A917" s="2">
        <v>44838</v>
      </c>
      <c r="B917" t="s">
        <v>113</v>
      </c>
      <c r="C917" t="s">
        <v>63</v>
      </c>
      <c r="D917" t="s">
        <v>64</v>
      </c>
      <c r="E917" t="s">
        <v>6</v>
      </c>
      <c r="F917">
        <v>42</v>
      </c>
      <c r="G917" t="s">
        <v>129</v>
      </c>
      <c r="H917" t="s">
        <v>129</v>
      </c>
      <c r="I917" t="str">
        <f>VLOOKUP($B917,'Product Details'!$A:$E,2,0)</f>
        <v>Category 6</v>
      </c>
      <c r="J917" t="str">
        <f>VLOOKUP($B917,'Product Details'!$A:$E,3,0)</f>
        <v>Pepper - Cayenne</v>
      </c>
      <c r="K917" s="1">
        <f>VLOOKUP($B917,'Product Details'!$A:$E,4,0)</f>
        <v>77.83</v>
      </c>
      <c r="L917" s="1">
        <f>VLOOKUP($B917,'Product Details'!$A:$E,5,0)</f>
        <v>99.83</v>
      </c>
      <c r="M917" s="1">
        <f t="shared" si="70"/>
        <v>3268.86</v>
      </c>
      <c r="N917" s="1">
        <f t="shared" si="71"/>
        <v>4192.8599999999997</v>
      </c>
      <c r="O917">
        <f t="shared" si="72"/>
        <v>4</v>
      </c>
      <c r="P917" t="str">
        <f t="shared" si="73"/>
        <v>Oct</v>
      </c>
      <c r="Q917">
        <f t="shared" si="74"/>
        <v>2022</v>
      </c>
    </row>
    <row r="918" spans="1:17" x14ac:dyDescent="0.35">
      <c r="A918" s="2">
        <v>44990</v>
      </c>
      <c r="B918" t="s">
        <v>103</v>
      </c>
      <c r="C918" t="s">
        <v>36</v>
      </c>
      <c r="D918" t="s">
        <v>37</v>
      </c>
      <c r="E918" t="s">
        <v>6</v>
      </c>
      <c r="F918">
        <v>14</v>
      </c>
      <c r="G918" t="s">
        <v>130</v>
      </c>
      <c r="H918" t="s">
        <v>135</v>
      </c>
      <c r="I918" t="str">
        <f>VLOOKUP($B918,'Product Details'!$A:$E,2,0)</f>
        <v>Category 5</v>
      </c>
      <c r="J918" t="str">
        <f>VLOOKUP($B918,'Product Details'!$A:$E,3,0)</f>
        <v>Tomatoes - Grape</v>
      </c>
      <c r="K918" s="1">
        <f>VLOOKUP($B918,'Product Details'!$A:$E,4,0)</f>
        <v>36.659999999999997</v>
      </c>
      <c r="L918" s="1">
        <f>VLOOKUP($B918,'Product Details'!$A:$E,5,0)</f>
        <v>52.66</v>
      </c>
      <c r="M918" s="1">
        <f t="shared" si="70"/>
        <v>513.24</v>
      </c>
      <c r="N918" s="1">
        <f t="shared" si="71"/>
        <v>737.24</v>
      </c>
      <c r="O918">
        <f t="shared" si="72"/>
        <v>5</v>
      </c>
      <c r="P918" t="str">
        <f t="shared" si="73"/>
        <v>Mar</v>
      </c>
      <c r="Q918">
        <f t="shared" si="74"/>
        <v>2023</v>
      </c>
    </row>
    <row r="919" spans="1:17" x14ac:dyDescent="0.35">
      <c r="A919" s="2">
        <v>45029</v>
      </c>
      <c r="B919" t="s">
        <v>102</v>
      </c>
      <c r="C919" t="s">
        <v>44</v>
      </c>
      <c r="D919" t="s">
        <v>45</v>
      </c>
      <c r="E919" t="s">
        <v>2</v>
      </c>
      <c r="F919">
        <v>37</v>
      </c>
      <c r="G919" t="s">
        <v>130</v>
      </c>
      <c r="H919" t="s">
        <v>129</v>
      </c>
      <c r="I919" t="str">
        <f>VLOOKUP($B919,'Product Details'!$A:$E,2,0)</f>
        <v>Category 3</v>
      </c>
      <c r="J919" t="str">
        <f>VLOOKUP($B919,'Product Details'!$A:$E,3,0)</f>
        <v>Scallop - St. Jaques</v>
      </c>
      <c r="K919" s="1">
        <f>VLOOKUP($B919,'Product Details'!$A:$E,4,0)</f>
        <v>22.51</v>
      </c>
      <c r="L919" s="1">
        <f>VLOOKUP($B919,'Product Details'!$A:$E,5,0)</f>
        <v>45.51</v>
      </c>
      <c r="M919" s="1">
        <f t="shared" si="70"/>
        <v>832.87</v>
      </c>
      <c r="N919" s="1">
        <f t="shared" si="71"/>
        <v>1683.87</v>
      </c>
      <c r="O919">
        <f t="shared" si="72"/>
        <v>13</v>
      </c>
      <c r="P919" t="str">
        <f t="shared" si="73"/>
        <v>Apr</v>
      </c>
      <c r="Q919">
        <f t="shared" si="74"/>
        <v>2023</v>
      </c>
    </row>
    <row r="920" spans="1:17" x14ac:dyDescent="0.35">
      <c r="A920" s="2">
        <v>44869</v>
      </c>
      <c r="B920" t="s">
        <v>115</v>
      </c>
      <c r="C920" t="s">
        <v>56</v>
      </c>
      <c r="D920" t="s">
        <v>57</v>
      </c>
      <c r="E920" t="s">
        <v>2</v>
      </c>
      <c r="F920">
        <v>23</v>
      </c>
      <c r="G920" t="s">
        <v>132</v>
      </c>
      <c r="H920" t="s">
        <v>129</v>
      </c>
      <c r="I920" t="str">
        <f>VLOOKUP($B920,'Product Details'!$A:$E,2,0)</f>
        <v>Category 3</v>
      </c>
      <c r="J920" t="str">
        <f>VLOOKUP($B920,'Product Details'!$A:$E,3,0)</f>
        <v>Tarragon - Fresh</v>
      </c>
      <c r="K920" s="1">
        <f>VLOOKUP($B920,'Product Details'!$A:$E,4,0)</f>
        <v>88.73</v>
      </c>
      <c r="L920" s="1">
        <f>VLOOKUP($B920,'Product Details'!$A:$E,5,0)</f>
        <v>87.75</v>
      </c>
      <c r="M920" s="1">
        <f t="shared" si="70"/>
        <v>2040.7900000000002</v>
      </c>
      <c r="N920" s="1">
        <f t="shared" si="71"/>
        <v>2018.25</v>
      </c>
      <c r="O920">
        <f t="shared" si="72"/>
        <v>4</v>
      </c>
      <c r="P920" t="str">
        <f t="shared" si="73"/>
        <v>Nov</v>
      </c>
      <c r="Q920">
        <f t="shared" si="74"/>
        <v>2022</v>
      </c>
    </row>
    <row r="921" spans="1:17" x14ac:dyDescent="0.35">
      <c r="A921" s="2">
        <v>44717</v>
      </c>
      <c r="B921" t="s">
        <v>108</v>
      </c>
      <c r="C921" t="s">
        <v>42</v>
      </c>
      <c r="D921" t="s">
        <v>43</v>
      </c>
      <c r="E921" t="s">
        <v>2</v>
      </c>
      <c r="F921">
        <v>19</v>
      </c>
      <c r="G921" t="s">
        <v>130</v>
      </c>
      <c r="H921" t="s">
        <v>135</v>
      </c>
      <c r="I921" t="str">
        <f>VLOOKUP($B921,'Product Details'!$A:$E,2,0)</f>
        <v>Category 5</v>
      </c>
      <c r="J921" t="str">
        <f>VLOOKUP($B921,'Product Details'!$A:$E,3,0)</f>
        <v>7up Diet, 355 Ml</v>
      </c>
      <c r="K921" s="1">
        <f>VLOOKUP($B921,'Product Details'!$A:$E,4,0)</f>
        <v>70.31</v>
      </c>
      <c r="L921" s="1">
        <f>VLOOKUP($B921,'Product Details'!$A:$E,5,0)</f>
        <v>85.31</v>
      </c>
      <c r="M921" s="1">
        <f t="shared" si="70"/>
        <v>1335.89</v>
      </c>
      <c r="N921" s="1">
        <f t="shared" si="71"/>
        <v>1620.89</v>
      </c>
      <c r="O921">
        <f t="shared" si="72"/>
        <v>5</v>
      </c>
      <c r="P921" t="str">
        <f t="shared" si="73"/>
        <v>Jun</v>
      </c>
      <c r="Q921">
        <f t="shared" si="74"/>
        <v>2022</v>
      </c>
    </row>
    <row r="922" spans="1:17" x14ac:dyDescent="0.35">
      <c r="A922" s="2">
        <v>44748</v>
      </c>
      <c r="B922" t="s">
        <v>115</v>
      </c>
      <c r="C922" t="s">
        <v>44</v>
      </c>
      <c r="D922" t="s">
        <v>45</v>
      </c>
      <c r="E922" t="s">
        <v>2</v>
      </c>
      <c r="F922">
        <v>10</v>
      </c>
      <c r="G922" t="s">
        <v>130</v>
      </c>
      <c r="H922" t="s">
        <v>135</v>
      </c>
      <c r="I922" t="str">
        <f>VLOOKUP($B922,'Product Details'!$A:$E,2,0)</f>
        <v>Category 3</v>
      </c>
      <c r="J922" t="str">
        <f>VLOOKUP($B922,'Product Details'!$A:$E,3,0)</f>
        <v>Tarragon - Fresh</v>
      </c>
      <c r="K922" s="1">
        <f>VLOOKUP($B922,'Product Details'!$A:$E,4,0)</f>
        <v>88.73</v>
      </c>
      <c r="L922" s="1">
        <f>VLOOKUP($B922,'Product Details'!$A:$E,5,0)</f>
        <v>87.75</v>
      </c>
      <c r="M922" s="1">
        <f t="shared" si="70"/>
        <v>887.30000000000007</v>
      </c>
      <c r="N922" s="1">
        <f t="shared" si="71"/>
        <v>877.5</v>
      </c>
      <c r="O922">
        <f t="shared" si="72"/>
        <v>6</v>
      </c>
      <c r="P922" t="str">
        <f t="shared" si="73"/>
        <v>Jul</v>
      </c>
      <c r="Q922">
        <f t="shared" si="74"/>
        <v>2022</v>
      </c>
    </row>
    <row r="923" spans="1:17" x14ac:dyDescent="0.35">
      <c r="A923" s="2">
        <v>44760</v>
      </c>
      <c r="B923" t="s">
        <v>114</v>
      </c>
      <c r="C923" t="s">
        <v>36</v>
      </c>
      <c r="D923" t="s">
        <v>37</v>
      </c>
      <c r="E923" t="s">
        <v>6</v>
      </c>
      <c r="F923">
        <v>41</v>
      </c>
      <c r="G923" t="s">
        <v>130</v>
      </c>
      <c r="H923" t="s">
        <v>135</v>
      </c>
      <c r="I923" t="str">
        <f>VLOOKUP($B923,'Product Details'!$A:$E,2,0)</f>
        <v>Category 5</v>
      </c>
      <c r="J923" t="str">
        <f>VLOOKUP($B923,'Product Details'!$A:$E,3,0)</f>
        <v>Vaccum Bag - 14x20</v>
      </c>
      <c r="K923" s="1">
        <f>VLOOKUP($B923,'Product Details'!$A:$E,4,0)</f>
        <v>91.03</v>
      </c>
      <c r="L923" s="1">
        <f>VLOOKUP($B923,'Product Details'!$A:$E,5,0)</f>
        <v>90.54</v>
      </c>
      <c r="M923" s="1">
        <f t="shared" si="70"/>
        <v>3732.23</v>
      </c>
      <c r="N923" s="1">
        <f t="shared" si="71"/>
        <v>3712.1400000000003</v>
      </c>
      <c r="O923">
        <f t="shared" si="72"/>
        <v>18</v>
      </c>
      <c r="P923" t="str">
        <f t="shared" si="73"/>
        <v>Jul</v>
      </c>
      <c r="Q923">
        <f t="shared" si="74"/>
        <v>2022</v>
      </c>
    </row>
    <row r="924" spans="1:17" x14ac:dyDescent="0.35">
      <c r="A924" s="2">
        <v>44988</v>
      </c>
      <c r="B924" t="s">
        <v>98</v>
      </c>
      <c r="C924" t="s">
        <v>18</v>
      </c>
      <c r="D924" t="s">
        <v>19</v>
      </c>
      <c r="E924" t="s">
        <v>2</v>
      </c>
      <c r="F924">
        <v>36</v>
      </c>
      <c r="G924" t="s">
        <v>131</v>
      </c>
      <c r="H924" t="s">
        <v>135</v>
      </c>
      <c r="I924" t="str">
        <f>VLOOKUP($B924,'Product Details'!$A:$E,2,0)</f>
        <v>Category 3</v>
      </c>
      <c r="J924" t="str">
        <f>VLOOKUP($B924,'Product Details'!$A:$E,3,0)</f>
        <v>Beef - Striploin</v>
      </c>
      <c r="K924" s="1">
        <f>VLOOKUP($B924,'Product Details'!$A:$E,4,0)</f>
        <v>13.89</v>
      </c>
      <c r="L924" s="1">
        <f>VLOOKUP($B924,'Product Details'!$A:$E,5,0)</f>
        <v>33.89</v>
      </c>
      <c r="M924" s="1">
        <f t="shared" si="70"/>
        <v>500.04</v>
      </c>
      <c r="N924" s="1">
        <f t="shared" si="71"/>
        <v>1220.04</v>
      </c>
      <c r="O924">
        <f t="shared" si="72"/>
        <v>3</v>
      </c>
      <c r="P924" t="str">
        <f t="shared" si="73"/>
        <v>Mar</v>
      </c>
      <c r="Q924">
        <f t="shared" si="74"/>
        <v>2023</v>
      </c>
    </row>
    <row r="925" spans="1:17" x14ac:dyDescent="0.35">
      <c r="A925" s="2">
        <v>44943</v>
      </c>
      <c r="B925" t="s">
        <v>104</v>
      </c>
      <c r="C925" t="s">
        <v>39</v>
      </c>
      <c r="D925" t="s">
        <v>40</v>
      </c>
      <c r="E925" t="s">
        <v>6</v>
      </c>
      <c r="F925">
        <v>40</v>
      </c>
      <c r="G925" t="s">
        <v>132</v>
      </c>
      <c r="H925" t="s">
        <v>135</v>
      </c>
      <c r="I925" t="str">
        <f>VLOOKUP($B925,'Product Details'!$A:$E,2,0)</f>
        <v>Category 1</v>
      </c>
      <c r="J925" t="str">
        <f>VLOOKUP($B925,'Product Details'!$A:$E,3,0)</f>
        <v>White Baguette</v>
      </c>
      <c r="K925" s="1">
        <f>VLOOKUP($B925,'Product Details'!$A:$E,4,0)</f>
        <v>51.63</v>
      </c>
      <c r="L925" s="1">
        <f>VLOOKUP($B925,'Product Details'!$A:$E,5,0)</f>
        <v>61.63</v>
      </c>
      <c r="M925" s="1">
        <f t="shared" si="70"/>
        <v>2065.2000000000003</v>
      </c>
      <c r="N925" s="1">
        <f t="shared" si="71"/>
        <v>2465.2000000000003</v>
      </c>
      <c r="O925">
        <f t="shared" si="72"/>
        <v>17</v>
      </c>
      <c r="P925" t="str">
        <f t="shared" si="73"/>
        <v>Jan</v>
      </c>
      <c r="Q925">
        <f t="shared" si="74"/>
        <v>2023</v>
      </c>
    </row>
    <row r="926" spans="1:17" x14ac:dyDescent="0.35">
      <c r="A926" s="2">
        <v>44950</v>
      </c>
      <c r="B926" t="s">
        <v>107</v>
      </c>
      <c r="C926" t="s">
        <v>0</v>
      </c>
      <c r="D926" t="s">
        <v>1</v>
      </c>
      <c r="E926" t="s">
        <v>2</v>
      </c>
      <c r="F926">
        <v>9</v>
      </c>
      <c r="G926" t="s">
        <v>129</v>
      </c>
      <c r="H926" t="s">
        <v>129</v>
      </c>
      <c r="I926" t="str">
        <f>VLOOKUP($B926,'Product Details'!$A:$E,2,0)</f>
        <v>Category 3</v>
      </c>
      <c r="J926" t="str">
        <f>VLOOKUP($B926,'Product Details'!$A:$E,3,0)</f>
        <v>Sherry - Dry</v>
      </c>
      <c r="K926" s="1">
        <f>VLOOKUP($B926,'Product Details'!$A:$E,4,0)</f>
        <v>56.74</v>
      </c>
      <c r="L926" s="1">
        <f>VLOOKUP($B926,'Product Details'!$A:$E,5,0)</f>
        <v>79.739999999999995</v>
      </c>
      <c r="M926" s="1">
        <f t="shared" si="70"/>
        <v>510.66</v>
      </c>
      <c r="N926" s="1">
        <f t="shared" si="71"/>
        <v>717.66</v>
      </c>
      <c r="O926">
        <f t="shared" si="72"/>
        <v>24</v>
      </c>
      <c r="P926" t="str">
        <f t="shared" si="73"/>
        <v>Jan</v>
      </c>
      <c r="Q926">
        <f t="shared" si="74"/>
        <v>2023</v>
      </c>
    </row>
    <row r="927" spans="1:17" x14ac:dyDescent="0.35">
      <c r="A927" s="2">
        <v>44935</v>
      </c>
      <c r="B927" t="s">
        <v>105</v>
      </c>
      <c r="C927" t="s">
        <v>65</v>
      </c>
      <c r="D927" t="s">
        <v>66</v>
      </c>
      <c r="E927" t="s">
        <v>6</v>
      </c>
      <c r="F927">
        <v>25</v>
      </c>
      <c r="G927" t="s">
        <v>131</v>
      </c>
      <c r="H927" t="s">
        <v>129</v>
      </c>
      <c r="I927" t="str">
        <f>VLOOKUP($B927,'Product Details'!$A:$E,2,0)</f>
        <v>Category 2</v>
      </c>
      <c r="J927" t="str">
        <f>VLOOKUP($B927,'Product Details'!$A:$E,3,0)</f>
        <v>Soup Campbells</v>
      </c>
      <c r="K927" s="1">
        <f>VLOOKUP($B927,'Product Details'!$A:$E,4,0)</f>
        <v>7.54</v>
      </c>
      <c r="L927" s="1">
        <f>VLOOKUP($B927,'Product Details'!$A:$E,5,0)</f>
        <v>13.54</v>
      </c>
      <c r="M927" s="1">
        <f t="shared" si="70"/>
        <v>188.5</v>
      </c>
      <c r="N927" s="1">
        <f t="shared" si="71"/>
        <v>338.5</v>
      </c>
      <c r="O927">
        <f t="shared" si="72"/>
        <v>9</v>
      </c>
      <c r="P927" t="str">
        <f t="shared" si="73"/>
        <v>Jan</v>
      </c>
      <c r="Q927">
        <f t="shared" si="74"/>
        <v>2023</v>
      </c>
    </row>
    <row r="928" spans="1:17" x14ac:dyDescent="0.35">
      <c r="A928" s="2">
        <v>44828</v>
      </c>
      <c r="B928" t="s">
        <v>99</v>
      </c>
      <c r="C928" t="s">
        <v>69</v>
      </c>
      <c r="D928" t="s">
        <v>70</v>
      </c>
      <c r="E928" t="s">
        <v>6</v>
      </c>
      <c r="F928">
        <v>36</v>
      </c>
      <c r="G928" t="s">
        <v>130</v>
      </c>
      <c r="H928" t="s">
        <v>129</v>
      </c>
      <c r="I928" t="str">
        <f>VLOOKUP($B928,'Product Details'!$A:$E,2,0)</f>
        <v>Category 3</v>
      </c>
      <c r="J928" t="str">
        <f>VLOOKUP($B928,'Product Details'!$A:$E,3,0)</f>
        <v>Wine - Tribal Sauvignon</v>
      </c>
      <c r="K928" s="1">
        <f>VLOOKUP($B928,'Product Details'!$A:$E,4,0)</f>
        <v>21.66</v>
      </c>
      <c r="L928" s="1">
        <f>VLOOKUP($B928,'Product Details'!$A:$E,5,0)</f>
        <v>31.66</v>
      </c>
      <c r="M928" s="1">
        <f t="shared" si="70"/>
        <v>779.76</v>
      </c>
      <c r="N928" s="1">
        <f t="shared" si="71"/>
        <v>1139.76</v>
      </c>
      <c r="O928">
        <f t="shared" si="72"/>
        <v>24</v>
      </c>
      <c r="P928" t="str">
        <f t="shared" si="73"/>
        <v>Sep</v>
      </c>
      <c r="Q928">
        <f t="shared" si="74"/>
        <v>2022</v>
      </c>
    </row>
    <row r="929" spans="1:17" x14ac:dyDescent="0.35">
      <c r="A929" s="2">
        <v>44876</v>
      </c>
      <c r="B929" t="s">
        <v>106</v>
      </c>
      <c r="C929" t="s">
        <v>15</v>
      </c>
      <c r="D929" t="s">
        <v>16</v>
      </c>
      <c r="E929" t="s">
        <v>2</v>
      </c>
      <c r="F929">
        <v>30</v>
      </c>
      <c r="G929" t="s">
        <v>129</v>
      </c>
      <c r="H929" t="s">
        <v>129</v>
      </c>
      <c r="I929" t="str">
        <f>VLOOKUP($B929,'Product Details'!$A:$E,2,0)</f>
        <v>Category 1</v>
      </c>
      <c r="J929" t="str">
        <f>VLOOKUP($B929,'Product Details'!$A:$E,3,0)</f>
        <v>Lime Cordial - Roses</v>
      </c>
      <c r="K929" s="1">
        <f>VLOOKUP($B929,'Product Details'!$A:$E,4,0)</f>
        <v>51.42</v>
      </c>
      <c r="L929" s="1">
        <f>VLOOKUP($B929,'Product Details'!$A:$E,5,0)</f>
        <v>72.42</v>
      </c>
      <c r="M929" s="1">
        <f t="shared" si="70"/>
        <v>1542.6000000000001</v>
      </c>
      <c r="N929" s="1">
        <f t="shared" si="71"/>
        <v>2172.6</v>
      </c>
      <c r="O929">
        <f t="shared" si="72"/>
        <v>11</v>
      </c>
      <c r="P929" t="str">
        <f t="shared" si="73"/>
        <v>Nov</v>
      </c>
      <c r="Q929">
        <f t="shared" si="74"/>
        <v>2022</v>
      </c>
    </row>
    <row r="930" spans="1:17" x14ac:dyDescent="0.35">
      <c r="A930" s="2">
        <v>44714</v>
      </c>
      <c r="B930" t="s">
        <v>109</v>
      </c>
      <c r="C930" t="s">
        <v>0</v>
      </c>
      <c r="D930" t="s">
        <v>1</v>
      </c>
      <c r="E930" t="s">
        <v>2</v>
      </c>
      <c r="F930">
        <v>41</v>
      </c>
      <c r="G930" t="s">
        <v>129</v>
      </c>
      <c r="H930" t="s">
        <v>135</v>
      </c>
      <c r="I930" t="str">
        <f>VLOOKUP($B930,'Product Details'!$A:$E,2,0)</f>
        <v>Category 6</v>
      </c>
      <c r="J930" t="str">
        <f>VLOOKUP($B930,'Product Details'!$A:$E,3,0)</f>
        <v>Pork Ham Prager</v>
      </c>
      <c r="K930" s="1">
        <f>VLOOKUP($B930,'Product Details'!$A:$E,4,0)</f>
        <v>12.54</v>
      </c>
      <c r="L930" s="1">
        <f>VLOOKUP($B930,'Product Details'!$A:$E,5,0)</f>
        <v>30.54</v>
      </c>
      <c r="M930" s="1">
        <f t="shared" si="70"/>
        <v>514.14</v>
      </c>
      <c r="N930" s="1">
        <f t="shared" si="71"/>
        <v>1252.1399999999999</v>
      </c>
      <c r="O930">
        <f t="shared" si="72"/>
        <v>2</v>
      </c>
      <c r="P930" t="str">
        <f t="shared" si="73"/>
        <v>Jun</v>
      </c>
      <c r="Q930">
        <f t="shared" si="74"/>
        <v>2022</v>
      </c>
    </row>
    <row r="931" spans="1:17" x14ac:dyDescent="0.35">
      <c r="A931" s="2">
        <v>44811</v>
      </c>
      <c r="B931" t="s">
        <v>114</v>
      </c>
      <c r="C931" t="s">
        <v>75</v>
      </c>
      <c r="D931" t="s">
        <v>76</v>
      </c>
      <c r="E931" t="s">
        <v>6</v>
      </c>
      <c r="F931">
        <v>22</v>
      </c>
      <c r="G931" t="s">
        <v>131</v>
      </c>
      <c r="H931" t="s">
        <v>129</v>
      </c>
      <c r="I931" t="str">
        <f>VLOOKUP($B931,'Product Details'!$A:$E,2,0)</f>
        <v>Category 5</v>
      </c>
      <c r="J931" t="str">
        <f>VLOOKUP($B931,'Product Details'!$A:$E,3,0)</f>
        <v>Vaccum Bag - 14x20</v>
      </c>
      <c r="K931" s="1">
        <f>VLOOKUP($B931,'Product Details'!$A:$E,4,0)</f>
        <v>91.03</v>
      </c>
      <c r="L931" s="1">
        <f>VLOOKUP($B931,'Product Details'!$A:$E,5,0)</f>
        <v>90.54</v>
      </c>
      <c r="M931" s="1">
        <f t="shared" si="70"/>
        <v>2002.66</v>
      </c>
      <c r="N931" s="1">
        <f t="shared" si="71"/>
        <v>1991.88</v>
      </c>
      <c r="O931">
        <f t="shared" si="72"/>
        <v>7</v>
      </c>
      <c r="P931" t="str">
        <f t="shared" si="73"/>
        <v>Sep</v>
      </c>
      <c r="Q931">
        <f t="shared" si="74"/>
        <v>2022</v>
      </c>
    </row>
    <row r="932" spans="1:17" x14ac:dyDescent="0.35">
      <c r="A932" s="2">
        <v>44860</v>
      </c>
      <c r="B932" t="s">
        <v>119</v>
      </c>
      <c r="C932" t="s">
        <v>77</v>
      </c>
      <c r="D932" t="s">
        <v>78</v>
      </c>
      <c r="E932" t="s">
        <v>6</v>
      </c>
      <c r="F932">
        <v>20</v>
      </c>
      <c r="G932" t="s">
        <v>131</v>
      </c>
      <c r="H932" t="s">
        <v>129</v>
      </c>
      <c r="I932" t="str">
        <f>VLOOKUP($B932,'Product Details'!$A:$E,2,0)</f>
        <v>Category 2</v>
      </c>
      <c r="J932" t="str">
        <f>VLOOKUP($B932,'Product Details'!$A:$E,3,0)</f>
        <v>Rabbit - Legs</v>
      </c>
      <c r="K932" s="1">
        <f>VLOOKUP($B932,'Product Details'!$A:$E,4,0)</f>
        <v>16.260000000000002</v>
      </c>
      <c r="L932" s="1">
        <f>VLOOKUP($B932,'Product Details'!$A:$E,5,0)</f>
        <v>23.26</v>
      </c>
      <c r="M932" s="1">
        <f t="shared" si="70"/>
        <v>325.20000000000005</v>
      </c>
      <c r="N932" s="1">
        <f t="shared" si="71"/>
        <v>465.20000000000005</v>
      </c>
      <c r="O932">
        <f t="shared" si="72"/>
        <v>26</v>
      </c>
      <c r="P932" t="str">
        <f t="shared" si="73"/>
        <v>Oct</v>
      </c>
      <c r="Q932">
        <f t="shared" si="74"/>
        <v>2022</v>
      </c>
    </row>
    <row r="933" spans="1:17" x14ac:dyDescent="0.35">
      <c r="A933" s="2">
        <v>44941</v>
      </c>
      <c r="B933" t="s">
        <v>105</v>
      </c>
      <c r="C933" t="s">
        <v>25</v>
      </c>
      <c r="D933" t="s">
        <v>26</v>
      </c>
      <c r="E933" t="s">
        <v>2</v>
      </c>
      <c r="F933">
        <v>12</v>
      </c>
      <c r="G933" t="s">
        <v>130</v>
      </c>
      <c r="H933" t="s">
        <v>135</v>
      </c>
      <c r="I933" t="str">
        <f>VLOOKUP($B933,'Product Details'!$A:$E,2,0)</f>
        <v>Category 2</v>
      </c>
      <c r="J933" t="str">
        <f>VLOOKUP($B933,'Product Details'!$A:$E,3,0)</f>
        <v>Soup Campbells</v>
      </c>
      <c r="K933" s="1">
        <f>VLOOKUP($B933,'Product Details'!$A:$E,4,0)</f>
        <v>7.54</v>
      </c>
      <c r="L933" s="1">
        <f>VLOOKUP($B933,'Product Details'!$A:$E,5,0)</f>
        <v>13.54</v>
      </c>
      <c r="M933" s="1">
        <f t="shared" si="70"/>
        <v>90.48</v>
      </c>
      <c r="N933" s="1">
        <f t="shared" si="71"/>
        <v>162.47999999999999</v>
      </c>
      <c r="O933">
        <f t="shared" si="72"/>
        <v>15</v>
      </c>
      <c r="P933" t="str">
        <f t="shared" si="73"/>
        <v>Jan</v>
      </c>
      <c r="Q933">
        <f t="shared" si="74"/>
        <v>2023</v>
      </c>
    </row>
    <row r="934" spans="1:17" x14ac:dyDescent="0.35">
      <c r="A934" s="2">
        <v>44718</v>
      </c>
      <c r="B934" t="s">
        <v>106</v>
      </c>
      <c r="C934" t="s">
        <v>8</v>
      </c>
      <c r="D934" t="s">
        <v>9</v>
      </c>
      <c r="E934" t="s">
        <v>6</v>
      </c>
      <c r="F934">
        <v>34</v>
      </c>
      <c r="G934" t="s">
        <v>130</v>
      </c>
      <c r="H934" t="s">
        <v>135</v>
      </c>
      <c r="I934" t="str">
        <f>VLOOKUP($B934,'Product Details'!$A:$E,2,0)</f>
        <v>Category 1</v>
      </c>
      <c r="J934" t="str">
        <f>VLOOKUP($B934,'Product Details'!$A:$E,3,0)</f>
        <v>Lime Cordial - Roses</v>
      </c>
      <c r="K934" s="1">
        <f>VLOOKUP($B934,'Product Details'!$A:$E,4,0)</f>
        <v>51.42</v>
      </c>
      <c r="L934" s="1">
        <f>VLOOKUP($B934,'Product Details'!$A:$E,5,0)</f>
        <v>72.42</v>
      </c>
      <c r="M934" s="1">
        <f t="shared" si="70"/>
        <v>1748.28</v>
      </c>
      <c r="N934" s="1">
        <f t="shared" si="71"/>
        <v>2462.2800000000002</v>
      </c>
      <c r="O934">
        <f t="shared" si="72"/>
        <v>6</v>
      </c>
      <c r="P934" t="str">
        <f t="shared" si="73"/>
        <v>Jun</v>
      </c>
      <c r="Q934">
        <f t="shared" si="74"/>
        <v>2022</v>
      </c>
    </row>
    <row r="935" spans="1:17" x14ac:dyDescent="0.35">
      <c r="A935" s="2">
        <v>44904</v>
      </c>
      <c r="B935" t="s">
        <v>115</v>
      </c>
      <c r="C935" t="s">
        <v>65</v>
      </c>
      <c r="D935" t="s">
        <v>66</v>
      </c>
      <c r="E935" t="s">
        <v>6</v>
      </c>
      <c r="F935">
        <v>45</v>
      </c>
      <c r="G935" t="s">
        <v>131</v>
      </c>
      <c r="H935" t="s">
        <v>135</v>
      </c>
      <c r="I935" t="str">
        <f>VLOOKUP($B935,'Product Details'!$A:$E,2,0)</f>
        <v>Category 3</v>
      </c>
      <c r="J935" t="str">
        <f>VLOOKUP($B935,'Product Details'!$A:$E,3,0)</f>
        <v>Tarragon - Fresh</v>
      </c>
      <c r="K935" s="1">
        <f>VLOOKUP($B935,'Product Details'!$A:$E,4,0)</f>
        <v>88.73</v>
      </c>
      <c r="L935" s="1">
        <f>VLOOKUP($B935,'Product Details'!$A:$E,5,0)</f>
        <v>87.75</v>
      </c>
      <c r="M935" s="1">
        <f t="shared" si="70"/>
        <v>3992.8500000000004</v>
      </c>
      <c r="N935" s="1">
        <f t="shared" si="71"/>
        <v>3948.75</v>
      </c>
      <c r="O935">
        <f t="shared" si="72"/>
        <v>9</v>
      </c>
      <c r="P935" t="str">
        <f t="shared" si="73"/>
        <v>Dec</v>
      </c>
      <c r="Q935">
        <f t="shared" si="74"/>
        <v>2022</v>
      </c>
    </row>
    <row r="936" spans="1:17" x14ac:dyDescent="0.35">
      <c r="A936" s="2">
        <v>44828</v>
      </c>
      <c r="B936" t="s">
        <v>112</v>
      </c>
      <c r="C936" t="s">
        <v>36</v>
      </c>
      <c r="D936" t="s">
        <v>37</v>
      </c>
      <c r="E936" t="s">
        <v>6</v>
      </c>
      <c r="F936">
        <v>19</v>
      </c>
      <c r="G936" t="s">
        <v>130</v>
      </c>
      <c r="H936" t="s">
        <v>129</v>
      </c>
      <c r="I936" t="str">
        <f>VLOOKUP($B936,'Product Details'!$A:$E,2,0)</f>
        <v>Category 4</v>
      </c>
      <c r="J936" t="str">
        <f>VLOOKUP($B936,'Product Details'!$A:$E,3,0)</f>
        <v>Pizza Pizza Dough</v>
      </c>
      <c r="K936" s="1">
        <f>VLOOKUP($B936,'Product Details'!$A:$E,4,0)</f>
        <v>30.48</v>
      </c>
      <c r="L936" s="1">
        <f>VLOOKUP($B936,'Product Details'!$A:$E,5,0)</f>
        <v>36.479999999999997</v>
      </c>
      <c r="M936" s="1">
        <f t="shared" si="70"/>
        <v>579.12</v>
      </c>
      <c r="N936" s="1">
        <f t="shared" si="71"/>
        <v>693.11999999999989</v>
      </c>
      <c r="O936">
        <f t="shared" si="72"/>
        <v>24</v>
      </c>
      <c r="P936" t="str">
        <f t="shared" si="73"/>
        <v>Sep</v>
      </c>
      <c r="Q936">
        <f t="shared" si="74"/>
        <v>2022</v>
      </c>
    </row>
    <row r="937" spans="1:17" x14ac:dyDescent="0.35">
      <c r="A937" s="2">
        <v>44881</v>
      </c>
      <c r="B937" t="s">
        <v>116</v>
      </c>
      <c r="C937" t="s">
        <v>47</v>
      </c>
      <c r="D937" t="s">
        <v>48</v>
      </c>
      <c r="E937" t="s">
        <v>6</v>
      </c>
      <c r="F937">
        <v>8</v>
      </c>
      <c r="G937" t="s">
        <v>129</v>
      </c>
      <c r="H937" t="s">
        <v>129</v>
      </c>
      <c r="I937" t="str">
        <f>VLOOKUP($B937,'Product Details'!$A:$E,2,0)</f>
        <v>Category 5</v>
      </c>
      <c r="J937" t="str">
        <f>VLOOKUP($B937,'Product Details'!$A:$E,3,0)</f>
        <v>Water - San Pellegrino</v>
      </c>
      <c r="K937" s="1">
        <f>VLOOKUP($B937,'Product Details'!$A:$E,4,0)</f>
        <v>32.25</v>
      </c>
      <c r="L937" s="1">
        <f>VLOOKUP($B937,'Product Details'!$A:$E,5,0)</f>
        <v>41.25</v>
      </c>
      <c r="M937" s="1">
        <f t="shared" si="70"/>
        <v>258</v>
      </c>
      <c r="N937" s="1">
        <f t="shared" si="71"/>
        <v>330</v>
      </c>
      <c r="O937">
        <f t="shared" si="72"/>
        <v>16</v>
      </c>
      <c r="P937" t="str">
        <f t="shared" si="73"/>
        <v>Nov</v>
      </c>
      <c r="Q937">
        <f t="shared" si="74"/>
        <v>2022</v>
      </c>
    </row>
    <row r="938" spans="1:17" x14ac:dyDescent="0.35">
      <c r="A938" s="2">
        <v>44696</v>
      </c>
      <c r="B938" t="s">
        <v>109</v>
      </c>
      <c r="C938" t="s">
        <v>50</v>
      </c>
      <c r="D938" t="s">
        <v>51</v>
      </c>
      <c r="E938" t="s">
        <v>6</v>
      </c>
      <c r="F938">
        <v>45</v>
      </c>
      <c r="G938" t="s">
        <v>130</v>
      </c>
      <c r="H938" t="s">
        <v>129</v>
      </c>
      <c r="I938" t="str">
        <f>VLOOKUP($B938,'Product Details'!$A:$E,2,0)</f>
        <v>Category 6</v>
      </c>
      <c r="J938" t="str">
        <f>VLOOKUP($B938,'Product Details'!$A:$E,3,0)</f>
        <v>Pork Ham Prager</v>
      </c>
      <c r="K938" s="1">
        <f>VLOOKUP($B938,'Product Details'!$A:$E,4,0)</f>
        <v>12.54</v>
      </c>
      <c r="L938" s="1">
        <f>VLOOKUP($B938,'Product Details'!$A:$E,5,0)</f>
        <v>30.54</v>
      </c>
      <c r="M938" s="1">
        <f t="shared" si="70"/>
        <v>564.29999999999995</v>
      </c>
      <c r="N938" s="1">
        <f t="shared" si="71"/>
        <v>1374.3</v>
      </c>
      <c r="O938">
        <f t="shared" si="72"/>
        <v>15</v>
      </c>
      <c r="P938" t="str">
        <f t="shared" si="73"/>
        <v>May</v>
      </c>
      <c r="Q938">
        <f t="shared" si="74"/>
        <v>2022</v>
      </c>
    </row>
    <row r="939" spans="1:17" x14ac:dyDescent="0.35">
      <c r="A939" s="2">
        <v>44909</v>
      </c>
      <c r="B939" t="s">
        <v>103</v>
      </c>
      <c r="C939" t="s">
        <v>59</v>
      </c>
      <c r="D939" t="s">
        <v>60</v>
      </c>
      <c r="E939" t="s">
        <v>6</v>
      </c>
      <c r="F939">
        <v>44</v>
      </c>
      <c r="G939" t="s">
        <v>131</v>
      </c>
      <c r="H939" t="s">
        <v>129</v>
      </c>
      <c r="I939" t="str">
        <f>VLOOKUP($B939,'Product Details'!$A:$E,2,0)</f>
        <v>Category 5</v>
      </c>
      <c r="J939" t="str">
        <f>VLOOKUP($B939,'Product Details'!$A:$E,3,0)</f>
        <v>Tomatoes - Grape</v>
      </c>
      <c r="K939" s="1">
        <f>VLOOKUP($B939,'Product Details'!$A:$E,4,0)</f>
        <v>36.659999999999997</v>
      </c>
      <c r="L939" s="1">
        <f>VLOOKUP($B939,'Product Details'!$A:$E,5,0)</f>
        <v>52.66</v>
      </c>
      <c r="M939" s="1">
        <f t="shared" si="70"/>
        <v>1613.04</v>
      </c>
      <c r="N939" s="1">
        <f t="shared" si="71"/>
        <v>2317.04</v>
      </c>
      <c r="O939">
        <f t="shared" si="72"/>
        <v>14</v>
      </c>
      <c r="P939" t="str">
        <f t="shared" si="73"/>
        <v>Dec</v>
      </c>
      <c r="Q939">
        <f t="shared" si="74"/>
        <v>2022</v>
      </c>
    </row>
    <row r="940" spans="1:17" x14ac:dyDescent="0.35">
      <c r="A940" s="2">
        <v>44984</v>
      </c>
      <c r="B940" t="s">
        <v>107</v>
      </c>
      <c r="C940" t="s">
        <v>75</v>
      </c>
      <c r="D940" t="s">
        <v>76</v>
      </c>
      <c r="E940" t="s">
        <v>6</v>
      </c>
      <c r="F940">
        <v>45</v>
      </c>
      <c r="G940" t="s">
        <v>131</v>
      </c>
      <c r="H940" t="s">
        <v>129</v>
      </c>
      <c r="I940" t="str">
        <f>VLOOKUP($B940,'Product Details'!$A:$E,2,0)</f>
        <v>Category 3</v>
      </c>
      <c r="J940" t="str">
        <f>VLOOKUP($B940,'Product Details'!$A:$E,3,0)</f>
        <v>Sherry - Dry</v>
      </c>
      <c r="K940" s="1">
        <f>VLOOKUP($B940,'Product Details'!$A:$E,4,0)</f>
        <v>56.74</v>
      </c>
      <c r="L940" s="1">
        <f>VLOOKUP($B940,'Product Details'!$A:$E,5,0)</f>
        <v>79.739999999999995</v>
      </c>
      <c r="M940" s="1">
        <f t="shared" si="70"/>
        <v>2553.3000000000002</v>
      </c>
      <c r="N940" s="1">
        <f t="shared" si="71"/>
        <v>3588.2999999999997</v>
      </c>
      <c r="O940">
        <f t="shared" si="72"/>
        <v>27</v>
      </c>
      <c r="P940" t="str">
        <f t="shared" si="73"/>
        <v>Feb</v>
      </c>
      <c r="Q940">
        <f t="shared" si="74"/>
        <v>2023</v>
      </c>
    </row>
    <row r="941" spans="1:17" x14ac:dyDescent="0.35">
      <c r="A941" s="2">
        <v>44962</v>
      </c>
      <c r="B941" t="s">
        <v>104</v>
      </c>
      <c r="C941" t="s">
        <v>69</v>
      </c>
      <c r="D941" t="s">
        <v>70</v>
      </c>
      <c r="E941" t="s">
        <v>6</v>
      </c>
      <c r="F941">
        <v>21</v>
      </c>
      <c r="G941" t="s">
        <v>130</v>
      </c>
      <c r="H941" t="s">
        <v>129</v>
      </c>
      <c r="I941" t="str">
        <f>VLOOKUP($B941,'Product Details'!$A:$E,2,0)</f>
        <v>Category 1</v>
      </c>
      <c r="J941" t="str">
        <f>VLOOKUP($B941,'Product Details'!$A:$E,3,0)</f>
        <v>White Baguette</v>
      </c>
      <c r="K941" s="1">
        <f>VLOOKUP($B941,'Product Details'!$A:$E,4,0)</f>
        <v>51.63</v>
      </c>
      <c r="L941" s="1">
        <f>VLOOKUP($B941,'Product Details'!$A:$E,5,0)</f>
        <v>61.63</v>
      </c>
      <c r="M941" s="1">
        <f t="shared" si="70"/>
        <v>1084.23</v>
      </c>
      <c r="N941" s="1">
        <f t="shared" si="71"/>
        <v>1294.23</v>
      </c>
      <c r="O941">
        <f t="shared" si="72"/>
        <v>5</v>
      </c>
      <c r="P941" t="str">
        <f t="shared" si="73"/>
        <v>Feb</v>
      </c>
      <c r="Q941">
        <f t="shared" si="74"/>
        <v>2023</v>
      </c>
    </row>
    <row r="942" spans="1:17" x14ac:dyDescent="0.35">
      <c r="A942" s="2">
        <v>44981</v>
      </c>
      <c r="B942" t="s">
        <v>100</v>
      </c>
      <c r="C942" t="s">
        <v>73</v>
      </c>
      <c r="D942" t="s">
        <v>74</v>
      </c>
      <c r="E942" t="s">
        <v>6</v>
      </c>
      <c r="F942">
        <v>9</v>
      </c>
      <c r="G942" t="s">
        <v>131</v>
      </c>
      <c r="H942" t="s">
        <v>129</v>
      </c>
      <c r="I942" t="str">
        <f>VLOOKUP($B942,'Product Details'!$A:$E,2,0)</f>
        <v>Category 2</v>
      </c>
      <c r="J942" t="str">
        <f>VLOOKUP($B942,'Product Details'!$A:$E,3,0)</f>
        <v>Veal - Liver</v>
      </c>
      <c r="K942" s="1">
        <f>VLOOKUP($B942,'Product Details'!$A:$E,4,0)</f>
        <v>89.94</v>
      </c>
      <c r="L942" s="1">
        <f>VLOOKUP($B942,'Product Details'!$A:$E,5,0)</f>
        <v>89.94</v>
      </c>
      <c r="M942" s="1">
        <f t="shared" si="70"/>
        <v>809.46</v>
      </c>
      <c r="N942" s="1">
        <f t="shared" si="71"/>
        <v>809.46</v>
      </c>
      <c r="O942">
        <f t="shared" si="72"/>
        <v>24</v>
      </c>
      <c r="P942" t="str">
        <f t="shared" si="73"/>
        <v>Feb</v>
      </c>
      <c r="Q942">
        <f t="shared" si="74"/>
        <v>2023</v>
      </c>
    </row>
    <row r="943" spans="1:17" x14ac:dyDescent="0.35">
      <c r="A943" s="2">
        <v>44698</v>
      </c>
      <c r="B943" t="s">
        <v>112</v>
      </c>
      <c r="C943" t="s">
        <v>77</v>
      </c>
      <c r="D943" t="s">
        <v>78</v>
      </c>
      <c r="E943" t="s">
        <v>6</v>
      </c>
      <c r="F943">
        <v>39</v>
      </c>
      <c r="G943" t="s">
        <v>131</v>
      </c>
      <c r="H943" t="s">
        <v>135</v>
      </c>
      <c r="I943" t="str">
        <f>VLOOKUP($B943,'Product Details'!$A:$E,2,0)</f>
        <v>Category 4</v>
      </c>
      <c r="J943" t="str">
        <f>VLOOKUP($B943,'Product Details'!$A:$E,3,0)</f>
        <v>Pizza Pizza Dough</v>
      </c>
      <c r="K943" s="1">
        <f>VLOOKUP($B943,'Product Details'!$A:$E,4,0)</f>
        <v>30.48</v>
      </c>
      <c r="L943" s="1">
        <f>VLOOKUP($B943,'Product Details'!$A:$E,5,0)</f>
        <v>36.479999999999997</v>
      </c>
      <c r="M943" s="1">
        <f t="shared" si="70"/>
        <v>1188.72</v>
      </c>
      <c r="N943" s="1">
        <f t="shared" si="71"/>
        <v>1422.7199999999998</v>
      </c>
      <c r="O943">
        <f t="shared" si="72"/>
        <v>17</v>
      </c>
      <c r="P943" t="str">
        <f t="shared" si="73"/>
        <v>May</v>
      </c>
      <c r="Q943">
        <f t="shared" si="74"/>
        <v>2022</v>
      </c>
    </row>
    <row r="944" spans="1:17" x14ac:dyDescent="0.35">
      <c r="A944" s="2">
        <v>45026</v>
      </c>
      <c r="B944" t="s">
        <v>109</v>
      </c>
      <c r="C944" t="s">
        <v>44</v>
      </c>
      <c r="D944" t="s">
        <v>45</v>
      </c>
      <c r="E944" t="s">
        <v>2</v>
      </c>
      <c r="F944">
        <v>40</v>
      </c>
      <c r="G944" t="s">
        <v>130</v>
      </c>
      <c r="H944" t="s">
        <v>135</v>
      </c>
      <c r="I944" t="str">
        <f>VLOOKUP($B944,'Product Details'!$A:$E,2,0)</f>
        <v>Category 6</v>
      </c>
      <c r="J944" t="str">
        <f>VLOOKUP($B944,'Product Details'!$A:$E,3,0)</f>
        <v>Pork Ham Prager</v>
      </c>
      <c r="K944" s="1">
        <f>VLOOKUP($B944,'Product Details'!$A:$E,4,0)</f>
        <v>12.54</v>
      </c>
      <c r="L944" s="1">
        <f>VLOOKUP($B944,'Product Details'!$A:$E,5,0)</f>
        <v>30.54</v>
      </c>
      <c r="M944" s="1">
        <f t="shared" si="70"/>
        <v>501.59999999999997</v>
      </c>
      <c r="N944" s="1">
        <f t="shared" si="71"/>
        <v>1221.5999999999999</v>
      </c>
      <c r="O944">
        <f t="shared" si="72"/>
        <v>10</v>
      </c>
      <c r="P944" t="str">
        <f t="shared" si="73"/>
        <v>Apr</v>
      </c>
      <c r="Q944">
        <f t="shared" si="74"/>
        <v>2023</v>
      </c>
    </row>
    <row r="945" spans="1:17" x14ac:dyDescent="0.35">
      <c r="A945" s="2">
        <v>44802</v>
      </c>
      <c r="B945" t="s">
        <v>102</v>
      </c>
      <c r="C945" t="s">
        <v>82</v>
      </c>
      <c r="D945" t="s">
        <v>83</v>
      </c>
      <c r="E945" t="s">
        <v>6</v>
      </c>
      <c r="F945">
        <v>47</v>
      </c>
      <c r="G945" t="s">
        <v>129</v>
      </c>
      <c r="H945" t="s">
        <v>135</v>
      </c>
      <c r="I945" t="str">
        <f>VLOOKUP($B945,'Product Details'!$A:$E,2,0)</f>
        <v>Category 3</v>
      </c>
      <c r="J945" t="str">
        <f>VLOOKUP($B945,'Product Details'!$A:$E,3,0)</f>
        <v>Scallop - St. Jaques</v>
      </c>
      <c r="K945" s="1">
        <f>VLOOKUP($B945,'Product Details'!$A:$E,4,0)</f>
        <v>22.51</v>
      </c>
      <c r="L945" s="1">
        <f>VLOOKUP($B945,'Product Details'!$A:$E,5,0)</f>
        <v>45.51</v>
      </c>
      <c r="M945" s="1">
        <f t="shared" si="70"/>
        <v>1057.97</v>
      </c>
      <c r="N945" s="1">
        <f t="shared" si="71"/>
        <v>2138.9699999999998</v>
      </c>
      <c r="O945">
        <f t="shared" si="72"/>
        <v>29</v>
      </c>
      <c r="P945" t="str">
        <f t="shared" si="73"/>
        <v>Aug</v>
      </c>
      <c r="Q945">
        <f t="shared" si="74"/>
        <v>2022</v>
      </c>
    </row>
    <row r="946" spans="1:17" x14ac:dyDescent="0.35">
      <c r="A946" s="2">
        <v>44996</v>
      </c>
      <c r="B946" t="s">
        <v>99</v>
      </c>
      <c r="C946" t="s">
        <v>18</v>
      </c>
      <c r="D946" t="s">
        <v>19</v>
      </c>
      <c r="E946" t="s">
        <v>2</v>
      </c>
      <c r="F946">
        <v>47</v>
      </c>
      <c r="G946" t="s">
        <v>131</v>
      </c>
      <c r="H946" t="s">
        <v>129</v>
      </c>
      <c r="I946" t="str">
        <f>VLOOKUP($B946,'Product Details'!$A:$E,2,0)</f>
        <v>Category 3</v>
      </c>
      <c r="J946" t="str">
        <f>VLOOKUP($B946,'Product Details'!$A:$E,3,0)</f>
        <v>Wine - Tribal Sauvignon</v>
      </c>
      <c r="K946" s="1">
        <f>VLOOKUP($B946,'Product Details'!$A:$E,4,0)</f>
        <v>21.66</v>
      </c>
      <c r="L946" s="1">
        <f>VLOOKUP($B946,'Product Details'!$A:$E,5,0)</f>
        <v>31.66</v>
      </c>
      <c r="M946" s="1">
        <f t="shared" si="70"/>
        <v>1018.02</v>
      </c>
      <c r="N946" s="1">
        <f t="shared" si="71"/>
        <v>1488.02</v>
      </c>
      <c r="O946">
        <f t="shared" si="72"/>
        <v>11</v>
      </c>
      <c r="P946" t="str">
        <f t="shared" si="73"/>
        <v>Mar</v>
      </c>
      <c r="Q946">
        <f t="shared" si="74"/>
        <v>2023</v>
      </c>
    </row>
    <row r="947" spans="1:17" x14ac:dyDescent="0.35">
      <c r="A947" s="2">
        <v>44948</v>
      </c>
      <c r="B947" t="s">
        <v>106</v>
      </c>
      <c r="C947" t="s">
        <v>42</v>
      </c>
      <c r="D947" t="s">
        <v>43</v>
      </c>
      <c r="E947" t="s">
        <v>2</v>
      </c>
      <c r="F947">
        <v>17</v>
      </c>
      <c r="G947" t="s">
        <v>130</v>
      </c>
      <c r="H947" t="s">
        <v>129</v>
      </c>
      <c r="I947" t="str">
        <f>VLOOKUP($B947,'Product Details'!$A:$E,2,0)</f>
        <v>Category 1</v>
      </c>
      <c r="J947" t="str">
        <f>VLOOKUP($B947,'Product Details'!$A:$E,3,0)</f>
        <v>Lime Cordial - Roses</v>
      </c>
      <c r="K947" s="1">
        <f>VLOOKUP($B947,'Product Details'!$A:$E,4,0)</f>
        <v>51.42</v>
      </c>
      <c r="L947" s="1">
        <f>VLOOKUP($B947,'Product Details'!$A:$E,5,0)</f>
        <v>72.42</v>
      </c>
      <c r="M947" s="1">
        <f t="shared" si="70"/>
        <v>874.14</v>
      </c>
      <c r="N947" s="1">
        <f t="shared" si="71"/>
        <v>1231.1400000000001</v>
      </c>
      <c r="O947">
        <f t="shared" si="72"/>
        <v>22</v>
      </c>
      <c r="P947" t="str">
        <f t="shared" si="73"/>
        <v>Jan</v>
      </c>
      <c r="Q947">
        <f t="shared" si="74"/>
        <v>2023</v>
      </c>
    </row>
    <row r="948" spans="1:17" x14ac:dyDescent="0.35">
      <c r="A948" s="2">
        <v>44828</v>
      </c>
      <c r="B948" t="s">
        <v>111</v>
      </c>
      <c r="C948" t="s">
        <v>36</v>
      </c>
      <c r="D948" t="s">
        <v>37</v>
      </c>
      <c r="E948" t="s">
        <v>6</v>
      </c>
      <c r="F948">
        <v>25</v>
      </c>
      <c r="G948" t="s">
        <v>130</v>
      </c>
      <c r="H948" t="s">
        <v>129</v>
      </c>
      <c r="I948" t="str">
        <f>VLOOKUP($B948,'Product Details'!$A:$E,2,0)</f>
        <v>Category 2</v>
      </c>
      <c r="J948" t="str">
        <f>VLOOKUP($B948,'Product Details'!$A:$E,3,0)</f>
        <v>Pasta - Cappellini, Dry</v>
      </c>
      <c r="K948" s="1">
        <f>VLOOKUP($B948,'Product Details'!$A:$E,4,0)</f>
        <v>33.299999999999997</v>
      </c>
      <c r="L948" s="1">
        <f>VLOOKUP($B948,'Product Details'!$A:$E,5,0)</f>
        <v>46.3</v>
      </c>
      <c r="M948" s="1">
        <f t="shared" si="70"/>
        <v>832.49999999999989</v>
      </c>
      <c r="N948" s="1">
        <f t="shared" si="71"/>
        <v>1157.5</v>
      </c>
      <c r="O948">
        <f t="shared" si="72"/>
        <v>24</v>
      </c>
      <c r="P948" t="str">
        <f t="shared" si="73"/>
        <v>Sep</v>
      </c>
      <c r="Q948">
        <f t="shared" si="74"/>
        <v>2022</v>
      </c>
    </row>
    <row r="949" spans="1:17" x14ac:dyDescent="0.35">
      <c r="A949" s="2">
        <v>44878</v>
      </c>
      <c r="B949" t="s">
        <v>105</v>
      </c>
      <c r="C949" t="s">
        <v>44</v>
      </c>
      <c r="D949" t="s">
        <v>45</v>
      </c>
      <c r="E949" t="s">
        <v>2</v>
      </c>
      <c r="F949">
        <v>37</v>
      </c>
      <c r="G949" t="s">
        <v>130</v>
      </c>
      <c r="H949" t="s">
        <v>135</v>
      </c>
      <c r="I949" t="str">
        <f>VLOOKUP($B949,'Product Details'!$A:$E,2,0)</f>
        <v>Category 2</v>
      </c>
      <c r="J949" t="str">
        <f>VLOOKUP($B949,'Product Details'!$A:$E,3,0)</f>
        <v>Soup Campbells</v>
      </c>
      <c r="K949" s="1">
        <f>VLOOKUP($B949,'Product Details'!$A:$E,4,0)</f>
        <v>7.54</v>
      </c>
      <c r="L949" s="1">
        <f>VLOOKUP($B949,'Product Details'!$A:$E,5,0)</f>
        <v>13.54</v>
      </c>
      <c r="M949" s="1">
        <f t="shared" si="70"/>
        <v>278.98</v>
      </c>
      <c r="N949" s="1">
        <f t="shared" si="71"/>
        <v>500.97999999999996</v>
      </c>
      <c r="O949">
        <f t="shared" si="72"/>
        <v>13</v>
      </c>
      <c r="P949" t="str">
        <f t="shared" si="73"/>
        <v>Nov</v>
      </c>
      <c r="Q949">
        <f t="shared" si="74"/>
        <v>2022</v>
      </c>
    </row>
    <row r="950" spans="1:17" x14ac:dyDescent="0.35">
      <c r="A950" s="2">
        <v>44930</v>
      </c>
      <c r="B950" t="s">
        <v>118</v>
      </c>
      <c r="C950" t="s">
        <v>44</v>
      </c>
      <c r="D950" t="s">
        <v>45</v>
      </c>
      <c r="E950" t="s">
        <v>2</v>
      </c>
      <c r="F950">
        <v>55</v>
      </c>
      <c r="G950" t="s">
        <v>130</v>
      </c>
      <c r="H950" t="s">
        <v>129</v>
      </c>
      <c r="I950" t="str">
        <f>VLOOKUP($B950,'Product Details'!$A:$E,2,0)</f>
        <v>Category 2</v>
      </c>
      <c r="J950" t="str">
        <f>VLOOKUP($B950,'Product Details'!$A:$E,3,0)</f>
        <v>Soup - Campbells Mac N Cheese</v>
      </c>
      <c r="K950" s="1">
        <f>VLOOKUP($B950,'Product Details'!$A:$E,4,0)</f>
        <v>6.55</v>
      </c>
      <c r="L950" s="1">
        <f>VLOOKUP($B950,'Product Details'!$A:$E,5,0)</f>
        <v>4.53</v>
      </c>
      <c r="M950" s="1">
        <f t="shared" si="70"/>
        <v>360.25</v>
      </c>
      <c r="N950" s="1">
        <f t="shared" si="71"/>
        <v>249.15</v>
      </c>
      <c r="O950">
        <f t="shared" si="72"/>
        <v>4</v>
      </c>
      <c r="P950" t="str">
        <f t="shared" si="73"/>
        <v>Jan</v>
      </c>
      <c r="Q950">
        <f t="shared" si="74"/>
        <v>2023</v>
      </c>
    </row>
    <row r="951" spans="1:17" x14ac:dyDescent="0.35">
      <c r="A951" s="2">
        <v>44802</v>
      </c>
      <c r="B951" t="s">
        <v>112</v>
      </c>
      <c r="C951" t="s">
        <v>44</v>
      </c>
      <c r="D951" t="s">
        <v>45</v>
      </c>
      <c r="E951" t="s">
        <v>2</v>
      </c>
      <c r="F951">
        <v>30</v>
      </c>
      <c r="G951" t="s">
        <v>130</v>
      </c>
      <c r="H951" t="s">
        <v>135</v>
      </c>
      <c r="I951" t="str">
        <f>VLOOKUP($B951,'Product Details'!$A:$E,2,0)</f>
        <v>Category 4</v>
      </c>
      <c r="J951" t="str">
        <f>VLOOKUP($B951,'Product Details'!$A:$E,3,0)</f>
        <v>Pizza Pizza Dough</v>
      </c>
      <c r="K951" s="1">
        <f>VLOOKUP($B951,'Product Details'!$A:$E,4,0)</f>
        <v>30.48</v>
      </c>
      <c r="L951" s="1">
        <f>VLOOKUP($B951,'Product Details'!$A:$E,5,0)</f>
        <v>36.479999999999997</v>
      </c>
      <c r="M951" s="1">
        <f t="shared" si="70"/>
        <v>914.4</v>
      </c>
      <c r="N951" s="1">
        <f t="shared" si="71"/>
        <v>1094.3999999999999</v>
      </c>
      <c r="O951">
        <f t="shared" si="72"/>
        <v>29</v>
      </c>
      <c r="P951" t="str">
        <f t="shared" si="73"/>
        <v>Aug</v>
      </c>
      <c r="Q951">
        <f t="shared" si="74"/>
        <v>2022</v>
      </c>
    </row>
    <row r="952" spans="1:17" x14ac:dyDescent="0.35">
      <c r="A952" s="2">
        <v>44879</v>
      </c>
      <c r="B952" t="s">
        <v>97</v>
      </c>
      <c r="C952" t="s">
        <v>87</v>
      </c>
      <c r="D952" t="s">
        <v>88</v>
      </c>
      <c r="E952" t="s">
        <v>6</v>
      </c>
      <c r="F952">
        <v>21</v>
      </c>
      <c r="G952" t="s">
        <v>132</v>
      </c>
      <c r="H952" t="s">
        <v>135</v>
      </c>
      <c r="I952" t="str">
        <f>VLOOKUP($B952,'Product Details'!$A:$E,2,0)</f>
        <v>Category 1</v>
      </c>
      <c r="J952" t="str">
        <f>VLOOKUP($B952,'Product Details'!$A:$E,3,0)</f>
        <v>Syrup - Monin - Blue Curacao</v>
      </c>
      <c r="K952" s="1">
        <f>VLOOKUP($B952,'Product Details'!$A:$E,4,0)</f>
        <v>76.34</v>
      </c>
      <c r="L952" s="1">
        <f>VLOOKUP($B952,'Product Details'!$A:$E,5,0)</f>
        <v>81.34</v>
      </c>
      <c r="M952" s="1">
        <f t="shared" si="70"/>
        <v>1603.14</v>
      </c>
      <c r="N952" s="1">
        <f t="shared" si="71"/>
        <v>1708.14</v>
      </c>
      <c r="O952">
        <f t="shared" si="72"/>
        <v>14</v>
      </c>
      <c r="P952" t="str">
        <f t="shared" si="73"/>
        <v>Nov</v>
      </c>
      <c r="Q952">
        <f t="shared" si="74"/>
        <v>2022</v>
      </c>
    </row>
    <row r="953" spans="1:17" x14ac:dyDescent="0.35">
      <c r="A953" s="2">
        <v>45039</v>
      </c>
      <c r="B953" t="s">
        <v>111</v>
      </c>
      <c r="C953" t="s">
        <v>18</v>
      </c>
      <c r="D953" t="s">
        <v>19</v>
      </c>
      <c r="E953" t="s">
        <v>2</v>
      </c>
      <c r="F953">
        <v>26</v>
      </c>
      <c r="G953" t="s">
        <v>131</v>
      </c>
      <c r="H953" t="s">
        <v>129</v>
      </c>
      <c r="I953" t="str">
        <f>VLOOKUP($B953,'Product Details'!$A:$E,2,0)</f>
        <v>Category 2</v>
      </c>
      <c r="J953" t="str">
        <f>VLOOKUP($B953,'Product Details'!$A:$E,3,0)</f>
        <v>Pasta - Cappellini, Dry</v>
      </c>
      <c r="K953" s="1">
        <f>VLOOKUP($B953,'Product Details'!$A:$E,4,0)</f>
        <v>33.299999999999997</v>
      </c>
      <c r="L953" s="1">
        <f>VLOOKUP($B953,'Product Details'!$A:$E,5,0)</f>
        <v>46.3</v>
      </c>
      <c r="M953" s="1">
        <f t="shared" si="70"/>
        <v>865.8</v>
      </c>
      <c r="N953" s="1">
        <f t="shared" si="71"/>
        <v>1203.8</v>
      </c>
      <c r="O953">
        <f t="shared" si="72"/>
        <v>23</v>
      </c>
      <c r="P953" t="str">
        <f t="shared" si="73"/>
        <v>Apr</v>
      </c>
      <c r="Q953">
        <f t="shared" si="74"/>
        <v>2023</v>
      </c>
    </row>
    <row r="954" spans="1:17" x14ac:dyDescent="0.35">
      <c r="A954" s="2">
        <v>44895</v>
      </c>
      <c r="B954" t="s">
        <v>103</v>
      </c>
      <c r="C954" t="s">
        <v>36</v>
      </c>
      <c r="D954" t="s">
        <v>37</v>
      </c>
      <c r="E954" t="s">
        <v>6</v>
      </c>
      <c r="F954">
        <v>26</v>
      </c>
      <c r="G954" t="s">
        <v>130</v>
      </c>
      <c r="H954" t="s">
        <v>129</v>
      </c>
      <c r="I954" t="str">
        <f>VLOOKUP($B954,'Product Details'!$A:$E,2,0)</f>
        <v>Category 5</v>
      </c>
      <c r="J954" t="str">
        <f>VLOOKUP($B954,'Product Details'!$A:$E,3,0)</f>
        <v>Tomatoes - Grape</v>
      </c>
      <c r="K954" s="1">
        <f>VLOOKUP($B954,'Product Details'!$A:$E,4,0)</f>
        <v>36.659999999999997</v>
      </c>
      <c r="L954" s="1">
        <f>VLOOKUP($B954,'Product Details'!$A:$E,5,0)</f>
        <v>52.66</v>
      </c>
      <c r="M954" s="1">
        <f t="shared" si="70"/>
        <v>953.15999999999985</v>
      </c>
      <c r="N954" s="1">
        <f t="shared" si="71"/>
        <v>1369.1599999999999</v>
      </c>
      <c r="O954">
        <f t="shared" si="72"/>
        <v>30</v>
      </c>
      <c r="P954" t="str">
        <f t="shared" si="73"/>
        <v>Nov</v>
      </c>
      <c r="Q954">
        <f t="shared" si="74"/>
        <v>2022</v>
      </c>
    </row>
    <row r="955" spans="1:17" x14ac:dyDescent="0.35">
      <c r="A955" s="2">
        <v>44787</v>
      </c>
      <c r="B955" t="s">
        <v>116</v>
      </c>
      <c r="C955" t="s">
        <v>44</v>
      </c>
      <c r="D955" t="s">
        <v>45</v>
      </c>
      <c r="E955" t="s">
        <v>2</v>
      </c>
      <c r="F955">
        <v>8</v>
      </c>
      <c r="G955" t="s">
        <v>130</v>
      </c>
      <c r="H955" t="s">
        <v>135</v>
      </c>
      <c r="I955" t="str">
        <f>VLOOKUP($B955,'Product Details'!$A:$E,2,0)</f>
        <v>Category 5</v>
      </c>
      <c r="J955" t="str">
        <f>VLOOKUP($B955,'Product Details'!$A:$E,3,0)</f>
        <v>Water - San Pellegrino</v>
      </c>
      <c r="K955" s="1">
        <f>VLOOKUP($B955,'Product Details'!$A:$E,4,0)</f>
        <v>32.25</v>
      </c>
      <c r="L955" s="1">
        <f>VLOOKUP($B955,'Product Details'!$A:$E,5,0)</f>
        <v>41.25</v>
      </c>
      <c r="M955" s="1">
        <f t="shared" si="70"/>
        <v>258</v>
      </c>
      <c r="N955" s="1">
        <f t="shared" si="71"/>
        <v>330</v>
      </c>
      <c r="O955">
        <f t="shared" si="72"/>
        <v>14</v>
      </c>
      <c r="P955" t="str">
        <f t="shared" si="73"/>
        <v>Aug</v>
      </c>
      <c r="Q955">
        <f t="shared" si="74"/>
        <v>2022</v>
      </c>
    </row>
    <row r="956" spans="1:17" x14ac:dyDescent="0.35">
      <c r="A956" s="2">
        <v>44717</v>
      </c>
      <c r="B956" t="s">
        <v>105</v>
      </c>
      <c r="C956" t="s">
        <v>75</v>
      </c>
      <c r="D956" t="s">
        <v>76</v>
      </c>
      <c r="E956" t="s">
        <v>6</v>
      </c>
      <c r="F956">
        <v>34</v>
      </c>
      <c r="G956" t="s">
        <v>131</v>
      </c>
      <c r="H956" t="s">
        <v>129</v>
      </c>
      <c r="I956" t="str">
        <f>VLOOKUP($B956,'Product Details'!$A:$E,2,0)</f>
        <v>Category 2</v>
      </c>
      <c r="J956" t="str">
        <f>VLOOKUP($B956,'Product Details'!$A:$E,3,0)</f>
        <v>Soup Campbells</v>
      </c>
      <c r="K956" s="1">
        <f>VLOOKUP($B956,'Product Details'!$A:$E,4,0)</f>
        <v>7.54</v>
      </c>
      <c r="L956" s="1">
        <f>VLOOKUP($B956,'Product Details'!$A:$E,5,0)</f>
        <v>13.54</v>
      </c>
      <c r="M956" s="1">
        <f t="shared" si="70"/>
        <v>256.36</v>
      </c>
      <c r="N956" s="1">
        <f t="shared" si="71"/>
        <v>460.35999999999996</v>
      </c>
      <c r="O956">
        <f t="shared" si="72"/>
        <v>5</v>
      </c>
      <c r="P956" t="str">
        <f t="shared" si="73"/>
        <v>Jun</v>
      </c>
      <c r="Q956">
        <f t="shared" si="74"/>
        <v>2022</v>
      </c>
    </row>
    <row r="957" spans="1:17" x14ac:dyDescent="0.35">
      <c r="A957" s="2">
        <v>44935</v>
      </c>
      <c r="B957" t="s">
        <v>98</v>
      </c>
      <c r="C957" t="s">
        <v>77</v>
      </c>
      <c r="D957" t="s">
        <v>78</v>
      </c>
      <c r="E957" t="s">
        <v>6</v>
      </c>
      <c r="F957">
        <v>55</v>
      </c>
      <c r="G957" t="s">
        <v>131</v>
      </c>
      <c r="H957" t="s">
        <v>129</v>
      </c>
      <c r="I957" t="str">
        <f>VLOOKUP($B957,'Product Details'!$A:$E,2,0)</f>
        <v>Category 3</v>
      </c>
      <c r="J957" t="str">
        <f>VLOOKUP($B957,'Product Details'!$A:$E,3,0)</f>
        <v>Beef - Striploin</v>
      </c>
      <c r="K957" s="1">
        <f>VLOOKUP($B957,'Product Details'!$A:$E,4,0)</f>
        <v>13.89</v>
      </c>
      <c r="L957" s="1">
        <f>VLOOKUP($B957,'Product Details'!$A:$E,5,0)</f>
        <v>33.89</v>
      </c>
      <c r="M957" s="1">
        <f t="shared" si="70"/>
        <v>763.95</v>
      </c>
      <c r="N957" s="1">
        <f t="shared" si="71"/>
        <v>1863.95</v>
      </c>
      <c r="O957">
        <f t="shared" si="72"/>
        <v>9</v>
      </c>
      <c r="P957" t="str">
        <f t="shared" si="73"/>
        <v>Jan</v>
      </c>
      <c r="Q957">
        <f t="shared" si="74"/>
        <v>2023</v>
      </c>
    </row>
    <row r="958" spans="1:17" x14ac:dyDescent="0.35">
      <c r="A958" s="2">
        <v>44811</v>
      </c>
      <c r="B958" t="s">
        <v>104</v>
      </c>
      <c r="C958" t="s">
        <v>77</v>
      </c>
      <c r="D958" t="s">
        <v>78</v>
      </c>
      <c r="E958" t="s">
        <v>6</v>
      </c>
      <c r="F958">
        <v>15</v>
      </c>
      <c r="G958" t="s">
        <v>131</v>
      </c>
      <c r="H958" t="s">
        <v>129</v>
      </c>
      <c r="I958" t="str">
        <f>VLOOKUP($B958,'Product Details'!$A:$E,2,0)</f>
        <v>Category 1</v>
      </c>
      <c r="J958" t="str">
        <f>VLOOKUP($B958,'Product Details'!$A:$E,3,0)</f>
        <v>White Baguette</v>
      </c>
      <c r="K958" s="1">
        <f>VLOOKUP($B958,'Product Details'!$A:$E,4,0)</f>
        <v>51.63</v>
      </c>
      <c r="L958" s="1">
        <f>VLOOKUP($B958,'Product Details'!$A:$E,5,0)</f>
        <v>61.63</v>
      </c>
      <c r="M958" s="1">
        <f t="shared" si="70"/>
        <v>774.45</v>
      </c>
      <c r="N958" s="1">
        <f t="shared" si="71"/>
        <v>924.45</v>
      </c>
      <c r="O958">
        <f t="shared" si="72"/>
        <v>7</v>
      </c>
      <c r="P958" t="str">
        <f t="shared" si="73"/>
        <v>Sep</v>
      </c>
      <c r="Q958">
        <f t="shared" si="74"/>
        <v>2022</v>
      </c>
    </row>
    <row r="959" spans="1:17" x14ac:dyDescent="0.35">
      <c r="A959" s="2">
        <v>44941</v>
      </c>
      <c r="B959" t="s">
        <v>111</v>
      </c>
      <c r="C959" t="s">
        <v>4</v>
      </c>
      <c r="D959" t="s">
        <v>5</v>
      </c>
      <c r="E959" t="s">
        <v>6</v>
      </c>
      <c r="F959">
        <v>59</v>
      </c>
      <c r="G959" t="s">
        <v>130</v>
      </c>
      <c r="H959" t="s">
        <v>129</v>
      </c>
      <c r="I959" t="str">
        <f>VLOOKUP($B959,'Product Details'!$A:$E,2,0)</f>
        <v>Category 2</v>
      </c>
      <c r="J959" t="str">
        <f>VLOOKUP($B959,'Product Details'!$A:$E,3,0)</f>
        <v>Pasta - Cappellini, Dry</v>
      </c>
      <c r="K959" s="1">
        <f>VLOOKUP($B959,'Product Details'!$A:$E,4,0)</f>
        <v>33.299999999999997</v>
      </c>
      <c r="L959" s="1">
        <f>VLOOKUP($B959,'Product Details'!$A:$E,5,0)</f>
        <v>46.3</v>
      </c>
      <c r="M959" s="1">
        <f t="shared" si="70"/>
        <v>1964.6999999999998</v>
      </c>
      <c r="N959" s="1">
        <f t="shared" si="71"/>
        <v>2731.7</v>
      </c>
      <c r="O959">
        <f t="shared" si="72"/>
        <v>15</v>
      </c>
      <c r="P959" t="str">
        <f t="shared" si="73"/>
        <v>Jan</v>
      </c>
      <c r="Q959">
        <f t="shared" si="74"/>
        <v>2023</v>
      </c>
    </row>
    <row r="960" spans="1:17" x14ac:dyDescent="0.35">
      <c r="A960" s="2">
        <v>44831</v>
      </c>
      <c r="B960" t="s">
        <v>102</v>
      </c>
      <c r="C960" t="s">
        <v>8</v>
      </c>
      <c r="D960" t="s">
        <v>9</v>
      </c>
      <c r="E960" t="s">
        <v>6</v>
      </c>
      <c r="F960">
        <v>29</v>
      </c>
      <c r="G960" t="s">
        <v>130</v>
      </c>
      <c r="H960" t="s">
        <v>135</v>
      </c>
      <c r="I960" t="str">
        <f>VLOOKUP($B960,'Product Details'!$A:$E,2,0)</f>
        <v>Category 3</v>
      </c>
      <c r="J960" t="str">
        <f>VLOOKUP($B960,'Product Details'!$A:$E,3,0)</f>
        <v>Scallop - St. Jaques</v>
      </c>
      <c r="K960" s="1">
        <f>VLOOKUP($B960,'Product Details'!$A:$E,4,0)</f>
        <v>22.51</v>
      </c>
      <c r="L960" s="1">
        <f>VLOOKUP($B960,'Product Details'!$A:$E,5,0)</f>
        <v>45.51</v>
      </c>
      <c r="M960" s="1">
        <f t="shared" si="70"/>
        <v>652.79000000000008</v>
      </c>
      <c r="N960" s="1">
        <f t="shared" si="71"/>
        <v>1319.79</v>
      </c>
      <c r="O960">
        <f t="shared" si="72"/>
        <v>27</v>
      </c>
      <c r="P960" t="str">
        <f t="shared" si="73"/>
        <v>Sep</v>
      </c>
      <c r="Q960">
        <f t="shared" si="74"/>
        <v>2022</v>
      </c>
    </row>
    <row r="961" spans="1:17" x14ac:dyDescent="0.35">
      <c r="A961" s="2">
        <v>44984</v>
      </c>
      <c r="B961" t="s">
        <v>119</v>
      </c>
      <c r="C961" t="s">
        <v>42</v>
      </c>
      <c r="D961" t="s">
        <v>43</v>
      </c>
      <c r="E961" t="s">
        <v>2</v>
      </c>
      <c r="F961">
        <v>45</v>
      </c>
      <c r="G961" t="s">
        <v>130</v>
      </c>
      <c r="H961" t="s">
        <v>135</v>
      </c>
      <c r="I961" t="str">
        <f>VLOOKUP($B961,'Product Details'!$A:$E,2,0)</f>
        <v>Category 2</v>
      </c>
      <c r="J961" t="str">
        <f>VLOOKUP($B961,'Product Details'!$A:$E,3,0)</f>
        <v>Rabbit - Legs</v>
      </c>
      <c r="K961" s="1">
        <f>VLOOKUP($B961,'Product Details'!$A:$E,4,0)</f>
        <v>16.260000000000002</v>
      </c>
      <c r="L961" s="1">
        <f>VLOOKUP($B961,'Product Details'!$A:$E,5,0)</f>
        <v>23.26</v>
      </c>
      <c r="M961" s="1">
        <f t="shared" si="70"/>
        <v>731.7</v>
      </c>
      <c r="N961" s="1">
        <f t="shared" si="71"/>
        <v>1046.7</v>
      </c>
      <c r="O961">
        <f t="shared" si="72"/>
        <v>27</v>
      </c>
      <c r="P961" t="str">
        <f t="shared" si="73"/>
        <v>Feb</v>
      </c>
      <c r="Q961">
        <f t="shared" si="74"/>
        <v>2023</v>
      </c>
    </row>
    <row r="962" spans="1:17" x14ac:dyDescent="0.35">
      <c r="A962" s="2">
        <v>44767</v>
      </c>
      <c r="B962" t="s">
        <v>113</v>
      </c>
      <c r="C962" t="s">
        <v>84</v>
      </c>
      <c r="D962" t="s">
        <v>85</v>
      </c>
      <c r="E962" t="s">
        <v>2</v>
      </c>
      <c r="F962">
        <v>52</v>
      </c>
      <c r="G962" t="s">
        <v>130</v>
      </c>
      <c r="H962" t="s">
        <v>135</v>
      </c>
      <c r="I962" t="str">
        <f>VLOOKUP($B962,'Product Details'!$A:$E,2,0)</f>
        <v>Category 6</v>
      </c>
      <c r="J962" t="str">
        <f>VLOOKUP($B962,'Product Details'!$A:$E,3,0)</f>
        <v>Pepper - Cayenne</v>
      </c>
      <c r="K962" s="1">
        <f>VLOOKUP($B962,'Product Details'!$A:$E,4,0)</f>
        <v>77.83</v>
      </c>
      <c r="L962" s="1">
        <f>VLOOKUP($B962,'Product Details'!$A:$E,5,0)</f>
        <v>99.83</v>
      </c>
      <c r="M962" s="1">
        <f t="shared" si="70"/>
        <v>4047.16</v>
      </c>
      <c r="N962" s="1">
        <f t="shared" si="71"/>
        <v>5191.16</v>
      </c>
      <c r="O962">
        <f t="shared" si="72"/>
        <v>25</v>
      </c>
      <c r="P962" t="str">
        <f t="shared" si="73"/>
        <v>Jul</v>
      </c>
      <c r="Q962">
        <f t="shared" si="74"/>
        <v>2022</v>
      </c>
    </row>
    <row r="963" spans="1:17" x14ac:dyDescent="0.35">
      <c r="A963" s="2">
        <v>44753</v>
      </c>
      <c r="B963" t="s">
        <v>99</v>
      </c>
      <c r="C963" t="s">
        <v>33</v>
      </c>
      <c r="D963" t="s">
        <v>34</v>
      </c>
      <c r="E963" t="s">
        <v>2</v>
      </c>
      <c r="F963">
        <v>51</v>
      </c>
      <c r="G963" t="s">
        <v>129</v>
      </c>
      <c r="H963" t="s">
        <v>135</v>
      </c>
      <c r="I963" t="str">
        <f>VLOOKUP($B963,'Product Details'!$A:$E,2,0)</f>
        <v>Category 3</v>
      </c>
      <c r="J963" t="str">
        <f>VLOOKUP($B963,'Product Details'!$A:$E,3,0)</f>
        <v>Wine - Tribal Sauvignon</v>
      </c>
      <c r="K963" s="1">
        <f>VLOOKUP($B963,'Product Details'!$A:$E,4,0)</f>
        <v>21.66</v>
      </c>
      <c r="L963" s="1">
        <f>VLOOKUP($B963,'Product Details'!$A:$E,5,0)</f>
        <v>31.66</v>
      </c>
      <c r="M963" s="1">
        <f t="shared" ref="M963:M1001" si="75">F963*K963</f>
        <v>1104.6600000000001</v>
      </c>
      <c r="N963" s="1">
        <f t="shared" ref="N963:N1001" si="76">L963*F963</f>
        <v>1614.66</v>
      </c>
      <c r="O963">
        <f t="shared" ref="O963:O1001" si="77">DAY(A963)</f>
        <v>11</v>
      </c>
      <c r="P963" t="str">
        <f t="shared" ref="P963:P1001" si="78">TEXT(A963,"mmm")</f>
        <v>Jul</v>
      </c>
      <c r="Q963">
        <f t="shared" ref="Q963:Q1001" si="79">YEAR(A963)</f>
        <v>2022</v>
      </c>
    </row>
    <row r="964" spans="1:17" x14ac:dyDescent="0.35">
      <c r="A964" s="2">
        <v>44816</v>
      </c>
      <c r="B964" t="s">
        <v>118</v>
      </c>
      <c r="C964" t="s">
        <v>87</v>
      </c>
      <c r="D964" t="s">
        <v>88</v>
      </c>
      <c r="E964" t="s">
        <v>6</v>
      </c>
      <c r="F964">
        <v>41</v>
      </c>
      <c r="G964" t="s">
        <v>132</v>
      </c>
      <c r="H964" t="s">
        <v>135</v>
      </c>
      <c r="I964" t="str">
        <f>VLOOKUP($B964,'Product Details'!$A:$E,2,0)</f>
        <v>Category 2</v>
      </c>
      <c r="J964" t="str">
        <f>VLOOKUP($B964,'Product Details'!$A:$E,3,0)</f>
        <v>Soup - Campbells Mac N Cheese</v>
      </c>
      <c r="K964" s="1">
        <f>VLOOKUP($B964,'Product Details'!$A:$E,4,0)</f>
        <v>6.55</v>
      </c>
      <c r="L964" s="1">
        <f>VLOOKUP($B964,'Product Details'!$A:$E,5,0)</f>
        <v>4.53</v>
      </c>
      <c r="M964" s="1">
        <f t="shared" si="75"/>
        <v>268.55</v>
      </c>
      <c r="N964" s="1">
        <f t="shared" si="76"/>
        <v>185.73000000000002</v>
      </c>
      <c r="O964">
        <f t="shared" si="77"/>
        <v>12</v>
      </c>
      <c r="P964" t="str">
        <f t="shared" si="78"/>
        <v>Sep</v>
      </c>
      <c r="Q964">
        <f t="shared" si="79"/>
        <v>2022</v>
      </c>
    </row>
    <row r="965" spans="1:17" x14ac:dyDescent="0.35">
      <c r="A965" s="2">
        <v>44737</v>
      </c>
      <c r="B965" t="s">
        <v>112</v>
      </c>
      <c r="C965" t="s">
        <v>39</v>
      </c>
      <c r="D965" t="s">
        <v>40</v>
      </c>
      <c r="E965" t="s">
        <v>6</v>
      </c>
      <c r="F965">
        <v>9</v>
      </c>
      <c r="G965" t="s">
        <v>132</v>
      </c>
      <c r="H965" t="s">
        <v>135</v>
      </c>
      <c r="I965" t="str">
        <f>VLOOKUP($B965,'Product Details'!$A:$E,2,0)</f>
        <v>Category 4</v>
      </c>
      <c r="J965" t="str">
        <f>VLOOKUP($B965,'Product Details'!$A:$E,3,0)</f>
        <v>Pizza Pizza Dough</v>
      </c>
      <c r="K965" s="1">
        <f>VLOOKUP($B965,'Product Details'!$A:$E,4,0)</f>
        <v>30.48</v>
      </c>
      <c r="L965" s="1">
        <f>VLOOKUP($B965,'Product Details'!$A:$E,5,0)</f>
        <v>36.479999999999997</v>
      </c>
      <c r="M965" s="1">
        <f t="shared" si="75"/>
        <v>274.32</v>
      </c>
      <c r="N965" s="1">
        <f t="shared" si="76"/>
        <v>328.32</v>
      </c>
      <c r="O965">
        <f t="shared" si="77"/>
        <v>25</v>
      </c>
      <c r="P965" t="str">
        <f t="shared" si="78"/>
        <v>Jun</v>
      </c>
      <c r="Q965">
        <f t="shared" si="79"/>
        <v>2022</v>
      </c>
    </row>
    <row r="966" spans="1:17" x14ac:dyDescent="0.35">
      <c r="A966" s="2">
        <v>44828</v>
      </c>
      <c r="B966" t="s">
        <v>106</v>
      </c>
      <c r="C966" t="s">
        <v>18</v>
      </c>
      <c r="D966" t="s">
        <v>19</v>
      </c>
      <c r="E966" t="s">
        <v>2</v>
      </c>
      <c r="F966">
        <v>38</v>
      </c>
      <c r="G966" t="s">
        <v>131</v>
      </c>
      <c r="H966" t="s">
        <v>135</v>
      </c>
      <c r="I966" t="str">
        <f>VLOOKUP($B966,'Product Details'!$A:$E,2,0)</f>
        <v>Category 1</v>
      </c>
      <c r="J966" t="str">
        <f>VLOOKUP($B966,'Product Details'!$A:$E,3,0)</f>
        <v>Lime Cordial - Roses</v>
      </c>
      <c r="K966" s="1">
        <f>VLOOKUP($B966,'Product Details'!$A:$E,4,0)</f>
        <v>51.42</v>
      </c>
      <c r="L966" s="1">
        <f>VLOOKUP($B966,'Product Details'!$A:$E,5,0)</f>
        <v>72.42</v>
      </c>
      <c r="M966" s="1">
        <f t="shared" si="75"/>
        <v>1953.96</v>
      </c>
      <c r="N966" s="1">
        <f t="shared" si="76"/>
        <v>2751.96</v>
      </c>
      <c r="O966">
        <f t="shared" si="77"/>
        <v>24</v>
      </c>
      <c r="P966" t="str">
        <f t="shared" si="78"/>
        <v>Sep</v>
      </c>
      <c r="Q966">
        <f t="shared" si="79"/>
        <v>2022</v>
      </c>
    </row>
    <row r="967" spans="1:17" x14ac:dyDescent="0.35">
      <c r="A967" s="2">
        <v>45002</v>
      </c>
      <c r="B967" t="s">
        <v>112</v>
      </c>
      <c r="C967" t="s">
        <v>0</v>
      </c>
      <c r="D967" t="s">
        <v>1</v>
      </c>
      <c r="E967" t="s">
        <v>2</v>
      </c>
      <c r="F967">
        <v>8</v>
      </c>
      <c r="G967" t="s">
        <v>129</v>
      </c>
      <c r="H967" t="s">
        <v>135</v>
      </c>
      <c r="I967" t="str">
        <f>VLOOKUP($B967,'Product Details'!$A:$E,2,0)</f>
        <v>Category 4</v>
      </c>
      <c r="J967" t="str">
        <f>VLOOKUP($B967,'Product Details'!$A:$E,3,0)</f>
        <v>Pizza Pizza Dough</v>
      </c>
      <c r="K967" s="1">
        <f>VLOOKUP($B967,'Product Details'!$A:$E,4,0)</f>
        <v>30.48</v>
      </c>
      <c r="L967" s="1">
        <f>VLOOKUP($B967,'Product Details'!$A:$E,5,0)</f>
        <v>36.479999999999997</v>
      </c>
      <c r="M967" s="1">
        <f t="shared" si="75"/>
        <v>243.84</v>
      </c>
      <c r="N967" s="1">
        <f t="shared" si="76"/>
        <v>291.83999999999997</v>
      </c>
      <c r="O967">
        <f t="shared" si="77"/>
        <v>17</v>
      </c>
      <c r="P967" t="str">
        <f t="shared" si="78"/>
        <v>Mar</v>
      </c>
      <c r="Q967">
        <f t="shared" si="79"/>
        <v>2023</v>
      </c>
    </row>
    <row r="968" spans="1:17" x14ac:dyDescent="0.35">
      <c r="A968" s="2">
        <v>44789</v>
      </c>
      <c r="B968" t="s">
        <v>104</v>
      </c>
      <c r="C968" t="s">
        <v>4</v>
      </c>
      <c r="D968" t="s">
        <v>5</v>
      </c>
      <c r="E968" t="s">
        <v>6</v>
      </c>
      <c r="F968">
        <v>43</v>
      </c>
      <c r="G968" t="s">
        <v>130</v>
      </c>
      <c r="H968" t="s">
        <v>129</v>
      </c>
      <c r="I968" t="str">
        <f>VLOOKUP($B968,'Product Details'!$A:$E,2,0)</f>
        <v>Category 1</v>
      </c>
      <c r="J968" t="str">
        <f>VLOOKUP($B968,'Product Details'!$A:$E,3,0)</f>
        <v>White Baguette</v>
      </c>
      <c r="K968" s="1">
        <f>VLOOKUP($B968,'Product Details'!$A:$E,4,0)</f>
        <v>51.63</v>
      </c>
      <c r="L968" s="1">
        <f>VLOOKUP($B968,'Product Details'!$A:$E,5,0)</f>
        <v>61.63</v>
      </c>
      <c r="M968" s="1">
        <f t="shared" si="75"/>
        <v>2220.09</v>
      </c>
      <c r="N968" s="1">
        <f t="shared" si="76"/>
        <v>2650.09</v>
      </c>
      <c r="O968">
        <f t="shared" si="77"/>
        <v>16</v>
      </c>
      <c r="P968" t="str">
        <f t="shared" si="78"/>
        <v>Aug</v>
      </c>
      <c r="Q968">
        <f t="shared" si="79"/>
        <v>2022</v>
      </c>
    </row>
    <row r="969" spans="1:17" x14ac:dyDescent="0.35">
      <c r="A969" s="2">
        <v>44740</v>
      </c>
      <c r="B969" t="s">
        <v>107</v>
      </c>
      <c r="C969" t="s">
        <v>82</v>
      </c>
      <c r="D969" t="s">
        <v>83</v>
      </c>
      <c r="E969" t="s">
        <v>6</v>
      </c>
      <c r="F969">
        <v>21</v>
      </c>
      <c r="G969" t="s">
        <v>129</v>
      </c>
      <c r="H969" t="s">
        <v>129</v>
      </c>
      <c r="I969" t="str">
        <f>VLOOKUP($B969,'Product Details'!$A:$E,2,0)</f>
        <v>Category 3</v>
      </c>
      <c r="J969" t="str">
        <f>VLOOKUP($B969,'Product Details'!$A:$E,3,0)</f>
        <v>Sherry - Dry</v>
      </c>
      <c r="K969" s="1">
        <f>VLOOKUP($B969,'Product Details'!$A:$E,4,0)</f>
        <v>56.74</v>
      </c>
      <c r="L969" s="1">
        <f>VLOOKUP($B969,'Product Details'!$A:$E,5,0)</f>
        <v>79.739999999999995</v>
      </c>
      <c r="M969" s="1">
        <f t="shared" si="75"/>
        <v>1191.54</v>
      </c>
      <c r="N969" s="1">
        <f t="shared" si="76"/>
        <v>1674.54</v>
      </c>
      <c r="O969">
        <f t="shared" si="77"/>
        <v>28</v>
      </c>
      <c r="P969" t="str">
        <f t="shared" si="78"/>
        <v>Jun</v>
      </c>
      <c r="Q969">
        <f t="shared" si="79"/>
        <v>2022</v>
      </c>
    </row>
    <row r="970" spans="1:17" x14ac:dyDescent="0.35">
      <c r="A970" s="2">
        <v>44985</v>
      </c>
      <c r="B970" t="s">
        <v>98</v>
      </c>
      <c r="C970" t="s">
        <v>56</v>
      </c>
      <c r="D970" t="s">
        <v>57</v>
      </c>
      <c r="E970" t="s">
        <v>2</v>
      </c>
      <c r="F970">
        <v>27</v>
      </c>
      <c r="G970" t="s">
        <v>132</v>
      </c>
      <c r="H970" t="s">
        <v>129</v>
      </c>
      <c r="I970" t="str">
        <f>VLOOKUP($B970,'Product Details'!$A:$E,2,0)</f>
        <v>Category 3</v>
      </c>
      <c r="J970" t="str">
        <f>VLOOKUP($B970,'Product Details'!$A:$E,3,0)</f>
        <v>Beef - Striploin</v>
      </c>
      <c r="K970" s="1">
        <f>VLOOKUP($B970,'Product Details'!$A:$E,4,0)</f>
        <v>13.89</v>
      </c>
      <c r="L970" s="1">
        <f>VLOOKUP($B970,'Product Details'!$A:$E,5,0)</f>
        <v>33.89</v>
      </c>
      <c r="M970" s="1">
        <f t="shared" si="75"/>
        <v>375.03000000000003</v>
      </c>
      <c r="N970" s="1">
        <f t="shared" si="76"/>
        <v>915.03</v>
      </c>
      <c r="O970">
        <f t="shared" si="77"/>
        <v>28</v>
      </c>
      <c r="P970" t="str">
        <f t="shared" si="78"/>
        <v>Feb</v>
      </c>
      <c r="Q970">
        <f t="shared" si="79"/>
        <v>2023</v>
      </c>
    </row>
    <row r="971" spans="1:17" x14ac:dyDescent="0.35">
      <c r="A971" s="2">
        <v>44970</v>
      </c>
      <c r="B971" t="s">
        <v>107</v>
      </c>
      <c r="C971" t="s">
        <v>30</v>
      </c>
      <c r="D971" t="s">
        <v>31</v>
      </c>
      <c r="E971" t="s">
        <v>6</v>
      </c>
      <c r="F971">
        <v>31</v>
      </c>
      <c r="G971" t="s">
        <v>132</v>
      </c>
      <c r="H971" t="s">
        <v>135</v>
      </c>
      <c r="I971" t="str">
        <f>VLOOKUP($B971,'Product Details'!$A:$E,2,0)</f>
        <v>Category 3</v>
      </c>
      <c r="J971" t="str">
        <f>VLOOKUP($B971,'Product Details'!$A:$E,3,0)</f>
        <v>Sherry - Dry</v>
      </c>
      <c r="K971" s="1">
        <f>VLOOKUP($B971,'Product Details'!$A:$E,4,0)</f>
        <v>56.74</v>
      </c>
      <c r="L971" s="1">
        <f>VLOOKUP($B971,'Product Details'!$A:$E,5,0)</f>
        <v>79.739999999999995</v>
      </c>
      <c r="M971" s="1">
        <f t="shared" si="75"/>
        <v>1758.94</v>
      </c>
      <c r="N971" s="1">
        <f t="shared" si="76"/>
        <v>2471.94</v>
      </c>
      <c r="O971">
        <f t="shared" si="77"/>
        <v>13</v>
      </c>
      <c r="P971" t="str">
        <f t="shared" si="78"/>
        <v>Feb</v>
      </c>
      <c r="Q971">
        <f t="shared" si="79"/>
        <v>2023</v>
      </c>
    </row>
    <row r="972" spans="1:17" x14ac:dyDescent="0.35">
      <c r="A972" s="2">
        <v>45054</v>
      </c>
      <c r="B972" t="s">
        <v>105</v>
      </c>
      <c r="C972" t="s">
        <v>30</v>
      </c>
      <c r="D972" t="s">
        <v>31</v>
      </c>
      <c r="E972" t="s">
        <v>6</v>
      </c>
      <c r="F972">
        <v>33</v>
      </c>
      <c r="G972" t="s">
        <v>132</v>
      </c>
      <c r="H972" t="s">
        <v>129</v>
      </c>
      <c r="I972" t="str">
        <f>VLOOKUP($B972,'Product Details'!$A:$E,2,0)</f>
        <v>Category 2</v>
      </c>
      <c r="J972" t="str">
        <f>VLOOKUP($B972,'Product Details'!$A:$E,3,0)</f>
        <v>Soup Campbells</v>
      </c>
      <c r="K972" s="1">
        <f>VLOOKUP($B972,'Product Details'!$A:$E,4,0)</f>
        <v>7.54</v>
      </c>
      <c r="L972" s="1">
        <f>VLOOKUP($B972,'Product Details'!$A:$E,5,0)</f>
        <v>13.54</v>
      </c>
      <c r="M972" s="1">
        <f t="shared" si="75"/>
        <v>248.82</v>
      </c>
      <c r="N972" s="1">
        <f t="shared" si="76"/>
        <v>446.82</v>
      </c>
      <c r="O972">
        <f t="shared" si="77"/>
        <v>8</v>
      </c>
      <c r="P972" t="str">
        <f t="shared" si="78"/>
        <v>May</v>
      </c>
      <c r="Q972">
        <f t="shared" si="79"/>
        <v>2023</v>
      </c>
    </row>
    <row r="973" spans="1:17" x14ac:dyDescent="0.35">
      <c r="A973" s="2">
        <v>44946</v>
      </c>
      <c r="B973" t="s">
        <v>108</v>
      </c>
      <c r="C973" t="s">
        <v>30</v>
      </c>
      <c r="D973" t="s">
        <v>31</v>
      </c>
      <c r="E973" t="s">
        <v>6</v>
      </c>
      <c r="F973">
        <v>12</v>
      </c>
      <c r="G973" t="s">
        <v>132</v>
      </c>
      <c r="H973" t="s">
        <v>135</v>
      </c>
      <c r="I973" t="str">
        <f>VLOOKUP($B973,'Product Details'!$A:$E,2,0)</f>
        <v>Category 5</v>
      </c>
      <c r="J973" t="str">
        <f>VLOOKUP($B973,'Product Details'!$A:$E,3,0)</f>
        <v>7up Diet, 355 Ml</v>
      </c>
      <c r="K973" s="1">
        <f>VLOOKUP($B973,'Product Details'!$A:$E,4,0)</f>
        <v>70.31</v>
      </c>
      <c r="L973" s="1">
        <f>VLOOKUP($B973,'Product Details'!$A:$E,5,0)</f>
        <v>85.31</v>
      </c>
      <c r="M973" s="1">
        <f t="shared" si="75"/>
        <v>843.72</v>
      </c>
      <c r="N973" s="1">
        <f t="shared" si="76"/>
        <v>1023.72</v>
      </c>
      <c r="O973">
        <f t="shared" si="77"/>
        <v>20</v>
      </c>
      <c r="P973" t="str">
        <f t="shared" si="78"/>
        <v>Jan</v>
      </c>
      <c r="Q973">
        <f t="shared" si="79"/>
        <v>2023</v>
      </c>
    </row>
    <row r="974" spans="1:17" x14ac:dyDescent="0.35">
      <c r="A974" s="2">
        <v>44869</v>
      </c>
      <c r="B974" t="s">
        <v>97</v>
      </c>
      <c r="C974" t="s">
        <v>39</v>
      </c>
      <c r="D974" t="s">
        <v>40</v>
      </c>
      <c r="E974" t="s">
        <v>6</v>
      </c>
      <c r="F974">
        <v>51</v>
      </c>
      <c r="G974" t="s">
        <v>132</v>
      </c>
      <c r="H974" t="s">
        <v>129</v>
      </c>
      <c r="I974" t="str">
        <f>VLOOKUP($B974,'Product Details'!$A:$E,2,0)</f>
        <v>Category 1</v>
      </c>
      <c r="J974" t="str">
        <f>VLOOKUP($B974,'Product Details'!$A:$E,3,0)</f>
        <v>Syrup - Monin - Blue Curacao</v>
      </c>
      <c r="K974" s="1">
        <f>VLOOKUP($B974,'Product Details'!$A:$E,4,0)</f>
        <v>76.34</v>
      </c>
      <c r="L974" s="1">
        <f>VLOOKUP($B974,'Product Details'!$A:$E,5,0)</f>
        <v>81.34</v>
      </c>
      <c r="M974" s="1">
        <f t="shared" si="75"/>
        <v>3893.34</v>
      </c>
      <c r="N974" s="1">
        <f t="shared" si="76"/>
        <v>4148.34</v>
      </c>
      <c r="O974">
        <f t="shared" si="77"/>
        <v>4</v>
      </c>
      <c r="P974" t="str">
        <f t="shared" si="78"/>
        <v>Nov</v>
      </c>
      <c r="Q974">
        <f t="shared" si="79"/>
        <v>2022</v>
      </c>
    </row>
    <row r="975" spans="1:17" x14ac:dyDescent="0.35">
      <c r="A975" s="2">
        <v>44864</v>
      </c>
      <c r="B975" t="s">
        <v>109</v>
      </c>
      <c r="C975" t="s">
        <v>67</v>
      </c>
      <c r="D975" t="s">
        <v>68</v>
      </c>
      <c r="E975" t="s">
        <v>2</v>
      </c>
      <c r="F975">
        <v>48</v>
      </c>
      <c r="G975" t="s">
        <v>131</v>
      </c>
      <c r="H975" t="s">
        <v>135</v>
      </c>
      <c r="I975" t="str">
        <f>VLOOKUP($B975,'Product Details'!$A:$E,2,0)</f>
        <v>Category 6</v>
      </c>
      <c r="J975" t="str">
        <f>VLOOKUP($B975,'Product Details'!$A:$E,3,0)</f>
        <v>Pork Ham Prager</v>
      </c>
      <c r="K975" s="1">
        <f>VLOOKUP($B975,'Product Details'!$A:$E,4,0)</f>
        <v>12.54</v>
      </c>
      <c r="L975" s="1">
        <f>VLOOKUP($B975,'Product Details'!$A:$E,5,0)</f>
        <v>30.54</v>
      </c>
      <c r="M975" s="1">
        <f t="shared" si="75"/>
        <v>601.91999999999996</v>
      </c>
      <c r="N975" s="1">
        <f t="shared" si="76"/>
        <v>1465.92</v>
      </c>
      <c r="O975">
        <f t="shared" si="77"/>
        <v>30</v>
      </c>
      <c r="P975" t="str">
        <f t="shared" si="78"/>
        <v>Oct</v>
      </c>
      <c r="Q975">
        <f t="shared" si="79"/>
        <v>2022</v>
      </c>
    </row>
    <row r="976" spans="1:17" x14ac:dyDescent="0.35">
      <c r="A976" s="2">
        <v>44918</v>
      </c>
      <c r="B976" t="s">
        <v>103</v>
      </c>
      <c r="C976" t="s">
        <v>67</v>
      </c>
      <c r="D976" t="s">
        <v>68</v>
      </c>
      <c r="E976" t="s">
        <v>2</v>
      </c>
      <c r="F976">
        <v>32</v>
      </c>
      <c r="G976" t="s">
        <v>131</v>
      </c>
      <c r="H976" t="s">
        <v>129</v>
      </c>
      <c r="I976" t="str">
        <f>VLOOKUP($B976,'Product Details'!$A:$E,2,0)</f>
        <v>Category 5</v>
      </c>
      <c r="J976" t="str">
        <f>VLOOKUP($B976,'Product Details'!$A:$E,3,0)</f>
        <v>Tomatoes - Grape</v>
      </c>
      <c r="K976" s="1">
        <f>VLOOKUP($B976,'Product Details'!$A:$E,4,0)</f>
        <v>36.659999999999997</v>
      </c>
      <c r="L976" s="1">
        <f>VLOOKUP($B976,'Product Details'!$A:$E,5,0)</f>
        <v>52.66</v>
      </c>
      <c r="M976" s="1">
        <f t="shared" si="75"/>
        <v>1173.1199999999999</v>
      </c>
      <c r="N976" s="1">
        <f t="shared" si="76"/>
        <v>1685.12</v>
      </c>
      <c r="O976">
        <f t="shared" si="77"/>
        <v>23</v>
      </c>
      <c r="P976" t="str">
        <f t="shared" si="78"/>
        <v>Dec</v>
      </c>
      <c r="Q976">
        <f t="shared" si="79"/>
        <v>2022</v>
      </c>
    </row>
    <row r="977" spans="1:17" x14ac:dyDescent="0.35">
      <c r="A977" s="2">
        <v>44987</v>
      </c>
      <c r="B977" t="s">
        <v>98</v>
      </c>
      <c r="C977" t="s">
        <v>0</v>
      </c>
      <c r="D977" t="s">
        <v>1</v>
      </c>
      <c r="E977" t="s">
        <v>2</v>
      </c>
      <c r="F977">
        <v>31</v>
      </c>
      <c r="G977" t="s">
        <v>129</v>
      </c>
      <c r="H977" t="s">
        <v>135</v>
      </c>
      <c r="I977" t="str">
        <f>VLOOKUP($B977,'Product Details'!$A:$E,2,0)</f>
        <v>Category 3</v>
      </c>
      <c r="J977" t="str">
        <f>VLOOKUP($B977,'Product Details'!$A:$E,3,0)</f>
        <v>Beef - Striploin</v>
      </c>
      <c r="K977" s="1">
        <f>VLOOKUP($B977,'Product Details'!$A:$E,4,0)</f>
        <v>13.89</v>
      </c>
      <c r="L977" s="1">
        <f>VLOOKUP($B977,'Product Details'!$A:$E,5,0)</f>
        <v>33.89</v>
      </c>
      <c r="M977" s="1">
        <f t="shared" si="75"/>
        <v>430.59000000000003</v>
      </c>
      <c r="N977" s="1">
        <f t="shared" si="76"/>
        <v>1050.5899999999999</v>
      </c>
      <c r="O977">
        <f t="shared" si="77"/>
        <v>2</v>
      </c>
      <c r="P977" t="str">
        <f t="shared" si="78"/>
        <v>Mar</v>
      </c>
      <c r="Q977">
        <f t="shared" si="79"/>
        <v>2023</v>
      </c>
    </row>
    <row r="978" spans="1:17" x14ac:dyDescent="0.35">
      <c r="A978" s="2">
        <v>44836</v>
      </c>
      <c r="B978" t="s">
        <v>99</v>
      </c>
      <c r="C978" t="s">
        <v>47</v>
      </c>
      <c r="D978" t="s">
        <v>48</v>
      </c>
      <c r="E978" t="s">
        <v>6</v>
      </c>
      <c r="F978">
        <v>46</v>
      </c>
      <c r="G978" t="s">
        <v>129</v>
      </c>
      <c r="H978" t="s">
        <v>135</v>
      </c>
      <c r="I978" t="str">
        <f>VLOOKUP($B978,'Product Details'!$A:$E,2,0)</f>
        <v>Category 3</v>
      </c>
      <c r="J978" t="str">
        <f>VLOOKUP($B978,'Product Details'!$A:$E,3,0)</f>
        <v>Wine - Tribal Sauvignon</v>
      </c>
      <c r="K978" s="1">
        <f>VLOOKUP($B978,'Product Details'!$A:$E,4,0)</f>
        <v>21.66</v>
      </c>
      <c r="L978" s="1">
        <f>VLOOKUP($B978,'Product Details'!$A:$E,5,0)</f>
        <v>31.66</v>
      </c>
      <c r="M978" s="1">
        <f t="shared" si="75"/>
        <v>996.36</v>
      </c>
      <c r="N978" s="1">
        <f t="shared" si="76"/>
        <v>1456.36</v>
      </c>
      <c r="O978">
        <f t="shared" si="77"/>
        <v>2</v>
      </c>
      <c r="P978" t="str">
        <f t="shared" si="78"/>
        <v>Oct</v>
      </c>
      <c r="Q978">
        <f t="shared" si="79"/>
        <v>2022</v>
      </c>
    </row>
    <row r="979" spans="1:17" x14ac:dyDescent="0.35">
      <c r="A979" s="2">
        <v>44832</v>
      </c>
      <c r="B979" t="s">
        <v>115</v>
      </c>
      <c r="C979" t="s">
        <v>36</v>
      </c>
      <c r="D979" t="s">
        <v>37</v>
      </c>
      <c r="E979" t="s">
        <v>6</v>
      </c>
      <c r="F979">
        <v>31</v>
      </c>
      <c r="G979" t="s">
        <v>130</v>
      </c>
      <c r="H979" t="s">
        <v>129</v>
      </c>
      <c r="I979" t="str">
        <f>VLOOKUP($B979,'Product Details'!$A:$E,2,0)</f>
        <v>Category 3</v>
      </c>
      <c r="J979" t="str">
        <f>VLOOKUP($B979,'Product Details'!$A:$E,3,0)</f>
        <v>Tarragon - Fresh</v>
      </c>
      <c r="K979" s="1">
        <f>VLOOKUP($B979,'Product Details'!$A:$E,4,0)</f>
        <v>88.73</v>
      </c>
      <c r="L979" s="1">
        <f>VLOOKUP($B979,'Product Details'!$A:$E,5,0)</f>
        <v>87.75</v>
      </c>
      <c r="M979" s="1">
        <f t="shared" si="75"/>
        <v>2750.63</v>
      </c>
      <c r="N979" s="1">
        <f t="shared" si="76"/>
        <v>2720.25</v>
      </c>
      <c r="O979">
        <f t="shared" si="77"/>
        <v>28</v>
      </c>
      <c r="P979" t="str">
        <f t="shared" si="78"/>
        <v>Sep</v>
      </c>
      <c r="Q979">
        <f t="shared" si="79"/>
        <v>2022</v>
      </c>
    </row>
    <row r="980" spans="1:17" x14ac:dyDescent="0.35">
      <c r="A980" s="2">
        <v>44808</v>
      </c>
      <c r="B980" t="s">
        <v>106</v>
      </c>
      <c r="C980" t="s">
        <v>11</v>
      </c>
      <c r="D980" t="s">
        <v>12</v>
      </c>
      <c r="E980" t="s">
        <v>2</v>
      </c>
      <c r="F980">
        <v>11</v>
      </c>
      <c r="G980" t="s">
        <v>129</v>
      </c>
      <c r="H980" t="s">
        <v>129</v>
      </c>
      <c r="I980" t="str">
        <f>VLOOKUP($B980,'Product Details'!$A:$E,2,0)</f>
        <v>Category 1</v>
      </c>
      <c r="J980" t="str">
        <f>VLOOKUP($B980,'Product Details'!$A:$E,3,0)</f>
        <v>Lime Cordial - Roses</v>
      </c>
      <c r="K980" s="1">
        <f>VLOOKUP($B980,'Product Details'!$A:$E,4,0)</f>
        <v>51.42</v>
      </c>
      <c r="L980" s="1">
        <f>VLOOKUP($B980,'Product Details'!$A:$E,5,0)</f>
        <v>72.42</v>
      </c>
      <c r="M980" s="1">
        <f t="shared" si="75"/>
        <v>565.62</v>
      </c>
      <c r="N980" s="1">
        <f t="shared" si="76"/>
        <v>796.62</v>
      </c>
      <c r="O980">
        <f t="shared" si="77"/>
        <v>4</v>
      </c>
      <c r="P980" t="str">
        <f t="shared" si="78"/>
        <v>Sep</v>
      </c>
      <c r="Q980">
        <f t="shared" si="79"/>
        <v>2022</v>
      </c>
    </row>
    <row r="981" spans="1:17" x14ac:dyDescent="0.35">
      <c r="A981" s="2">
        <v>44697</v>
      </c>
      <c r="B981" t="s">
        <v>113</v>
      </c>
      <c r="C981" t="s">
        <v>28</v>
      </c>
      <c r="D981" t="s">
        <v>29</v>
      </c>
      <c r="E981" t="s">
        <v>2</v>
      </c>
      <c r="F981">
        <v>26</v>
      </c>
      <c r="G981" t="s">
        <v>132</v>
      </c>
      <c r="H981" t="s">
        <v>135</v>
      </c>
      <c r="I981" t="str">
        <f>VLOOKUP($B981,'Product Details'!$A:$E,2,0)</f>
        <v>Category 6</v>
      </c>
      <c r="J981" t="str">
        <f>VLOOKUP($B981,'Product Details'!$A:$E,3,0)</f>
        <v>Pepper - Cayenne</v>
      </c>
      <c r="K981" s="1">
        <f>VLOOKUP($B981,'Product Details'!$A:$E,4,0)</f>
        <v>77.83</v>
      </c>
      <c r="L981" s="1">
        <f>VLOOKUP($B981,'Product Details'!$A:$E,5,0)</f>
        <v>99.83</v>
      </c>
      <c r="M981" s="1">
        <f t="shared" si="75"/>
        <v>2023.58</v>
      </c>
      <c r="N981" s="1">
        <f t="shared" si="76"/>
        <v>2595.58</v>
      </c>
      <c r="O981">
        <f t="shared" si="77"/>
        <v>16</v>
      </c>
      <c r="P981" t="str">
        <f t="shared" si="78"/>
        <v>May</v>
      </c>
      <c r="Q981">
        <f t="shared" si="79"/>
        <v>2022</v>
      </c>
    </row>
    <row r="982" spans="1:17" x14ac:dyDescent="0.35">
      <c r="A982" s="2">
        <v>44942</v>
      </c>
      <c r="B982" t="s">
        <v>97</v>
      </c>
      <c r="C982" t="s">
        <v>8</v>
      </c>
      <c r="D982" t="s">
        <v>9</v>
      </c>
      <c r="E982" t="s">
        <v>6</v>
      </c>
      <c r="F982">
        <v>49</v>
      </c>
      <c r="G982" t="s">
        <v>130</v>
      </c>
      <c r="H982" t="s">
        <v>135</v>
      </c>
      <c r="I982" t="str">
        <f>VLOOKUP($B982,'Product Details'!$A:$E,2,0)</f>
        <v>Category 1</v>
      </c>
      <c r="J982" t="str">
        <f>VLOOKUP($B982,'Product Details'!$A:$E,3,0)</f>
        <v>Syrup - Monin - Blue Curacao</v>
      </c>
      <c r="K982" s="1">
        <f>VLOOKUP($B982,'Product Details'!$A:$E,4,0)</f>
        <v>76.34</v>
      </c>
      <c r="L982" s="1">
        <f>VLOOKUP($B982,'Product Details'!$A:$E,5,0)</f>
        <v>81.34</v>
      </c>
      <c r="M982" s="1">
        <f t="shared" si="75"/>
        <v>3740.6600000000003</v>
      </c>
      <c r="N982" s="1">
        <f t="shared" si="76"/>
        <v>3985.6600000000003</v>
      </c>
      <c r="O982">
        <f t="shared" si="77"/>
        <v>16</v>
      </c>
      <c r="P982" t="str">
        <f t="shared" si="78"/>
        <v>Jan</v>
      </c>
      <c r="Q982">
        <f t="shared" si="79"/>
        <v>2023</v>
      </c>
    </row>
    <row r="983" spans="1:17" x14ac:dyDescent="0.35">
      <c r="A983" s="2">
        <v>44988</v>
      </c>
      <c r="B983" t="s">
        <v>98</v>
      </c>
      <c r="C983" t="s">
        <v>73</v>
      </c>
      <c r="D983" t="s">
        <v>74</v>
      </c>
      <c r="E983" t="s">
        <v>6</v>
      </c>
      <c r="F983">
        <v>39</v>
      </c>
      <c r="G983" t="s">
        <v>131</v>
      </c>
      <c r="H983" t="s">
        <v>135</v>
      </c>
      <c r="I983" t="str">
        <f>VLOOKUP($B983,'Product Details'!$A:$E,2,0)</f>
        <v>Category 3</v>
      </c>
      <c r="J983" t="str">
        <f>VLOOKUP($B983,'Product Details'!$A:$E,3,0)</f>
        <v>Beef - Striploin</v>
      </c>
      <c r="K983" s="1">
        <f>VLOOKUP($B983,'Product Details'!$A:$E,4,0)</f>
        <v>13.89</v>
      </c>
      <c r="L983" s="1">
        <f>VLOOKUP($B983,'Product Details'!$A:$E,5,0)</f>
        <v>33.89</v>
      </c>
      <c r="M983" s="1">
        <f t="shared" si="75"/>
        <v>541.71</v>
      </c>
      <c r="N983" s="1">
        <f t="shared" si="76"/>
        <v>1321.71</v>
      </c>
      <c r="O983">
        <f t="shared" si="77"/>
        <v>3</v>
      </c>
      <c r="P983" t="str">
        <f t="shared" si="78"/>
        <v>Mar</v>
      </c>
      <c r="Q983">
        <f t="shared" si="79"/>
        <v>2023</v>
      </c>
    </row>
    <row r="984" spans="1:17" x14ac:dyDescent="0.35">
      <c r="A984" s="2">
        <v>44816</v>
      </c>
      <c r="B984" t="s">
        <v>110</v>
      </c>
      <c r="C984" t="s">
        <v>69</v>
      </c>
      <c r="D984" t="s">
        <v>70</v>
      </c>
      <c r="E984" t="s">
        <v>6</v>
      </c>
      <c r="F984">
        <v>59</v>
      </c>
      <c r="G984" t="s">
        <v>130</v>
      </c>
      <c r="H984" t="s">
        <v>135</v>
      </c>
      <c r="I984" t="str">
        <f>VLOOKUP($B984,'Product Details'!$A:$E,2,0)</f>
        <v>Category 6</v>
      </c>
      <c r="J984" t="str">
        <f>VLOOKUP($B984,'Product Details'!$A:$E,3,0)</f>
        <v>Pastry - Baked Cinnamon Stick</v>
      </c>
      <c r="K984" s="1">
        <f>VLOOKUP($B984,'Product Details'!$A:$E,4,0)</f>
        <v>43.7</v>
      </c>
      <c r="L984" s="1">
        <f>VLOOKUP($B984,'Product Details'!$A:$E,5,0)</f>
        <v>42.11</v>
      </c>
      <c r="M984" s="1">
        <f t="shared" si="75"/>
        <v>2578.3000000000002</v>
      </c>
      <c r="N984" s="1">
        <f t="shared" si="76"/>
        <v>2484.4899999999998</v>
      </c>
      <c r="O984">
        <f t="shared" si="77"/>
        <v>12</v>
      </c>
      <c r="P984" t="str">
        <f t="shared" si="78"/>
        <v>Sep</v>
      </c>
      <c r="Q984">
        <f t="shared" si="79"/>
        <v>2022</v>
      </c>
    </row>
    <row r="985" spans="1:17" x14ac:dyDescent="0.35">
      <c r="A985" s="2">
        <v>45013</v>
      </c>
      <c r="B985" t="s">
        <v>101</v>
      </c>
      <c r="C985" t="s">
        <v>18</v>
      </c>
      <c r="D985" t="s">
        <v>19</v>
      </c>
      <c r="E985" t="s">
        <v>2</v>
      </c>
      <c r="F985">
        <v>10</v>
      </c>
      <c r="G985" t="s">
        <v>131</v>
      </c>
      <c r="H985" t="s">
        <v>135</v>
      </c>
      <c r="I985" t="str">
        <f>VLOOKUP($B985,'Product Details'!$A:$E,2,0)</f>
        <v>Category 1</v>
      </c>
      <c r="J985" t="str">
        <f>VLOOKUP($B985,'Product Details'!$A:$E,3,0)</f>
        <v>Peas - Pigeon, Dry</v>
      </c>
      <c r="K985" s="1">
        <f>VLOOKUP($B985,'Product Details'!$A:$E,4,0)</f>
        <v>69.069999999999993</v>
      </c>
      <c r="L985" s="1">
        <f>VLOOKUP($B985,'Product Details'!$A:$E,5,0)</f>
        <v>88.07</v>
      </c>
      <c r="M985" s="1">
        <f t="shared" si="75"/>
        <v>690.69999999999993</v>
      </c>
      <c r="N985" s="1">
        <f t="shared" si="76"/>
        <v>880.69999999999993</v>
      </c>
      <c r="O985">
        <f t="shared" si="77"/>
        <v>28</v>
      </c>
      <c r="P985" t="str">
        <f t="shared" si="78"/>
        <v>Mar</v>
      </c>
      <c r="Q985">
        <f t="shared" si="79"/>
        <v>2023</v>
      </c>
    </row>
    <row r="986" spans="1:17" x14ac:dyDescent="0.35">
      <c r="A986" s="2">
        <v>44718</v>
      </c>
      <c r="B986" t="s">
        <v>103</v>
      </c>
      <c r="C986" t="s">
        <v>50</v>
      </c>
      <c r="D986" t="s">
        <v>51</v>
      </c>
      <c r="E986" t="s">
        <v>6</v>
      </c>
      <c r="F986">
        <v>42</v>
      </c>
      <c r="G986" t="s">
        <v>130</v>
      </c>
      <c r="H986" t="s">
        <v>129</v>
      </c>
      <c r="I986" t="str">
        <f>VLOOKUP($B986,'Product Details'!$A:$E,2,0)</f>
        <v>Category 5</v>
      </c>
      <c r="J986" t="str">
        <f>VLOOKUP($B986,'Product Details'!$A:$E,3,0)</f>
        <v>Tomatoes - Grape</v>
      </c>
      <c r="K986" s="1">
        <f>VLOOKUP($B986,'Product Details'!$A:$E,4,0)</f>
        <v>36.659999999999997</v>
      </c>
      <c r="L986" s="1">
        <f>VLOOKUP($B986,'Product Details'!$A:$E,5,0)</f>
        <v>52.66</v>
      </c>
      <c r="M986" s="1">
        <f t="shared" si="75"/>
        <v>1539.7199999999998</v>
      </c>
      <c r="N986" s="1">
        <f t="shared" si="76"/>
        <v>2211.7199999999998</v>
      </c>
      <c r="O986">
        <f t="shared" si="77"/>
        <v>6</v>
      </c>
      <c r="P986" t="str">
        <f t="shared" si="78"/>
        <v>Jun</v>
      </c>
      <c r="Q986">
        <f t="shared" si="79"/>
        <v>2022</v>
      </c>
    </row>
    <row r="987" spans="1:17" x14ac:dyDescent="0.35">
      <c r="A987" s="2">
        <v>44717</v>
      </c>
      <c r="B987" t="s">
        <v>103</v>
      </c>
      <c r="C987" t="s">
        <v>63</v>
      </c>
      <c r="D987" t="s">
        <v>64</v>
      </c>
      <c r="E987" t="s">
        <v>6</v>
      </c>
      <c r="F987">
        <v>33</v>
      </c>
      <c r="G987" t="s">
        <v>129</v>
      </c>
      <c r="H987" t="s">
        <v>135</v>
      </c>
      <c r="I987" t="str">
        <f>VLOOKUP($B987,'Product Details'!$A:$E,2,0)</f>
        <v>Category 5</v>
      </c>
      <c r="J987" t="str">
        <f>VLOOKUP($B987,'Product Details'!$A:$E,3,0)</f>
        <v>Tomatoes - Grape</v>
      </c>
      <c r="K987" s="1">
        <f>VLOOKUP($B987,'Product Details'!$A:$E,4,0)</f>
        <v>36.659999999999997</v>
      </c>
      <c r="L987" s="1">
        <f>VLOOKUP($B987,'Product Details'!$A:$E,5,0)</f>
        <v>52.66</v>
      </c>
      <c r="M987" s="1">
        <f t="shared" si="75"/>
        <v>1209.78</v>
      </c>
      <c r="N987" s="1">
        <f t="shared" si="76"/>
        <v>1737.78</v>
      </c>
      <c r="O987">
        <f t="shared" si="77"/>
        <v>5</v>
      </c>
      <c r="P987" t="str">
        <f t="shared" si="78"/>
        <v>Jun</v>
      </c>
      <c r="Q987">
        <f t="shared" si="79"/>
        <v>2022</v>
      </c>
    </row>
    <row r="988" spans="1:17" x14ac:dyDescent="0.35">
      <c r="A988" s="2">
        <v>44887</v>
      </c>
      <c r="B988" t="s">
        <v>104</v>
      </c>
      <c r="C988" t="s">
        <v>28</v>
      </c>
      <c r="D988" t="s">
        <v>29</v>
      </c>
      <c r="E988" t="s">
        <v>2</v>
      </c>
      <c r="F988">
        <v>33</v>
      </c>
      <c r="G988" t="s">
        <v>132</v>
      </c>
      <c r="H988" t="s">
        <v>129</v>
      </c>
      <c r="I988" t="str">
        <f>VLOOKUP($B988,'Product Details'!$A:$E,2,0)</f>
        <v>Category 1</v>
      </c>
      <c r="J988" t="str">
        <f>VLOOKUP($B988,'Product Details'!$A:$E,3,0)</f>
        <v>White Baguette</v>
      </c>
      <c r="K988" s="1">
        <f>VLOOKUP($B988,'Product Details'!$A:$E,4,0)</f>
        <v>51.63</v>
      </c>
      <c r="L988" s="1">
        <f>VLOOKUP($B988,'Product Details'!$A:$E,5,0)</f>
        <v>61.63</v>
      </c>
      <c r="M988" s="1">
        <f t="shared" si="75"/>
        <v>1703.7900000000002</v>
      </c>
      <c r="N988" s="1">
        <f t="shared" si="76"/>
        <v>2033.7900000000002</v>
      </c>
      <c r="O988">
        <f t="shared" si="77"/>
        <v>22</v>
      </c>
      <c r="P988" t="str">
        <f t="shared" si="78"/>
        <v>Nov</v>
      </c>
      <c r="Q988">
        <f t="shared" si="79"/>
        <v>2022</v>
      </c>
    </row>
    <row r="989" spans="1:17" x14ac:dyDescent="0.35">
      <c r="A989" s="2">
        <v>44976</v>
      </c>
      <c r="B989" t="s">
        <v>102</v>
      </c>
      <c r="C989" t="s">
        <v>33</v>
      </c>
      <c r="D989" t="s">
        <v>34</v>
      </c>
      <c r="E989" t="s">
        <v>2</v>
      </c>
      <c r="F989">
        <v>38</v>
      </c>
      <c r="G989" t="s">
        <v>129</v>
      </c>
      <c r="H989" t="s">
        <v>129</v>
      </c>
      <c r="I989" t="str">
        <f>VLOOKUP($B989,'Product Details'!$A:$E,2,0)</f>
        <v>Category 3</v>
      </c>
      <c r="J989" t="str">
        <f>VLOOKUP($B989,'Product Details'!$A:$E,3,0)</f>
        <v>Scallop - St. Jaques</v>
      </c>
      <c r="K989" s="1">
        <f>VLOOKUP($B989,'Product Details'!$A:$E,4,0)</f>
        <v>22.51</v>
      </c>
      <c r="L989" s="1">
        <f>VLOOKUP($B989,'Product Details'!$A:$E,5,0)</f>
        <v>45.51</v>
      </c>
      <c r="M989" s="1">
        <f t="shared" si="75"/>
        <v>855.38000000000011</v>
      </c>
      <c r="N989" s="1">
        <f t="shared" si="76"/>
        <v>1729.3799999999999</v>
      </c>
      <c r="O989">
        <f t="shared" si="77"/>
        <v>19</v>
      </c>
      <c r="P989" t="str">
        <f t="shared" si="78"/>
        <v>Feb</v>
      </c>
      <c r="Q989">
        <f t="shared" si="79"/>
        <v>2023</v>
      </c>
    </row>
    <row r="990" spans="1:17" x14ac:dyDescent="0.35">
      <c r="A990" s="2">
        <v>44982</v>
      </c>
      <c r="B990" t="s">
        <v>106</v>
      </c>
      <c r="C990" t="s">
        <v>42</v>
      </c>
      <c r="D990" t="s">
        <v>43</v>
      </c>
      <c r="E990" t="s">
        <v>2</v>
      </c>
      <c r="F990">
        <v>55</v>
      </c>
      <c r="G990" t="s">
        <v>130</v>
      </c>
      <c r="H990" t="s">
        <v>135</v>
      </c>
      <c r="I990" t="str">
        <f>VLOOKUP($B990,'Product Details'!$A:$E,2,0)</f>
        <v>Category 1</v>
      </c>
      <c r="J990" t="str">
        <f>VLOOKUP($B990,'Product Details'!$A:$E,3,0)</f>
        <v>Lime Cordial - Roses</v>
      </c>
      <c r="K990" s="1">
        <f>VLOOKUP($B990,'Product Details'!$A:$E,4,0)</f>
        <v>51.42</v>
      </c>
      <c r="L990" s="1">
        <f>VLOOKUP($B990,'Product Details'!$A:$E,5,0)</f>
        <v>72.42</v>
      </c>
      <c r="M990" s="1">
        <f t="shared" si="75"/>
        <v>2828.1</v>
      </c>
      <c r="N990" s="1">
        <f t="shared" si="76"/>
        <v>3983.1</v>
      </c>
      <c r="O990">
        <f t="shared" si="77"/>
        <v>25</v>
      </c>
      <c r="P990" t="str">
        <f t="shared" si="78"/>
        <v>Feb</v>
      </c>
      <c r="Q990">
        <f t="shared" si="79"/>
        <v>2023</v>
      </c>
    </row>
    <row r="991" spans="1:17" x14ac:dyDescent="0.35">
      <c r="A991" s="2">
        <v>44852</v>
      </c>
      <c r="B991" t="s">
        <v>112</v>
      </c>
      <c r="C991" t="s">
        <v>11</v>
      </c>
      <c r="D991" t="s">
        <v>12</v>
      </c>
      <c r="E991" t="s">
        <v>2</v>
      </c>
      <c r="F991">
        <v>54</v>
      </c>
      <c r="G991" t="s">
        <v>129</v>
      </c>
      <c r="H991" t="s">
        <v>135</v>
      </c>
      <c r="I991" t="str">
        <f>VLOOKUP($B991,'Product Details'!$A:$E,2,0)</f>
        <v>Category 4</v>
      </c>
      <c r="J991" t="str">
        <f>VLOOKUP($B991,'Product Details'!$A:$E,3,0)</f>
        <v>Pizza Pizza Dough</v>
      </c>
      <c r="K991" s="1">
        <f>VLOOKUP($B991,'Product Details'!$A:$E,4,0)</f>
        <v>30.48</v>
      </c>
      <c r="L991" s="1">
        <f>VLOOKUP($B991,'Product Details'!$A:$E,5,0)</f>
        <v>36.479999999999997</v>
      </c>
      <c r="M991" s="1">
        <f t="shared" si="75"/>
        <v>1645.92</v>
      </c>
      <c r="N991" s="1">
        <f t="shared" si="76"/>
        <v>1969.9199999999998</v>
      </c>
      <c r="O991">
        <f t="shared" si="77"/>
        <v>18</v>
      </c>
      <c r="P991" t="str">
        <f t="shared" si="78"/>
        <v>Oct</v>
      </c>
      <c r="Q991">
        <f t="shared" si="79"/>
        <v>2022</v>
      </c>
    </row>
    <row r="992" spans="1:17" x14ac:dyDescent="0.35">
      <c r="A992" s="2">
        <v>44696</v>
      </c>
      <c r="B992" t="s">
        <v>101</v>
      </c>
      <c r="C992" t="s">
        <v>50</v>
      </c>
      <c r="D992" t="s">
        <v>51</v>
      </c>
      <c r="E992" t="s">
        <v>6</v>
      </c>
      <c r="F992">
        <v>52</v>
      </c>
      <c r="G992" t="s">
        <v>130</v>
      </c>
      <c r="H992" t="s">
        <v>129</v>
      </c>
      <c r="I992" t="str">
        <f>VLOOKUP($B992,'Product Details'!$A:$E,2,0)</f>
        <v>Category 1</v>
      </c>
      <c r="J992" t="str">
        <f>VLOOKUP($B992,'Product Details'!$A:$E,3,0)</f>
        <v>Peas - Pigeon, Dry</v>
      </c>
      <c r="K992" s="1">
        <f>VLOOKUP($B992,'Product Details'!$A:$E,4,0)</f>
        <v>69.069999999999993</v>
      </c>
      <c r="L992" s="1">
        <f>VLOOKUP($B992,'Product Details'!$A:$E,5,0)</f>
        <v>88.07</v>
      </c>
      <c r="M992" s="1">
        <f t="shared" si="75"/>
        <v>3591.6399999999994</v>
      </c>
      <c r="N992" s="1">
        <f t="shared" si="76"/>
        <v>4579.6399999999994</v>
      </c>
      <c r="O992">
        <f t="shared" si="77"/>
        <v>15</v>
      </c>
      <c r="P992" t="str">
        <f t="shared" si="78"/>
        <v>May</v>
      </c>
      <c r="Q992">
        <f t="shared" si="79"/>
        <v>2022</v>
      </c>
    </row>
    <row r="993" spans="1:17" x14ac:dyDescent="0.35">
      <c r="A993" s="2">
        <v>45037</v>
      </c>
      <c r="B993" t="s">
        <v>114</v>
      </c>
      <c r="C993" t="s">
        <v>23</v>
      </c>
      <c r="D993" t="s">
        <v>24</v>
      </c>
      <c r="E993" t="s">
        <v>2</v>
      </c>
      <c r="F993">
        <v>21</v>
      </c>
      <c r="G993" t="s">
        <v>131</v>
      </c>
      <c r="H993" t="s">
        <v>135</v>
      </c>
      <c r="I993" t="str">
        <f>VLOOKUP($B993,'Product Details'!$A:$E,2,0)</f>
        <v>Category 5</v>
      </c>
      <c r="J993" t="str">
        <f>VLOOKUP($B993,'Product Details'!$A:$E,3,0)</f>
        <v>Vaccum Bag - 14x20</v>
      </c>
      <c r="K993" s="1">
        <f>VLOOKUP($B993,'Product Details'!$A:$E,4,0)</f>
        <v>91.03</v>
      </c>
      <c r="L993" s="1">
        <f>VLOOKUP($B993,'Product Details'!$A:$E,5,0)</f>
        <v>90.54</v>
      </c>
      <c r="M993" s="1">
        <f t="shared" si="75"/>
        <v>1911.63</v>
      </c>
      <c r="N993" s="1">
        <f t="shared" si="76"/>
        <v>1901.3400000000001</v>
      </c>
      <c r="O993">
        <f t="shared" si="77"/>
        <v>21</v>
      </c>
      <c r="P993" t="str">
        <f t="shared" si="78"/>
        <v>Apr</v>
      </c>
      <c r="Q993">
        <f t="shared" si="79"/>
        <v>2023</v>
      </c>
    </row>
    <row r="994" spans="1:17" x14ac:dyDescent="0.35">
      <c r="A994" s="2">
        <v>44952</v>
      </c>
      <c r="B994" t="s">
        <v>113</v>
      </c>
      <c r="C994" t="s">
        <v>25</v>
      </c>
      <c r="D994" t="s">
        <v>26</v>
      </c>
      <c r="E994" t="s">
        <v>2</v>
      </c>
      <c r="F994">
        <v>31</v>
      </c>
      <c r="G994" t="s">
        <v>130</v>
      </c>
      <c r="H994" t="s">
        <v>129</v>
      </c>
      <c r="I994" t="str">
        <f>VLOOKUP($B994,'Product Details'!$A:$E,2,0)</f>
        <v>Category 6</v>
      </c>
      <c r="J994" t="str">
        <f>VLOOKUP($B994,'Product Details'!$A:$E,3,0)</f>
        <v>Pepper - Cayenne</v>
      </c>
      <c r="K994" s="1">
        <f>VLOOKUP($B994,'Product Details'!$A:$E,4,0)</f>
        <v>77.83</v>
      </c>
      <c r="L994" s="1">
        <f>VLOOKUP($B994,'Product Details'!$A:$E,5,0)</f>
        <v>99.83</v>
      </c>
      <c r="M994" s="1">
        <f t="shared" si="75"/>
        <v>2412.73</v>
      </c>
      <c r="N994" s="1">
        <f t="shared" si="76"/>
        <v>3094.73</v>
      </c>
      <c r="O994">
        <f t="shared" si="77"/>
        <v>26</v>
      </c>
      <c r="P994" t="str">
        <f t="shared" si="78"/>
        <v>Jan</v>
      </c>
      <c r="Q994">
        <f t="shared" si="79"/>
        <v>2023</v>
      </c>
    </row>
    <row r="995" spans="1:17" x14ac:dyDescent="0.35">
      <c r="A995" s="2">
        <v>44819</v>
      </c>
      <c r="B995" t="s">
        <v>110</v>
      </c>
      <c r="C995" t="s">
        <v>59</v>
      </c>
      <c r="D995" t="s">
        <v>60</v>
      </c>
      <c r="E995" t="s">
        <v>6</v>
      </c>
      <c r="F995">
        <v>27</v>
      </c>
      <c r="G995" t="s">
        <v>131</v>
      </c>
      <c r="H995" t="s">
        <v>129</v>
      </c>
      <c r="I995" t="str">
        <f>VLOOKUP($B995,'Product Details'!$A:$E,2,0)</f>
        <v>Category 6</v>
      </c>
      <c r="J995" t="str">
        <f>VLOOKUP($B995,'Product Details'!$A:$E,3,0)</f>
        <v>Pastry - Baked Cinnamon Stick</v>
      </c>
      <c r="K995" s="1">
        <f>VLOOKUP($B995,'Product Details'!$A:$E,4,0)</f>
        <v>43.7</v>
      </c>
      <c r="L995" s="1">
        <f>VLOOKUP($B995,'Product Details'!$A:$E,5,0)</f>
        <v>42.11</v>
      </c>
      <c r="M995" s="1">
        <f t="shared" si="75"/>
        <v>1179.9000000000001</v>
      </c>
      <c r="N995" s="1">
        <f t="shared" si="76"/>
        <v>1136.97</v>
      </c>
      <c r="O995">
        <f t="shared" si="77"/>
        <v>15</v>
      </c>
      <c r="P995" t="str">
        <f t="shared" si="78"/>
        <v>Sep</v>
      </c>
      <c r="Q995">
        <f t="shared" si="79"/>
        <v>2022</v>
      </c>
    </row>
    <row r="996" spans="1:17" x14ac:dyDescent="0.35">
      <c r="A996" s="2">
        <v>44753</v>
      </c>
      <c r="B996" t="s">
        <v>113</v>
      </c>
      <c r="C996" t="s">
        <v>33</v>
      </c>
      <c r="D996" t="s">
        <v>34</v>
      </c>
      <c r="E996" t="s">
        <v>2</v>
      </c>
      <c r="F996">
        <v>45</v>
      </c>
      <c r="G996" t="s">
        <v>129</v>
      </c>
      <c r="H996" t="s">
        <v>135</v>
      </c>
      <c r="I996" t="str">
        <f>VLOOKUP($B996,'Product Details'!$A:$E,2,0)</f>
        <v>Category 6</v>
      </c>
      <c r="J996" t="str">
        <f>VLOOKUP($B996,'Product Details'!$A:$E,3,0)</f>
        <v>Pepper - Cayenne</v>
      </c>
      <c r="K996" s="1">
        <f>VLOOKUP($B996,'Product Details'!$A:$E,4,0)</f>
        <v>77.83</v>
      </c>
      <c r="L996" s="1">
        <f>VLOOKUP($B996,'Product Details'!$A:$E,5,0)</f>
        <v>99.83</v>
      </c>
      <c r="M996" s="1">
        <f t="shared" si="75"/>
        <v>3502.35</v>
      </c>
      <c r="N996" s="1">
        <f t="shared" si="76"/>
        <v>4492.3500000000004</v>
      </c>
      <c r="O996">
        <f t="shared" si="77"/>
        <v>11</v>
      </c>
      <c r="P996" t="str">
        <f t="shared" si="78"/>
        <v>Jul</v>
      </c>
      <c r="Q996">
        <f t="shared" si="79"/>
        <v>2022</v>
      </c>
    </row>
    <row r="997" spans="1:17" x14ac:dyDescent="0.35">
      <c r="A997" s="2">
        <v>44714</v>
      </c>
      <c r="B997" t="s">
        <v>119</v>
      </c>
      <c r="C997" t="s">
        <v>53</v>
      </c>
      <c r="D997" t="s">
        <v>54</v>
      </c>
      <c r="E997" t="s">
        <v>2</v>
      </c>
      <c r="F997">
        <v>34</v>
      </c>
      <c r="G997" t="s">
        <v>129</v>
      </c>
      <c r="H997" t="s">
        <v>135</v>
      </c>
      <c r="I997" t="str">
        <f>VLOOKUP($B997,'Product Details'!$A:$E,2,0)</f>
        <v>Category 2</v>
      </c>
      <c r="J997" t="str">
        <f>VLOOKUP($B997,'Product Details'!$A:$E,3,0)</f>
        <v>Rabbit - Legs</v>
      </c>
      <c r="K997" s="1">
        <f>VLOOKUP($B997,'Product Details'!$A:$E,4,0)</f>
        <v>16.260000000000002</v>
      </c>
      <c r="L997" s="1">
        <f>VLOOKUP($B997,'Product Details'!$A:$E,5,0)</f>
        <v>23.26</v>
      </c>
      <c r="M997" s="1">
        <f t="shared" si="75"/>
        <v>552.84</v>
      </c>
      <c r="N997" s="1">
        <f t="shared" si="76"/>
        <v>790.84</v>
      </c>
      <c r="O997">
        <f t="shared" si="77"/>
        <v>2</v>
      </c>
      <c r="P997" t="str">
        <f t="shared" si="78"/>
        <v>Jun</v>
      </c>
      <c r="Q997">
        <f t="shared" si="79"/>
        <v>2022</v>
      </c>
    </row>
    <row r="998" spans="1:17" x14ac:dyDescent="0.35">
      <c r="A998" s="2">
        <v>44848</v>
      </c>
      <c r="B998" t="s">
        <v>114</v>
      </c>
      <c r="C998" t="s">
        <v>23</v>
      </c>
      <c r="D998" t="s">
        <v>24</v>
      </c>
      <c r="E998" t="s">
        <v>2</v>
      </c>
      <c r="F998">
        <v>58</v>
      </c>
      <c r="G998" t="s">
        <v>131</v>
      </c>
      <c r="H998" t="s">
        <v>129</v>
      </c>
      <c r="I998" t="str">
        <f>VLOOKUP($B998,'Product Details'!$A:$E,2,0)</f>
        <v>Category 5</v>
      </c>
      <c r="J998" t="str">
        <f>VLOOKUP($B998,'Product Details'!$A:$E,3,0)</f>
        <v>Vaccum Bag - 14x20</v>
      </c>
      <c r="K998" s="1">
        <f>VLOOKUP($B998,'Product Details'!$A:$E,4,0)</f>
        <v>91.03</v>
      </c>
      <c r="L998" s="1">
        <f>VLOOKUP($B998,'Product Details'!$A:$E,5,0)</f>
        <v>90.54</v>
      </c>
      <c r="M998" s="1">
        <f t="shared" si="75"/>
        <v>5279.74</v>
      </c>
      <c r="N998" s="1">
        <f t="shared" si="76"/>
        <v>5251.3200000000006</v>
      </c>
      <c r="O998">
        <f t="shared" si="77"/>
        <v>14</v>
      </c>
      <c r="P998" t="str">
        <f t="shared" si="78"/>
        <v>Oct</v>
      </c>
      <c r="Q998">
        <f t="shared" si="79"/>
        <v>2022</v>
      </c>
    </row>
    <row r="999" spans="1:17" x14ac:dyDescent="0.35">
      <c r="A999" s="2">
        <v>44986</v>
      </c>
      <c r="B999" t="s">
        <v>97</v>
      </c>
      <c r="C999" t="s">
        <v>79</v>
      </c>
      <c r="D999" t="s">
        <v>80</v>
      </c>
      <c r="E999" t="s">
        <v>2</v>
      </c>
      <c r="F999">
        <v>11</v>
      </c>
      <c r="G999" t="s">
        <v>129</v>
      </c>
      <c r="H999" t="s">
        <v>129</v>
      </c>
      <c r="I999" t="str">
        <f>VLOOKUP($B999,'Product Details'!$A:$E,2,0)</f>
        <v>Category 1</v>
      </c>
      <c r="J999" t="str">
        <f>VLOOKUP($B999,'Product Details'!$A:$E,3,0)</f>
        <v>Syrup - Monin - Blue Curacao</v>
      </c>
      <c r="K999" s="1">
        <f>VLOOKUP($B999,'Product Details'!$A:$E,4,0)</f>
        <v>76.34</v>
      </c>
      <c r="L999" s="1">
        <f>VLOOKUP($B999,'Product Details'!$A:$E,5,0)</f>
        <v>81.34</v>
      </c>
      <c r="M999" s="1">
        <f t="shared" si="75"/>
        <v>839.74</v>
      </c>
      <c r="N999" s="1">
        <f t="shared" si="76"/>
        <v>894.74</v>
      </c>
      <c r="O999">
        <f t="shared" si="77"/>
        <v>1</v>
      </c>
      <c r="P999" t="str">
        <f t="shared" si="78"/>
        <v>Mar</v>
      </c>
      <c r="Q999">
        <f t="shared" si="79"/>
        <v>2023</v>
      </c>
    </row>
    <row r="1000" spans="1:17" x14ac:dyDescent="0.35">
      <c r="A1000" s="2">
        <v>45030</v>
      </c>
      <c r="B1000" t="s">
        <v>109</v>
      </c>
      <c r="C1000" t="s">
        <v>18</v>
      </c>
      <c r="D1000" t="s">
        <v>19</v>
      </c>
      <c r="E1000" t="s">
        <v>2</v>
      </c>
      <c r="F1000">
        <v>41</v>
      </c>
      <c r="G1000" t="s">
        <v>131</v>
      </c>
      <c r="H1000" t="s">
        <v>135</v>
      </c>
      <c r="I1000" t="str">
        <f>VLOOKUP($B1000,'Product Details'!$A:$E,2,0)</f>
        <v>Category 6</v>
      </c>
      <c r="J1000" t="str">
        <f>VLOOKUP($B1000,'Product Details'!$A:$E,3,0)</f>
        <v>Pork Ham Prager</v>
      </c>
      <c r="K1000" s="1">
        <f>VLOOKUP($B1000,'Product Details'!$A:$E,4,0)</f>
        <v>12.54</v>
      </c>
      <c r="L1000" s="1">
        <f>VLOOKUP($B1000,'Product Details'!$A:$E,5,0)</f>
        <v>30.54</v>
      </c>
      <c r="M1000" s="1">
        <f t="shared" si="75"/>
        <v>514.14</v>
      </c>
      <c r="N1000" s="1">
        <f t="shared" si="76"/>
        <v>1252.1399999999999</v>
      </c>
      <c r="O1000">
        <f t="shared" si="77"/>
        <v>14</v>
      </c>
      <c r="P1000" t="str">
        <f t="shared" si="78"/>
        <v>Apr</v>
      </c>
      <c r="Q1000">
        <f t="shared" si="79"/>
        <v>2023</v>
      </c>
    </row>
    <row r="1001" spans="1:17" x14ac:dyDescent="0.35">
      <c r="A1001" s="2">
        <v>44858</v>
      </c>
      <c r="B1001" t="s">
        <v>116</v>
      </c>
      <c r="C1001" t="s">
        <v>65</v>
      </c>
      <c r="D1001" t="s">
        <v>66</v>
      </c>
      <c r="E1001" t="s">
        <v>6</v>
      </c>
      <c r="F1001">
        <v>20</v>
      </c>
      <c r="G1001" t="s">
        <v>131</v>
      </c>
      <c r="H1001" t="s">
        <v>135</v>
      </c>
      <c r="I1001" t="str">
        <f>VLOOKUP($B1001,'Product Details'!$A:$E,2,0)</f>
        <v>Category 5</v>
      </c>
      <c r="J1001" t="str">
        <f>VLOOKUP($B1001,'Product Details'!$A:$E,3,0)</f>
        <v>Water - San Pellegrino</v>
      </c>
      <c r="K1001" s="1">
        <f>VLOOKUP($B1001,'Product Details'!$A:$E,4,0)</f>
        <v>32.25</v>
      </c>
      <c r="L1001" s="1">
        <f>VLOOKUP($B1001,'Product Details'!$A:$E,5,0)</f>
        <v>41.25</v>
      </c>
      <c r="M1001" s="1">
        <f t="shared" si="75"/>
        <v>645</v>
      </c>
      <c r="N1001" s="1">
        <f t="shared" si="76"/>
        <v>825</v>
      </c>
      <c r="O1001">
        <f t="shared" si="77"/>
        <v>24</v>
      </c>
      <c r="P1001" t="str">
        <f t="shared" si="78"/>
        <v>Oct</v>
      </c>
      <c r="Q1001">
        <f t="shared" si="79"/>
        <v>2022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13A0C-BCBC-44A7-814A-0D1F4D0F00A4}">
  <dimension ref="A1:AS34"/>
  <sheetViews>
    <sheetView topLeftCell="H1" zoomScale="71" zoomScaleNormal="71" workbookViewId="0">
      <selection activeCell="M23" sqref="M23"/>
    </sheetView>
  </sheetViews>
  <sheetFormatPr defaultRowHeight="14.5" x14ac:dyDescent="0.35"/>
  <cols>
    <col min="1" max="1" width="13.81640625" bestFit="1" customWidth="1"/>
    <col min="2" max="2" width="24" bestFit="1" customWidth="1"/>
    <col min="5" max="5" width="24" bestFit="1" customWidth="1"/>
    <col min="6" max="6" width="24.26953125" bestFit="1" customWidth="1"/>
    <col min="7" max="7" width="22.81640625" bestFit="1" customWidth="1"/>
    <col min="8" max="8" width="13.81640625" bestFit="1" customWidth="1"/>
    <col min="9" max="9" width="24" bestFit="1" customWidth="1"/>
    <col min="10" max="10" width="24.26953125" bestFit="1" customWidth="1"/>
    <col min="11" max="14" width="22.81640625" customWidth="1"/>
    <col min="17" max="17" width="28.26953125" bestFit="1" customWidth="1"/>
    <col min="18" max="18" width="24" bestFit="1" customWidth="1"/>
    <col min="19" max="19" width="15.453125" bestFit="1" customWidth="1"/>
    <col min="20" max="25" width="14.54296875" customWidth="1"/>
    <col min="26" max="26" width="29.81640625" customWidth="1"/>
    <col min="27" max="27" width="28.90625" customWidth="1"/>
    <col min="28" max="29" width="14.54296875" customWidth="1"/>
    <col min="30" max="30" width="13.81640625" bestFit="1" customWidth="1"/>
    <col min="31" max="31" width="24" bestFit="1" customWidth="1"/>
    <col min="32" max="32" width="23.08984375" customWidth="1"/>
    <col min="33" max="37" width="22.54296875" customWidth="1"/>
    <col min="39" max="39" width="13.81640625" bestFit="1" customWidth="1"/>
    <col min="40" max="40" width="24" bestFit="1" customWidth="1"/>
    <col min="41" max="41" width="22.54296875" customWidth="1"/>
    <col min="43" max="43" width="13.81640625" bestFit="1" customWidth="1"/>
    <col min="44" max="44" width="24" bestFit="1" customWidth="1"/>
    <col min="45" max="45" width="22.54296875" customWidth="1"/>
  </cols>
  <sheetData>
    <row r="1" spans="1:45" x14ac:dyDescent="0.35">
      <c r="M1" t="b">
        <v>1</v>
      </c>
      <c r="N1" t="b">
        <v>1</v>
      </c>
      <c r="O1" t="b">
        <v>1</v>
      </c>
      <c r="V1" t="str">
        <f ca="1">VLOOKUP(1,$U:$X,2,0)</f>
        <v>Pepper - Cayenne</v>
      </c>
      <c r="W1">
        <f ca="1">VLOOKUP(1,$U:$X,3,0)</f>
        <v>169211.85000000003</v>
      </c>
      <c r="X1">
        <f ca="1">VLOOKUP(1,$U:$X,4,0)</f>
        <v>1695</v>
      </c>
      <c r="Z1">
        <v>31</v>
      </c>
      <c r="AA1">
        <f>COUNT(S:S)-9</f>
        <v>14</v>
      </c>
      <c r="AB1">
        <f>MIN(Z1:AA1)</f>
        <v>14</v>
      </c>
      <c r="AH1" t="str">
        <f ca="1">VLOOKUP(AG4,AG:AI,2,0)</f>
        <v>Category 1</v>
      </c>
      <c r="AI1" s="9">
        <f ca="1">VLOOKUP(AG4,AG:AI,3,0)</f>
        <v>576482.46999999962</v>
      </c>
    </row>
    <row r="2" spans="1:45" x14ac:dyDescent="0.35">
      <c r="AI2" s="9"/>
    </row>
    <row r="3" spans="1:45" x14ac:dyDescent="0.35">
      <c r="A3" s="5" t="s">
        <v>142</v>
      </c>
      <c r="B3" t="s">
        <v>143</v>
      </c>
      <c r="E3" t="s">
        <v>143</v>
      </c>
      <c r="F3" t="s">
        <v>144</v>
      </c>
      <c r="H3" s="5" t="s">
        <v>142</v>
      </c>
      <c r="I3" t="s">
        <v>143</v>
      </c>
      <c r="J3" t="s">
        <v>144</v>
      </c>
      <c r="L3" t="s">
        <v>140</v>
      </c>
      <c r="M3" t="s">
        <v>161</v>
      </c>
      <c r="N3" t="s">
        <v>162</v>
      </c>
      <c r="O3" t="s">
        <v>160</v>
      </c>
      <c r="Q3" s="5" t="s">
        <v>142</v>
      </c>
      <c r="R3" t="s">
        <v>143</v>
      </c>
      <c r="S3" t="s">
        <v>157</v>
      </c>
      <c r="Z3" s="6" t="s">
        <v>94</v>
      </c>
      <c r="AA3" s="6" t="s">
        <v>143</v>
      </c>
      <c r="AD3" s="5" t="s">
        <v>142</v>
      </c>
      <c r="AE3" t="s">
        <v>143</v>
      </c>
      <c r="AI3" s="9"/>
      <c r="AM3" s="5" t="s">
        <v>142</v>
      </c>
      <c r="AN3" t="s">
        <v>143</v>
      </c>
      <c r="AQ3" s="5" t="s">
        <v>142</v>
      </c>
      <c r="AR3" t="s">
        <v>143</v>
      </c>
    </row>
    <row r="4" spans="1:45" x14ac:dyDescent="0.35">
      <c r="A4" s="7">
        <v>1</v>
      </c>
      <c r="B4" s="12">
        <v>67294.599999999991</v>
      </c>
      <c r="E4" s="8">
        <v>1948482.1499999997</v>
      </c>
      <c r="F4" s="8">
        <v>1589040.9300000002</v>
      </c>
      <c r="H4" s="7" t="s">
        <v>156</v>
      </c>
      <c r="I4" s="9">
        <v>184866.47</v>
      </c>
      <c r="J4" s="9">
        <v>145882.91000000006</v>
      </c>
      <c r="K4" s="9"/>
      <c r="L4" s="9" t="s">
        <v>156</v>
      </c>
      <c r="M4" s="9">
        <f>IF($M$1=TRUE,VLOOKUP($L4,$H4:$J15,2,0),"")</f>
        <v>184866.47</v>
      </c>
      <c r="N4" s="9">
        <f>IF($N$1=TRUE,VLOOKUP($L4,H3:J14,2,0)-VLOOKUP($L4,H4:J15,3,0),"")</f>
        <v>38983.559999999939</v>
      </c>
      <c r="O4" s="11">
        <f>IF($O$1=TRUE,N4/VLOOKUP($L4,H4:I15,2,0),"")</f>
        <v>0.21087415148890948</v>
      </c>
      <c r="Q4" s="7" t="s">
        <v>35</v>
      </c>
      <c r="R4" s="10">
        <v>145709.48000000001</v>
      </c>
      <c r="S4" s="12">
        <v>1708</v>
      </c>
      <c r="U4">
        <v>4</v>
      </c>
      <c r="V4" t="str" cm="1">
        <f t="array" aca="1" ref="V4:V26" ca="1">OFFSET(Q3,1,0,COUNT(R3:R26))</f>
        <v>7up Diet, 355 Ml</v>
      </c>
      <c r="W4" cm="1">
        <f t="array" aca="1" ref="W4:W26" ca="1">OFFSET(R3,1,0,COUNT(S3:S26))</f>
        <v>145709.48000000001</v>
      </c>
      <c r="X4" cm="1">
        <f t="array" aca="1" ref="X4:X26" ca="1">OFFSET(R3,1,1,COUNT(S3:S26))</f>
        <v>1708</v>
      </c>
      <c r="Z4" t="str" cm="1">
        <f t="array" aca="1" ref="Z4:Z13" ca="1">OFFSET($Q$3,$AB$1,0,10)</f>
        <v>Soup - Campbells Mac N Cheese</v>
      </c>
      <c r="AA4" s="9" cm="1">
        <f t="array" aca="1" ref="AA4:AA13" ca="1">OFFSET($Q$3,$AB$1,1,10)</f>
        <v>7424.6700000000019</v>
      </c>
      <c r="AD4" s="7" t="s">
        <v>122</v>
      </c>
      <c r="AE4" s="9">
        <v>576482.46999999962</v>
      </c>
      <c r="AF4" s="9"/>
      <c r="AG4" t="s">
        <v>163</v>
      </c>
      <c r="AH4" s="9" t="str" cm="1">
        <f t="array" aca="1" ref="AH4:AI9" ca="1">OFFSET(AD4:AE9,0,0)</f>
        <v>Category 1</v>
      </c>
      <c r="AI4" s="9">
        <f ca="1"/>
        <v>576482.46999999962</v>
      </c>
      <c r="AJ4" s="9"/>
      <c r="AK4" s="9"/>
      <c r="AM4" s="7" t="s">
        <v>131</v>
      </c>
      <c r="AN4" s="9">
        <v>493180.06000000011</v>
      </c>
      <c r="AO4" s="1"/>
      <c r="AQ4" s="7" t="s">
        <v>135</v>
      </c>
      <c r="AR4" s="9">
        <v>1048015.1800000002</v>
      </c>
      <c r="AS4" s="9"/>
    </row>
    <row r="5" spans="1:45" x14ac:dyDescent="0.35">
      <c r="A5" s="7">
        <v>2</v>
      </c>
      <c r="B5" s="12">
        <v>51405.67</v>
      </c>
      <c r="H5" s="7" t="s">
        <v>154</v>
      </c>
      <c r="I5" s="9">
        <v>162646.94000000006</v>
      </c>
      <c r="J5" s="9">
        <v>133089.21</v>
      </c>
      <c r="K5" s="9"/>
      <c r="L5" s="8" t="s">
        <v>154</v>
      </c>
      <c r="M5" s="9">
        <f t="shared" ref="M5:M15" si="0">IF($M$1=TRUE,VLOOKUP($L5,$H5:$J16,2,0),"")</f>
        <v>162646.94000000006</v>
      </c>
      <c r="N5" s="9">
        <f t="shared" ref="N5:N15" si="1">IF($N$1=TRUE,VLOOKUP($L5,H4:J15,2,0)-VLOOKUP($L5,H5:J16,3,0),"")</f>
        <v>29557.730000000069</v>
      </c>
      <c r="O5" s="11">
        <f t="shared" ref="O5:O15" si="2">IF($O$1=TRUE,N5/VLOOKUP($L5,H5:I16,2,0),"")</f>
        <v>0.18172939497048057</v>
      </c>
      <c r="Q5" s="7" t="s">
        <v>7</v>
      </c>
      <c r="R5" s="10">
        <v>52224.49</v>
      </c>
      <c r="S5" s="12">
        <v>1541</v>
      </c>
      <c r="U5">
        <v>15</v>
      </c>
      <c r="V5" t="str">
        <f ca="1"/>
        <v>Beef - Striploin</v>
      </c>
      <c r="W5">
        <f ca="1"/>
        <v>52224.49</v>
      </c>
      <c r="X5">
        <f ca="1"/>
        <v>1541</v>
      </c>
      <c r="Z5" t="str">
        <f ca="1"/>
        <v>Soup Campbells</v>
      </c>
      <c r="AA5" s="9">
        <f ca="1"/>
        <v>19470.520000000004</v>
      </c>
      <c r="AD5" s="7" t="s">
        <v>124</v>
      </c>
      <c r="AE5" s="9">
        <v>235754.93</v>
      </c>
      <c r="AF5" s="9"/>
      <c r="AG5" t="s">
        <v>167</v>
      </c>
      <c r="AH5" s="9" t="str">
        <f ca="1"/>
        <v>Category 2</v>
      </c>
      <c r="AI5" s="9">
        <f ca="1"/>
        <v>235754.93</v>
      </c>
      <c r="AJ5" s="9"/>
      <c r="AK5" s="9"/>
      <c r="AM5" s="7" t="s">
        <v>129</v>
      </c>
      <c r="AN5" s="9">
        <v>619041.96</v>
      </c>
      <c r="AO5" s="1"/>
      <c r="AQ5" s="7" t="s">
        <v>129</v>
      </c>
      <c r="AR5" s="9">
        <v>900466.97000000044</v>
      </c>
      <c r="AS5" s="9"/>
    </row>
    <row r="6" spans="1:45" x14ac:dyDescent="0.35">
      <c r="A6" s="7">
        <v>3</v>
      </c>
      <c r="B6" s="12">
        <v>53805.19000000001</v>
      </c>
      <c r="E6" t="s">
        <v>158</v>
      </c>
      <c r="F6" s="9">
        <f>GETPIVOTDATA("Sum of Total Selling Value",$E$3)</f>
        <v>1948482.1499999997</v>
      </c>
      <c r="H6" s="7" t="s">
        <v>151</v>
      </c>
      <c r="I6" s="9">
        <v>171344.68999999997</v>
      </c>
      <c r="J6" s="9">
        <v>139340.63999999996</v>
      </c>
      <c r="K6" s="9"/>
      <c r="L6" s="9" t="s">
        <v>151</v>
      </c>
      <c r="M6" s="9">
        <f t="shared" si="0"/>
        <v>171344.68999999997</v>
      </c>
      <c r="N6" s="9">
        <f t="shared" si="1"/>
        <v>32004.050000000017</v>
      </c>
      <c r="O6" s="11">
        <f t="shared" si="2"/>
        <v>0.18678168550189692</v>
      </c>
      <c r="Q6" s="7" t="s">
        <v>27</v>
      </c>
      <c r="R6" s="10">
        <v>96463.440000000031</v>
      </c>
      <c r="S6" s="12">
        <v>1332</v>
      </c>
      <c r="U6">
        <v>10</v>
      </c>
      <c r="V6" t="str">
        <f ca="1"/>
        <v>Lime Cordial - Roses</v>
      </c>
      <c r="W6">
        <f ca="1"/>
        <v>96463.440000000031</v>
      </c>
      <c r="X6">
        <f ca="1"/>
        <v>1332</v>
      </c>
      <c r="Z6" t="str">
        <f ca="1"/>
        <v>Syrup - Monin - Blue Curacao</v>
      </c>
      <c r="AA6" s="9">
        <f ca="1"/>
        <v>129655.96000000002</v>
      </c>
      <c r="AD6" s="7" t="s">
        <v>123</v>
      </c>
      <c r="AE6" s="9">
        <v>407197.33</v>
      </c>
      <c r="AF6" s="9"/>
      <c r="AG6" t="s">
        <v>165</v>
      </c>
      <c r="AH6" s="9" t="str">
        <f ca="1"/>
        <v>Category 3</v>
      </c>
      <c r="AI6" s="9">
        <f ca="1"/>
        <v>407197.33</v>
      </c>
      <c r="AJ6" s="9"/>
      <c r="AK6" s="9"/>
      <c r="AM6" s="7" t="s">
        <v>130</v>
      </c>
      <c r="AN6" s="9">
        <v>504466.40000000008</v>
      </c>
      <c r="AO6" s="1"/>
    </row>
    <row r="7" spans="1:45" x14ac:dyDescent="0.35">
      <c r="A7" s="7">
        <v>4</v>
      </c>
      <c r="B7" s="12">
        <v>72075.859999999986</v>
      </c>
      <c r="E7" t="s">
        <v>159</v>
      </c>
      <c r="F7" s="9">
        <f>GETPIVOTDATA("Sum of Total Selling Value",$E$3)-GETPIVOTDATA("Sum of Total Buying Value",$E$3)</f>
        <v>359441.21999999951</v>
      </c>
      <c r="H7" s="7" t="s">
        <v>149</v>
      </c>
      <c r="I7" s="9">
        <v>155353.51999999999</v>
      </c>
      <c r="J7" s="9">
        <v>121876.91</v>
      </c>
      <c r="K7" s="9"/>
      <c r="L7" s="8" t="s">
        <v>149</v>
      </c>
      <c r="M7" s="9">
        <f t="shared" si="0"/>
        <v>155353.51999999999</v>
      </c>
      <c r="N7" s="9">
        <f t="shared" si="1"/>
        <v>33476.609999999986</v>
      </c>
      <c r="O7" s="11">
        <f t="shared" si="2"/>
        <v>0.21548665263587197</v>
      </c>
      <c r="Q7" s="7" t="s">
        <v>46</v>
      </c>
      <c r="R7" s="10">
        <v>62597.599999999999</v>
      </c>
      <c r="S7" s="12">
        <v>1352</v>
      </c>
      <c r="U7">
        <v>14</v>
      </c>
      <c r="V7" t="str">
        <f ca="1"/>
        <v>Pasta - Cappellini, Dry</v>
      </c>
      <c r="W7">
        <f ca="1"/>
        <v>62597.599999999999</v>
      </c>
      <c r="X7">
        <f ca="1"/>
        <v>1352</v>
      </c>
      <c r="Z7" t="str">
        <f ca="1"/>
        <v>Tarragon - Fresh</v>
      </c>
      <c r="AA7" s="9">
        <f ca="1"/>
        <v>123025.5</v>
      </c>
      <c r="AD7" s="7" t="s">
        <v>127</v>
      </c>
      <c r="AE7" s="9">
        <v>45782.399999999994</v>
      </c>
      <c r="AF7" s="9"/>
      <c r="AG7" t="s">
        <v>168</v>
      </c>
      <c r="AH7" s="9" t="str">
        <f ca="1"/>
        <v>Category 4</v>
      </c>
      <c r="AI7" s="9">
        <f ca="1"/>
        <v>45782.399999999994</v>
      </c>
      <c r="AJ7" s="9"/>
      <c r="AK7" s="9"/>
      <c r="AM7" s="7" t="s">
        <v>132</v>
      </c>
      <c r="AN7" s="9">
        <v>331793.7300000001</v>
      </c>
      <c r="AO7" s="1"/>
    </row>
    <row r="8" spans="1:45" x14ac:dyDescent="0.35">
      <c r="A8" s="7">
        <v>5</v>
      </c>
      <c r="B8" s="12">
        <v>71466.249999999985</v>
      </c>
      <c r="E8" t="s">
        <v>160</v>
      </c>
      <c r="F8" s="11">
        <f>F7/GETPIVOTDATA("Sum of Total Buying Value",$E$3)</f>
        <v>0.22620010171795857</v>
      </c>
      <c r="H8" s="7" t="s">
        <v>152</v>
      </c>
      <c r="I8" s="9">
        <v>117495.91000000002</v>
      </c>
      <c r="J8" s="9">
        <v>94755.430000000022</v>
      </c>
      <c r="K8" s="9"/>
      <c r="L8" s="9" t="s">
        <v>152</v>
      </c>
      <c r="M8" s="9">
        <f t="shared" si="0"/>
        <v>117495.91000000002</v>
      </c>
      <c r="N8" s="9">
        <f t="shared" si="1"/>
        <v>22740.479999999996</v>
      </c>
      <c r="O8" s="11">
        <f t="shared" si="2"/>
        <v>0.19354273693441748</v>
      </c>
      <c r="Q8" s="7" t="s">
        <v>41</v>
      </c>
      <c r="R8" s="10">
        <v>51374.200000000012</v>
      </c>
      <c r="S8" s="12">
        <v>1220</v>
      </c>
      <c r="U8">
        <v>16</v>
      </c>
      <c r="V8" t="str">
        <f ca="1"/>
        <v>Pastry - Baked Cinnamon Stick</v>
      </c>
      <c r="W8">
        <f ca="1"/>
        <v>51374.200000000012</v>
      </c>
      <c r="X8">
        <f ca="1"/>
        <v>1220</v>
      </c>
      <c r="Z8" t="str">
        <f ca="1"/>
        <v>Tomatoes - Grape</v>
      </c>
      <c r="AA8" s="9">
        <f ca="1"/>
        <v>78305.42</v>
      </c>
      <c r="AD8" s="7" t="s">
        <v>125</v>
      </c>
      <c r="AE8" s="9">
        <v>425053.69</v>
      </c>
      <c r="AF8" s="9"/>
      <c r="AG8" t="s">
        <v>164</v>
      </c>
      <c r="AH8" s="9" t="str">
        <f ca="1"/>
        <v>Category 5</v>
      </c>
      <c r="AI8" s="9">
        <f ca="1"/>
        <v>425053.69</v>
      </c>
      <c r="AJ8" s="9"/>
      <c r="AK8" s="9"/>
    </row>
    <row r="9" spans="1:45" x14ac:dyDescent="0.35">
      <c r="A9" s="7">
        <v>6</v>
      </c>
      <c r="B9" s="12">
        <v>57138.899999999994</v>
      </c>
      <c r="H9" s="7" t="s">
        <v>155</v>
      </c>
      <c r="I9" s="9">
        <v>182564.08000000005</v>
      </c>
      <c r="J9" s="9">
        <v>149200.15000000005</v>
      </c>
      <c r="K9" s="9"/>
      <c r="L9" s="8" t="s">
        <v>155</v>
      </c>
      <c r="M9" s="9">
        <f t="shared" si="0"/>
        <v>182564.08000000005</v>
      </c>
      <c r="N9" s="9">
        <f t="shared" si="1"/>
        <v>33363.929999999993</v>
      </c>
      <c r="O9" s="11">
        <f t="shared" si="2"/>
        <v>0.18275188635135667</v>
      </c>
      <c r="Q9" s="7" t="s">
        <v>14</v>
      </c>
      <c r="R9" s="10">
        <v>126028.16999999997</v>
      </c>
      <c r="S9" s="12">
        <v>1431</v>
      </c>
      <c r="U9">
        <v>6</v>
      </c>
      <c r="V9" t="str">
        <f ca="1"/>
        <v>Peas - Pigeon, Dry</v>
      </c>
      <c r="W9">
        <f ca="1"/>
        <v>126028.16999999997</v>
      </c>
      <c r="X9">
        <f ca="1"/>
        <v>1431</v>
      </c>
      <c r="Z9" t="str">
        <f ca="1"/>
        <v>Vaccum Bag - 14x20</v>
      </c>
      <c r="AA9" s="9">
        <f ca="1"/>
        <v>151745.04</v>
      </c>
      <c r="AD9" s="7" t="s">
        <v>126</v>
      </c>
      <c r="AE9" s="9">
        <v>258211.32999999996</v>
      </c>
      <c r="AF9" s="9"/>
      <c r="AG9" t="s">
        <v>166</v>
      </c>
      <c r="AH9" t="str">
        <f ca="1"/>
        <v>Category 6</v>
      </c>
      <c r="AI9" s="9">
        <f ca="1"/>
        <v>258211.32999999996</v>
      </c>
      <c r="AJ9" s="9"/>
      <c r="AK9" s="9"/>
    </row>
    <row r="10" spans="1:45" x14ac:dyDescent="0.35">
      <c r="A10" s="7">
        <v>7</v>
      </c>
      <c r="B10" s="12">
        <v>65816.479999999996</v>
      </c>
      <c r="H10" s="7" t="s">
        <v>147</v>
      </c>
      <c r="I10" s="9">
        <v>200091.53000000003</v>
      </c>
      <c r="J10" s="9">
        <v>161875.81000000003</v>
      </c>
      <c r="K10" s="9"/>
      <c r="L10" s="9" t="s">
        <v>147</v>
      </c>
      <c r="M10" s="9">
        <f t="shared" si="0"/>
        <v>200091.53000000003</v>
      </c>
      <c r="N10" s="9">
        <f t="shared" si="1"/>
        <v>38215.72</v>
      </c>
      <c r="O10" s="11">
        <f t="shared" si="2"/>
        <v>0.19099119288057817</v>
      </c>
      <c r="Q10" s="7" t="s">
        <v>52</v>
      </c>
      <c r="R10" s="10">
        <v>169211.85000000003</v>
      </c>
      <c r="S10" s="12">
        <v>1695</v>
      </c>
      <c r="U10">
        <v>1</v>
      </c>
      <c r="V10" t="str">
        <f ca="1"/>
        <v>Pepper - Cayenne</v>
      </c>
      <c r="W10">
        <f ca="1"/>
        <v>169211.85000000003</v>
      </c>
      <c r="X10">
        <f ca="1"/>
        <v>1695</v>
      </c>
      <c r="Z10" t="str">
        <f ca="1"/>
        <v>Veal - Liver</v>
      </c>
      <c r="AA10" s="9">
        <f ca="1"/>
        <v>115303.08000000003</v>
      </c>
    </row>
    <row r="11" spans="1:45" x14ac:dyDescent="0.35">
      <c r="A11" s="7">
        <v>8</v>
      </c>
      <c r="B11" s="12">
        <v>85756.909999999974</v>
      </c>
      <c r="H11" s="7" t="s">
        <v>148</v>
      </c>
      <c r="I11" s="9">
        <v>124652.04999999999</v>
      </c>
      <c r="J11" s="9">
        <v>101611.02999999998</v>
      </c>
      <c r="K11" s="9"/>
      <c r="L11" s="8" t="s">
        <v>148</v>
      </c>
      <c r="M11" s="9">
        <f t="shared" si="0"/>
        <v>124652.04999999999</v>
      </c>
      <c r="N11" s="9">
        <f t="shared" si="1"/>
        <v>23041.020000000004</v>
      </c>
      <c r="O11" s="11">
        <f t="shared" si="2"/>
        <v>0.18484268810661361</v>
      </c>
      <c r="Q11" s="7" t="s">
        <v>49</v>
      </c>
      <c r="R11" s="10">
        <v>45782.399999999994</v>
      </c>
      <c r="S11" s="12">
        <v>1255</v>
      </c>
      <c r="U11">
        <v>18</v>
      </c>
      <c r="V11" t="str">
        <f ca="1"/>
        <v>Pizza Pizza Dough</v>
      </c>
      <c r="W11">
        <f ca="1"/>
        <v>45782.399999999994</v>
      </c>
      <c r="X11">
        <f ca="1"/>
        <v>1255</v>
      </c>
      <c r="Z11" t="str">
        <f ca="1"/>
        <v>Water - San Pellegrino</v>
      </c>
      <c r="AA11" s="9">
        <f ca="1"/>
        <v>49293.75</v>
      </c>
    </row>
    <row r="12" spans="1:45" x14ac:dyDescent="0.35">
      <c r="A12" s="7">
        <v>9</v>
      </c>
      <c r="B12" s="12">
        <v>50202.960000000006</v>
      </c>
      <c r="H12" s="7" t="s">
        <v>150</v>
      </c>
      <c r="I12" s="9">
        <v>190946.26999999996</v>
      </c>
      <c r="J12" s="9">
        <v>156398.21999999997</v>
      </c>
      <c r="K12" s="9"/>
      <c r="L12" s="9" t="s">
        <v>150</v>
      </c>
      <c r="M12" s="9">
        <f t="shared" si="0"/>
        <v>190946.26999999996</v>
      </c>
      <c r="N12" s="9">
        <f t="shared" si="1"/>
        <v>34548.049999999988</v>
      </c>
      <c r="O12" s="11">
        <f t="shared" si="2"/>
        <v>0.18093074035957862</v>
      </c>
      <c r="Q12" s="7" t="s">
        <v>38</v>
      </c>
      <c r="R12" s="10">
        <v>37625.279999999999</v>
      </c>
      <c r="S12" s="12">
        <v>1232</v>
      </c>
      <c r="U12">
        <v>20</v>
      </c>
      <c r="V12" t="str">
        <f ca="1"/>
        <v>Pork Ham Prager</v>
      </c>
      <c r="W12">
        <f ca="1"/>
        <v>37625.279999999999</v>
      </c>
      <c r="X12">
        <f ca="1"/>
        <v>1232</v>
      </c>
      <c r="Z12" t="str">
        <f ca="1"/>
        <v>White Baguette</v>
      </c>
      <c r="AA12" s="9">
        <f ca="1"/>
        <v>78085.209999999992</v>
      </c>
    </row>
    <row r="13" spans="1:45" x14ac:dyDescent="0.35">
      <c r="A13" s="7">
        <v>10</v>
      </c>
      <c r="B13" s="12">
        <v>44864.14</v>
      </c>
      <c r="H13" s="7" t="s">
        <v>145</v>
      </c>
      <c r="I13" s="9">
        <v>160268.09000000003</v>
      </c>
      <c r="J13" s="9">
        <v>132983.46000000005</v>
      </c>
      <c r="K13" s="9"/>
      <c r="L13" s="8" t="s">
        <v>145</v>
      </c>
      <c r="M13" s="9">
        <f t="shared" si="0"/>
        <v>160268.09000000003</v>
      </c>
      <c r="N13" s="9">
        <f t="shared" si="1"/>
        <v>27284.629999999976</v>
      </c>
      <c r="O13" s="11">
        <f t="shared" si="2"/>
        <v>0.1702436835679515</v>
      </c>
      <c r="Q13" s="7" t="s">
        <v>86</v>
      </c>
      <c r="R13" s="10">
        <v>30959.06</v>
      </c>
      <c r="S13" s="12">
        <v>1331</v>
      </c>
      <c r="U13">
        <v>21</v>
      </c>
      <c r="V13" t="str">
        <f ca="1"/>
        <v>Rabbit - Legs</v>
      </c>
      <c r="W13">
        <f ca="1"/>
        <v>30959.06</v>
      </c>
      <c r="X13">
        <f ca="1"/>
        <v>1331</v>
      </c>
      <c r="Z13" t="str">
        <f ca="1"/>
        <v>Wine - Tribal Sauvignon</v>
      </c>
      <c r="AA13" s="9">
        <f ca="1"/>
        <v>39986.58</v>
      </c>
    </row>
    <row r="14" spans="1:45" x14ac:dyDescent="0.35">
      <c r="A14" s="7">
        <v>11</v>
      </c>
      <c r="B14" s="12">
        <v>53839</v>
      </c>
      <c r="H14" s="7" t="s">
        <v>153</v>
      </c>
      <c r="I14" s="9">
        <v>145329.91</v>
      </c>
      <c r="J14" s="9">
        <v>123998.96999999996</v>
      </c>
      <c r="K14" s="9"/>
      <c r="L14" s="9" t="s">
        <v>153</v>
      </c>
      <c r="M14" s="9">
        <f t="shared" si="0"/>
        <v>145329.91</v>
      </c>
      <c r="N14" s="9">
        <f t="shared" si="1"/>
        <v>21330.940000000046</v>
      </c>
      <c r="O14" s="11">
        <f t="shared" si="2"/>
        <v>0.14677598025072777</v>
      </c>
      <c r="Q14" s="7" t="s">
        <v>72</v>
      </c>
      <c r="R14" s="10">
        <v>146249.68999999997</v>
      </c>
      <c r="S14" s="12">
        <v>1511</v>
      </c>
      <c r="U14">
        <v>3</v>
      </c>
      <c r="V14" t="str">
        <f ca="1"/>
        <v>Sauce - Bernaise, Mix</v>
      </c>
      <c r="W14">
        <f ca="1"/>
        <v>146249.68999999997</v>
      </c>
      <c r="X14">
        <f ca="1"/>
        <v>1511</v>
      </c>
    </row>
    <row r="15" spans="1:45" x14ac:dyDescent="0.35">
      <c r="A15" s="7">
        <v>12</v>
      </c>
      <c r="B15" s="12">
        <v>85817.109999999986</v>
      </c>
      <c r="H15" s="7" t="s">
        <v>146</v>
      </c>
      <c r="I15" s="9">
        <v>152922.69000000003</v>
      </c>
      <c r="J15" s="9">
        <v>128028.18999999999</v>
      </c>
      <c r="K15" s="9"/>
      <c r="L15" s="8" t="s">
        <v>146</v>
      </c>
      <c r="M15" s="9">
        <f t="shared" si="0"/>
        <v>152922.69000000003</v>
      </c>
      <c r="N15" s="9">
        <f t="shared" si="1"/>
        <v>24894.500000000044</v>
      </c>
      <c r="O15" s="11">
        <f t="shared" si="2"/>
        <v>0.1627914078675966</v>
      </c>
      <c r="Q15" s="7" t="s">
        <v>17</v>
      </c>
      <c r="R15" s="10">
        <v>80643.719999999987</v>
      </c>
      <c r="S15" s="12">
        <v>1772</v>
      </c>
      <c r="U15">
        <v>11</v>
      </c>
      <c r="V15" t="str">
        <f ca="1"/>
        <v>Scallop - St. Jaques</v>
      </c>
      <c r="W15">
        <f ca="1"/>
        <v>80643.719999999987</v>
      </c>
      <c r="X15">
        <f ca="1"/>
        <v>1772</v>
      </c>
    </row>
    <row r="16" spans="1:45" x14ac:dyDescent="0.35">
      <c r="A16" s="7">
        <v>13</v>
      </c>
      <c r="B16" s="12">
        <v>74675.89</v>
      </c>
      <c r="Q16" s="7" t="s">
        <v>32</v>
      </c>
      <c r="R16" s="10">
        <v>111317.03999999998</v>
      </c>
      <c r="S16" s="12">
        <v>1396</v>
      </c>
      <c r="U16">
        <v>9</v>
      </c>
      <c r="V16" t="str">
        <f ca="1"/>
        <v>Sherry - Dry</v>
      </c>
      <c r="W16">
        <f ca="1"/>
        <v>111317.03999999998</v>
      </c>
      <c r="X16">
        <f ca="1"/>
        <v>1396</v>
      </c>
    </row>
    <row r="17" spans="1:24" x14ac:dyDescent="0.35">
      <c r="A17" s="7">
        <v>14</v>
      </c>
      <c r="B17" s="12">
        <v>84365.81</v>
      </c>
      <c r="Q17" s="7" t="s">
        <v>81</v>
      </c>
      <c r="R17" s="10">
        <v>7424.6700000000019</v>
      </c>
      <c r="S17" s="12">
        <v>1639</v>
      </c>
      <c r="U17">
        <v>23</v>
      </c>
      <c r="V17" t="str">
        <f ca="1"/>
        <v>Soup - Campbells Mac N Cheese</v>
      </c>
      <c r="W17">
        <f ca="1"/>
        <v>7424.6700000000019</v>
      </c>
      <c r="X17">
        <f ca="1"/>
        <v>1639</v>
      </c>
    </row>
    <row r="18" spans="1:24" x14ac:dyDescent="0.35">
      <c r="A18" s="7">
        <v>15</v>
      </c>
      <c r="B18" s="12">
        <v>75396.479999999996</v>
      </c>
      <c r="Q18" s="7" t="s">
        <v>22</v>
      </c>
      <c r="R18" s="10">
        <v>19470.520000000004</v>
      </c>
      <c r="S18" s="12">
        <v>1438</v>
      </c>
      <c r="U18">
        <v>22</v>
      </c>
      <c r="V18" t="str">
        <f ca="1"/>
        <v>Soup Campbells</v>
      </c>
      <c r="W18">
        <f ca="1"/>
        <v>19470.520000000004</v>
      </c>
      <c r="X18">
        <f ca="1"/>
        <v>1438</v>
      </c>
    </row>
    <row r="19" spans="1:24" x14ac:dyDescent="0.35">
      <c r="A19" s="7">
        <v>16</v>
      </c>
      <c r="B19" s="12">
        <v>82307.959999999992</v>
      </c>
      <c r="Q19" s="7" t="s">
        <v>3</v>
      </c>
      <c r="R19" s="10">
        <v>129655.96000000002</v>
      </c>
      <c r="S19" s="12">
        <v>1594</v>
      </c>
      <c r="U19">
        <v>5</v>
      </c>
      <c r="V19" t="str">
        <f ca="1"/>
        <v>Syrup - Monin - Blue Curacao</v>
      </c>
      <c r="W19">
        <f ca="1"/>
        <v>129655.96000000002</v>
      </c>
      <c r="X19">
        <f ca="1"/>
        <v>1594</v>
      </c>
    </row>
    <row r="20" spans="1:24" x14ac:dyDescent="0.35">
      <c r="A20" s="7">
        <v>17</v>
      </c>
      <c r="B20" s="12">
        <v>54337.599999999991</v>
      </c>
      <c r="Q20" s="7" t="s">
        <v>58</v>
      </c>
      <c r="R20" s="10">
        <v>123025.5</v>
      </c>
      <c r="S20" s="12">
        <v>1402</v>
      </c>
      <c r="U20">
        <v>7</v>
      </c>
      <c r="V20" t="str">
        <f ca="1"/>
        <v>Tarragon - Fresh</v>
      </c>
      <c r="W20">
        <f ca="1"/>
        <v>123025.5</v>
      </c>
      <c r="X20">
        <f ca="1"/>
        <v>1402</v>
      </c>
    </row>
    <row r="21" spans="1:24" x14ac:dyDescent="0.35">
      <c r="A21" s="7">
        <v>18</v>
      </c>
      <c r="B21" s="12">
        <v>82547.44</v>
      </c>
      <c r="Q21" s="7" t="s">
        <v>20</v>
      </c>
      <c r="R21" s="10">
        <v>78305.42</v>
      </c>
      <c r="S21" s="12">
        <v>1487</v>
      </c>
      <c r="U21">
        <v>12</v>
      </c>
      <c r="V21" t="str">
        <f ca="1"/>
        <v>Tomatoes - Grape</v>
      </c>
      <c r="W21">
        <f ca="1"/>
        <v>78305.42</v>
      </c>
      <c r="X21">
        <f ca="1"/>
        <v>1487</v>
      </c>
    </row>
    <row r="22" spans="1:24" x14ac:dyDescent="0.35">
      <c r="A22" s="7">
        <v>19</v>
      </c>
      <c r="B22" s="12">
        <v>46851.799999999996</v>
      </c>
      <c r="Q22" s="7" t="s">
        <v>55</v>
      </c>
      <c r="R22" s="10">
        <v>151745.04</v>
      </c>
      <c r="S22" s="12">
        <v>1676</v>
      </c>
      <c r="U22">
        <v>2</v>
      </c>
      <c r="V22" t="str">
        <f ca="1"/>
        <v>Vaccum Bag - 14x20</v>
      </c>
      <c r="W22">
        <f ca="1"/>
        <v>151745.04</v>
      </c>
      <c r="X22">
        <f ca="1"/>
        <v>1676</v>
      </c>
    </row>
    <row r="23" spans="1:24" x14ac:dyDescent="0.35">
      <c r="A23" s="7">
        <v>20</v>
      </c>
      <c r="B23" s="12">
        <v>77020.590000000011</v>
      </c>
      <c r="Q23" s="7" t="s">
        <v>13</v>
      </c>
      <c r="R23" s="10">
        <v>115303.08000000003</v>
      </c>
      <c r="S23" s="12">
        <v>1282</v>
      </c>
      <c r="U23">
        <v>8</v>
      </c>
      <c r="V23" t="str">
        <f ca="1"/>
        <v>Veal - Liver</v>
      </c>
      <c r="W23">
        <f ca="1"/>
        <v>115303.08000000003</v>
      </c>
      <c r="X23">
        <f ca="1"/>
        <v>1282</v>
      </c>
    </row>
    <row r="24" spans="1:24" x14ac:dyDescent="0.35">
      <c r="A24" s="7">
        <v>21</v>
      </c>
      <c r="B24" s="12">
        <v>67419.409999999974</v>
      </c>
      <c r="Q24" s="7" t="s">
        <v>71</v>
      </c>
      <c r="R24" s="10">
        <v>49293.75</v>
      </c>
      <c r="S24" s="12">
        <v>1195</v>
      </c>
      <c r="U24">
        <v>17</v>
      </c>
      <c r="V24" t="str">
        <f ca="1"/>
        <v>Water - San Pellegrino</v>
      </c>
      <c r="W24">
        <f ca="1"/>
        <v>49293.75</v>
      </c>
      <c r="X24">
        <f ca="1"/>
        <v>1195</v>
      </c>
    </row>
    <row r="25" spans="1:24" x14ac:dyDescent="0.35">
      <c r="A25" s="7">
        <v>22</v>
      </c>
      <c r="B25" s="12">
        <v>64550.12000000001</v>
      </c>
      <c r="Q25" s="7" t="s">
        <v>21</v>
      </c>
      <c r="R25" s="10">
        <v>78085.209999999992</v>
      </c>
      <c r="S25" s="12">
        <v>1267</v>
      </c>
      <c r="U25">
        <v>13</v>
      </c>
      <c r="V25" t="str">
        <f ca="1"/>
        <v>White Baguette</v>
      </c>
      <c r="W25">
        <f ca="1"/>
        <v>78085.209999999992</v>
      </c>
      <c r="X25">
        <f ca="1"/>
        <v>1267</v>
      </c>
    </row>
    <row r="26" spans="1:24" x14ac:dyDescent="0.35">
      <c r="A26" s="7">
        <v>23</v>
      </c>
      <c r="B26" s="12">
        <v>60683.260000000009</v>
      </c>
      <c r="Q26" s="7" t="s">
        <v>10</v>
      </c>
      <c r="R26" s="10">
        <v>39986.58</v>
      </c>
      <c r="S26" s="12">
        <v>1263</v>
      </c>
      <c r="U26">
        <v>19</v>
      </c>
      <c r="V26" t="str">
        <f ca="1"/>
        <v>Wine - Tribal Sauvignon</v>
      </c>
      <c r="W26">
        <f ca="1"/>
        <v>39986.58</v>
      </c>
      <c r="X26">
        <f ca="1"/>
        <v>1263</v>
      </c>
    </row>
    <row r="27" spans="1:24" x14ac:dyDescent="0.35">
      <c r="A27" s="7">
        <v>24</v>
      </c>
      <c r="B27" s="12">
        <v>67247.750000000015</v>
      </c>
    </row>
    <row r="28" spans="1:24" x14ac:dyDescent="0.35">
      <c r="A28" s="7">
        <v>25</v>
      </c>
      <c r="B28" s="12">
        <v>75213.900000000038</v>
      </c>
    </row>
    <row r="29" spans="1:24" x14ac:dyDescent="0.35">
      <c r="A29" s="7">
        <v>26</v>
      </c>
      <c r="B29" s="12">
        <v>50141.130000000005</v>
      </c>
    </row>
    <row r="30" spans="1:24" x14ac:dyDescent="0.35">
      <c r="A30" s="7">
        <v>27</v>
      </c>
      <c r="B30" s="12">
        <v>46604.17</v>
      </c>
    </row>
    <row r="31" spans="1:24" x14ac:dyDescent="0.35">
      <c r="A31" s="7">
        <v>28</v>
      </c>
      <c r="B31" s="12">
        <v>62898.51999999999</v>
      </c>
    </row>
    <row r="32" spans="1:24" x14ac:dyDescent="0.35">
      <c r="A32" s="7">
        <v>29</v>
      </c>
      <c r="B32" s="12">
        <v>52287.58</v>
      </c>
    </row>
    <row r="33" spans="1:2" x14ac:dyDescent="0.35">
      <c r="A33" s="7">
        <v>30</v>
      </c>
      <c r="B33" s="12">
        <v>37457.069999999992</v>
      </c>
    </row>
    <row r="34" spans="1:2" x14ac:dyDescent="0.35">
      <c r="A34" s="7">
        <v>31</v>
      </c>
      <c r="B34" s="12">
        <v>26992.6</v>
      </c>
    </row>
  </sheetData>
  <phoneticPr fontId="3" type="noConversion"/>
  <pageMargins left="0.7" right="0.7" top="0.75" bottom="0.75" header="0.3" footer="0.3"/>
  <drawing r:id="rId8"/>
  <legacyDrawing r:id="rId9"/>
  <mc:AlternateContent xmlns:mc="http://schemas.openxmlformats.org/markup-compatibility/2006">
    <mc:Choice Requires="x14">
      <controls>
        <mc:AlternateContent xmlns:mc="http://schemas.openxmlformats.org/markup-compatibility/2006">
          <mc:Choice Requires="x14">
            <control shapeId="3074" r:id="rId10" name="Check Box 2">
              <controlPr defaultSize="0" autoFill="0" autoLine="0" autoPict="0">
                <anchor moveWithCells="1">
                  <from>
                    <xdr:col>12</xdr:col>
                    <xdr:colOff>95250</xdr:colOff>
                    <xdr:row>16</xdr:row>
                    <xdr:rowOff>76200</xdr:rowOff>
                  </from>
                  <to>
                    <xdr:col>12</xdr:col>
                    <xdr:colOff>996950</xdr:colOff>
                    <xdr:row>17</xdr:row>
                    <xdr:rowOff>146050</xdr:rowOff>
                  </to>
                </anchor>
              </controlPr>
            </control>
          </mc:Choice>
        </mc:AlternateContent>
        <mc:AlternateContent xmlns:mc="http://schemas.openxmlformats.org/markup-compatibility/2006">
          <mc:Choice Requires="x14">
            <control shapeId="3075" r:id="rId11" name="Check Box 3">
              <controlPr defaultSize="0" autoFill="0" autoLine="0" autoPict="0">
                <anchor moveWithCells="1">
                  <from>
                    <xdr:col>12</xdr:col>
                    <xdr:colOff>1003300</xdr:colOff>
                    <xdr:row>16</xdr:row>
                    <xdr:rowOff>63500</xdr:rowOff>
                  </from>
                  <to>
                    <xdr:col>13</xdr:col>
                    <xdr:colOff>57150</xdr:colOff>
                    <xdr:row>17</xdr:row>
                    <xdr:rowOff>101600</xdr:rowOff>
                  </to>
                </anchor>
              </controlPr>
            </control>
          </mc:Choice>
        </mc:AlternateContent>
        <mc:AlternateContent xmlns:mc="http://schemas.openxmlformats.org/markup-compatibility/2006">
          <mc:Choice Requires="x14">
            <control shapeId="3076" r:id="rId12" name="Check Box 4">
              <controlPr defaultSize="0" autoFill="0" autoLine="0" autoPict="0">
                <anchor moveWithCells="1">
                  <from>
                    <xdr:col>13</xdr:col>
                    <xdr:colOff>31750</xdr:colOff>
                    <xdr:row>16</xdr:row>
                    <xdr:rowOff>120650</xdr:rowOff>
                  </from>
                  <to>
                    <xdr:col>13</xdr:col>
                    <xdr:colOff>679450</xdr:colOff>
                    <xdr:row>17</xdr:row>
                    <xdr:rowOff>158750</xdr:rowOff>
                  </to>
                </anchor>
              </controlPr>
            </control>
          </mc:Choice>
        </mc:AlternateContent>
        <mc:AlternateContent xmlns:mc="http://schemas.openxmlformats.org/markup-compatibility/2006">
          <mc:Choice Requires="x14">
            <control shapeId="3097" r:id="rId13" name="Scroll Bar 25">
              <controlPr defaultSize="0" autoPict="0">
                <anchor moveWithCells="1">
                  <from>
                    <xdr:col>25</xdr:col>
                    <xdr:colOff>1809750</xdr:colOff>
                    <xdr:row>16</xdr:row>
                    <xdr:rowOff>19050</xdr:rowOff>
                  </from>
                  <to>
                    <xdr:col>25</xdr:col>
                    <xdr:colOff>1930400</xdr:colOff>
                    <xdr:row>26</xdr:row>
                    <xdr:rowOff>184150</xdr:rowOff>
                  </to>
                </anchor>
              </controlPr>
            </control>
          </mc:Choice>
        </mc:AlternateContent>
      </controls>
    </mc:Choice>
  </mc:AlternateContent>
  <extLst>
    <ext xmlns:x14="http://schemas.microsoft.com/office/spreadsheetml/2009/9/main" uri="{A8765BA9-456A-4dab-B4F3-ACF838C121DE}">
      <x14:slicerList>
        <x14:slicer r:id="rId14"/>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91C3B-9993-46B3-9283-3056C4BD53E4}">
  <dimension ref="A1"/>
  <sheetViews>
    <sheetView tabSelected="1" topLeftCell="A2" zoomScale="80" zoomScaleNormal="80" workbookViewId="0">
      <selection activeCell="X11" sqref="X11"/>
    </sheetView>
  </sheetViews>
  <sheetFormatPr defaultRowHeight="14.5" x14ac:dyDescent="0.35"/>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70" r:id="rId3" name="Scroll Bar 2">
              <controlPr defaultSize="0" autoPict="0">
                <anchor moveWithCells="1">
                  <from>
                    <xdr:col>7</xdr:col>
                    <xdr:colOff>596900</xdr:colOff>
                    <xdr:row>9</xdr:row>
                    <xdr:rowOff>63500</xdr:rowOff>
                  </from>
                  <to>
                    <xdr:col>8</xdr:col>
                    <xdr:colOff>114300</xdr:colOff>
                    <xdr:row>21</xdr:row>
                    <xdr:rowOff>171450</xdr:rowOff>
                  </to>
                </anchor>
              </controlPr>
            </control>
          </mc:Choice>
        </mc:AlternateContent>
      </controls>
    </mc:Choice>
  </mc:AlternateContent>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Details</vt:lpstr>
      <vt:lpstr>Sales Details</vt:lpstr>
      <vt:lpstr>Ananlysis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 Kanaskar</dc:creator>
  <cp:lastModifiedBy>Ganesh Kanaskar</cp:lastModifiedBy>
  <dcterms:created xsi:type="dcterms:W3CDTF">2023-05-15T12:05:35Z</dcterms:created>
  <dcterms:modified xsi:type="dcterms:W3CDTF">2023-05-18T08:35:37Z</dcterms:modified>
</cp:coreProperties>
</file>