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20490" windowHeight="70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1" i="1" l="1"/>
  <c r="F221" i="1"/>
  <c r="G212" i="1"/>
  <c r="F212" i="1"/>
  <c r="G184" i="1"/>
  <c r="F184" i="1"/>
  <c r="G92" i="1"/>
  <c r="F92" i="1"/>
  <c r="G89" i="1"/>
  <c r="F89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N44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G10" i="1"/>
  <c r="O9" i="1"/>
  <c r="N9" i="1"/>
  <c r="M9" i="1"/>
  <c r="L9" i="1"/>
  <c r="K9" i="1"/>
  <c r="J9" i="1"/>
  <c r="I9" i="1"/>
  <c r="H9" i="1"/>
  <c r="O8" i="1"/>
  <c r="N8" i="1"/>
  <c r="M8" i="1"/>
  <c r="L8" i="1"/>
  <c r="K8" i="1"/>
  <c r="J8" i="1"/>
  <c r="I8" i="1"/>
  <c r="H8" i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H6" i="1"/>
  <c r="O5" i="1"/>
  <c r="N5" i="1"/>
  <c r="M5" i="1"/>
  <c r="L5" i="1"/>
  <c r="K5" i="1"/>
  <c r="J5" i="1"/>
  <c r="I5" i="1"/>
  <c r="H5" i="1"/>
  <c r="G5" i="1"/>
  <c r="F5" i="1"/>
  <c r="G161" i="1" l="1"/>
  <c r="G8" i="1" s="1"/>
  <c r="G12" i="1" s="1"/>
  <c r="F161" i="1"/>
  <c r="F8" i="1" s="1"/>
  <c r="F12" i="1" s="1"/>
  <c r="F381" i="1"/>
  <c r="F375" i="1"/>
  <c r="F368" i="1"/>
  <c r="F363" i="1"/>
  <c r="G381" i="1"/>
  <c r="G375" i="1"/>
  <c r="G368" i="1"/>
  <c r="G363" i="1"/>
  <c r="H381" i="1"/>
  <c r="H375" i="1"/>
  <c r="H368" i="1"/>
  <c r="H363" i="1"/>
  <c r="I381" i="1"/>
  <c r="I375" i="1"/>
  <c r="I368" i="1"/>
  <c r="I363" i="1"/>
  <c r="H371" i="1"/>
  <c r="H365" i="1"/>
  <c r="I371" i="1"/>
  <c r="I365" i="1"/>
  <c r="H383" i="1"/>
  <c r="H382" i="1"/>
  <c r="I383" i="1"/>
  <c r="I382" i="1"/>
  <c r="J383" i="1"/>
  <c r="J382" i="1"/>
  <c r="K383" i="1"/>
  <c r="K382" i="1"/>
  <c r="L383" i="1"/>
  <c r="L382" i="1"/>
  <c r="M383" i="1"/>
  <c r="M382" i="1"/>
  <c r="N383" i="1"/>
  <c r="N382" i="1"/>
  <c r="O383" i="1"/>
  <c r="O382" i="1"/>
  <c r="F384" i="1"/>
  <c r="F377" i="1"/>
  <c r="F13" i="1"/>
  <c r="G384" i="1"/>
  <c r="G377" i="1"/>
  <c r="G13" i="1"/>
  <c r="H384" i="1"/>
  <c r="H377" i="1"/>
  <c r="H376" i="1"/>
  <c r="I384" i="1"/>
  <c r="I377" i="1"/>
  <c r="I376" i="1"/>
  <c r="J384" i="1"/>
  <c r="J377" i="1"/>
  <c r="J376" i="1"/>
  <c r="J368" i="1"/>
  <c r="K384" i="1"/>
  <c r="K377" i="1"/>
  <c r="K376" i="1"/>
  <c r="K368" i="1"/>
  <c r="L384" i="1"/>
  <c r="L377" i="1"/>
  <c r="L376" i="1"/>
  <c r="L368" i="1"/>
  <c r="M384" i="1"/>
  <c r="M377" i="1"/>
  <c r="M376" i="1"/>
  <c r="M368" i="1"/>
  <c r="N384" i="1"/>
  <c r="N377" i="1"/>
  <c r="N376" i="1"/>
  <c r="N368" i="1"/>
  <c r="O384" i="1"/>
  <c r="O377" i="1"/>
  <c r="O376" i="1"/>
  <c r="O368" i="1"/>
  <c r="F369" i="1"/>
  <c r="F44" i="1"/>
  <c r="G369" i="1"/>
  <c r="G44" i="1"/>
  <c r="H378" i="1"/>
  <c r="H370" i="1"/>
  <c r="I378" i="1"/>
  <c r="I370" i="1"/>
  <c r="J378" i="1"/>
  <c r="J370" i="1"/>
  <c r="K378" i="1"/>
  <c r="K370" i="1"/>
  <c r="L378" i="1"/>
  <c r="L370" i="1"/>
  <c r="M378" i="1"/>
  <c r="M370" i="1"/>
  <c r="N378" i="1"/>
  <c r="N370" i="1"/>
  <c r="O378" i="1"/>
  <c r="O370" i="1"/>
  <c r="H373" i="1"/>
  <c r="H372" i="1"/>
  <c r="I373" i="1"/>
  <c r="I372" i="1"/>
  <c r="J373" i="1"/>
  <c r="J372" i="1"/>
  <c r="K373" i="1"/>
  <c r="K372" i="1"/>
  <c r="L373" i="1"/>
  <c r="L372" i="1"/>
  <c r="M373" i="1"/>
  <c r="M372" i="1"/>
  <c r="N373" i="1"/>
  <c r="N372" i="1"/>
  <c r="O373" i="1"/>
  <c r="O372" i="1"/>
  <c r="G297" i="1"/>
  <c r="G319" i="1" s="1"/>
  <c r="F297" i="1"/>
  <c r="F319" i="1" s="1"/>
  <c r="F326" i="1"/>
  <c r="G326" i="1"/>
  <c r="H385" i="1"/>
  <c r="I385" i="1"/>
  <c r="J385" i="1"/>
  <c r="K385" i="1"/>
  <c r="L385" i="1"/>
  <c r="M385" i="1"/>
  <c r="N385" i="1"/>
  <c r="O385" i="1"/>
  <c r="F383" i="1" l="1"/>
  <c r="G376" i="1"/>
  <c r="G366" i="1"/>
  <c r="G382" i="1"/>
  <c r="G14" i="1"/>
  <c r="G383" i="1"/>
  <c r="F376" i="1"/>
  <c r="F366" i="1"/>
  <c r="F14" i="1"/>
  <c r="F382" i="1"/>
  <c r="G385" i="1"/>
  <c r="G353" i="1"/>
  <c r="G355" i="1" s="1"/>
  <c r="G357" i="1" s="1"/>
  <c r="F385" i="1"/>
  <c r="F353" i="1"/>
  <c r="F355" i="1" s="1"/>
  <c r="F357" i="1" s="1"/>
  <c r="G378" i="1"/>
  <c r="G370" i="1"/>
  <c r="G59" i="1"/>
  <c r="G67" i="1" s="1"/>
  <c r="G71" i="1" s="1"/>
  <c r="F378" i="1"/>
  <c r="F370" i="1"/>
  <c r="F59" i="1"/>
  <c r="F67" i="1" s="1"/>
  <c r="F71" i="1" s="1"/>
  <c r="F373" i="1" l="1"/>
  <c r="F372" i="1"/>
  <c r="F83" i="1"/>
  <c r="F6" i="1"/>
  <c r="G373" i="1"/>
  <c r="G372" i="1"/>
  <c r="G83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<sst xmlns="http://schemas.openxmlformats.org/spreadsheetml/2006/main" count="930" uniqueCount="553">
  <si>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</si>
  <si>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</si>
  <si>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</si>
  <si>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</si>
  <si>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</si>
  <si>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</si>
  <si>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</si>
  <si>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</si>
  <si>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</si>
  <si>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</si>
  <si>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</si>
  <si>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</si>
  <si>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</si>
  <si>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</si>
  <si>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</si>
  <si>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</si>
  <si>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</si>
  <si>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</si>
  <si>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</si>
  <si>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</si>
  <si>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</si>
  <si>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</si>
  <si>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</si>
  <si>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</si>
  <si>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</si>
  <si>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</si>
  <si>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</si>
  <si>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</si>
  <si>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</si>
  <si>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</si>
  <si>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</si>
  <si>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</si>
  <si>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</si>
  <si>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</si>
  <si>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</si>
  <si>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</si>
  <si>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</si>
  <si>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</si>
  <si>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</si>
  <si>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</si>
  <si>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</si>
  <si>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</si>
  <si>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</si>
  <si>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</si>
  <si>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</si>
  <si>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</si>
  <si>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</si>
  <si>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</si>
  <si>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</si>
  <si>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</si>
  <si>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</si>
  <si>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</si>
  <si>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</si>
  <si>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</si>
  <si>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</si>
  <si>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</si>
  <si>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</si>
  <si>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</si>
  <si>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</si>
  <si>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</si>
  <si>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</si>
  <si>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</si>
  <si>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</si>
  <si>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</si>
  <si>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</si>
  <si>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</si>
  <si>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</si>
  <si>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</si>
  <si>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</si>
  <si>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</si>
  <si>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</si>
  <si>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</si>
  <si>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</si>
  <si>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</si>
  <si>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</si>
  <si>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</si>
  <si>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</si>
  <si>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</si>
  <si>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</si>
  <si>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</si>
  <si>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</si>
  <si>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</si>
  <si>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</si>
  <si>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</si>
  <si>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</si>
  <si>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</si>
  <si>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</si>
  <si>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</si>
  <si>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</si>
  <si>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</si>
  <si>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</si>
  <si>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</si>
  <si>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</si>
  <si>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</si>
  <si>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</si>
  <si>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</si>
  <si>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</si>
  <si>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</si>
  <si>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</si>
  <si>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</si>
  <si>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</si>
  <si>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</si>
  <si>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</si>
  <si>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</si>
  <si>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</si>
  <si>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</si>
  <si>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</si>
  <si>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</si>
  <si>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</si>
  <si>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</si>
  <si>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</si>
  <si>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</si>
  <si>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</si>
  <si>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</si>
  <si>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</si>
  <si>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</si>
  <si>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</si>
  <si>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</si>
  <si>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</si>
  <si>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</si>
  <si>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</si>
  <si>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</si>
  <si>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</si>
  <si>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</si>
  <si>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</si>
  <si>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</si>
  <si>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</si>
  <si>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</si>
  <si>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</si>
  <si>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</si>
  <si>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</si>
  <si>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</si>
  <si>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</si>
  <si>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</si>
  <si>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</si>
  <si>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</si>
  <si>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</si>
  <si>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</si>
  <si>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</si>
  <si>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</si>
  <si>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</si>
  <si>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</si>
  <si>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</si>
  <si>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</si>
  <si>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</si>
  <si>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</si>
  <si>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</si>
  <si>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</si>
  <si>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</si>
  <si>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</si>
  <si>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</si>
  <si>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</si>
  <si>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</si>
  <si>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</si>
  <si>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</si>
  <si>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</si>
  <si>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</si>
  <si>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</si>
  <si>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</si>
  <si>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</si>
  <si>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</si>
  <si>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</si>
  <si>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</si>
  <si>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</si>
  <si>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</si>
  <si>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</si>
  <si>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</si>
  <si>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</si>
  <si>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</si>
  <si>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</si>
  <si>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</si>
  <si>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</si>
  <si>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</si>
  <si>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</si>
  <si>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</si>
  <si>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</si>
  <si>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</si>
  <si>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</si>
  <si>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</si>
  <si>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</si>
  <si>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</si>
  <si>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</si>
  <si>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</si>
  <si>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</si>
  <si>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</si>
  <si>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</si>
  <si>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</si>
  <si>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</si>
  <si>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</si>
  <si>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</si>
  <si>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</si>
  <si>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</si>
  <si>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</si>
  <si>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</si>
  <si>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</si>
  <si>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</si>
  <si>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</si>
  <si>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</si>
  <si>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</si>
  <si>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</si>
  <si>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</si>
  <si>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</si>
  <si>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</si>
  <si>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</si>
  <si>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</si>
  <si>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</si>
  <si>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</si>
  <si>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</si>
  <si>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</si>
  <si>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</si>
  <si>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</si>
  <si>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</si>
  <si>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</si>
  <si>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</si>
  <si>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</si>
  <si>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</si>
  <si>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</si>
  <si>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</si>
  <si>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</si>
  <si>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</si>
  <si>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</si>
  <si>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</si>
  <si>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</si>
  <si>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</si>
  <si>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</si>
  <si>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</si>
  <si>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</si>
  <si>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</si>
  <si>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</si>
  <si>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</si>
  <si>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</si>
  <si>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</si>
  <si>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</si>
  <si>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</si>
  <si>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</si>
  <si>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</si>
  <si>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</si>
  <si>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</si>
  <si>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</si>
  <si>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</si>
  <si>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</si>
  <si>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</si>
  <si>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</si>
  <si>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</si>
  <si>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</si>
  <si>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</si>
  <si>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</si>
  <si>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</si>
  <si>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</si>
  <si>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</si>
  <si>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</si>
  <si>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</si>
  <si>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</si>
  <si>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</si>
  <si>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</si>
  <si>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</si>
  <si>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</si>
  <si>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</si>
  <si>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</si>
  <si>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</si>
  <si>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</si>
  <si>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</si>
  <si>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</si>
  <si>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</si>
  <si>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</si>
  <si>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</si>
  <si>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</si>
  <si>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</si>
  <si>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</si>
  <si>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</si>
  <si>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</si>
  <si>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</si>
  <si>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</si>
  <si>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</si>
  <si>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</si>
  <si>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</si>
  <si>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</si>
  <si>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</si>
  <si>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</si>
  <si>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</si>
  <si>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</si>
  <si>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</si>
  <si>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</si>
  <si>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</si>
  <si>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</si>
  <si>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</si>
  <si>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</si>
  <si>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</si>
  <si>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</si>
  <si>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</si>
  <si>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</si>
  <si>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</si>
  <si>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</si>
  <si>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</si>
  <si>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</si>
  <si>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</si>
  <si>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</si>
  <si>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</si>
  <si>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</si>
  <si>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</si>
  <si>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</si>
  <si>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</si>
  <si>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</si>
  <si>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</si>
  <si>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</si>
  <si>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</si>
  <si>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</si>
  <si>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</si>
  <si>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</si>
  <si>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</si>
  <si>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</si>
  <si>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</si>
  <si>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</si>
  <si>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</si>
  <si>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</si>
  <si>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</si>
  <si>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</si>
  <si>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</si>
  <si>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</si>
  <si>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</si>
  <si>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</si>
  <si>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</si>
  <si>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</si>
  <si>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</si>
  <si>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</si>
  <si>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</si>
  <si>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</si>
  <si>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</si>
  <si>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</si>
  <si>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</si>
  <si>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</si>
  <si>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</si>
  <si>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</si>
  <si>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</si>
  <si>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</si>
  <si>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</si>
  <si>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</si>
  <si>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</si>
  <si>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</si>
  <si>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</si>
  <si>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</si>
  <si>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</si>
  <si>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</si>
  <si>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</si>
  <si>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</si>
  <si>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</si>
  <si>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</si>
  <si>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</si>
  <si>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</si>
  <si>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</si>
  <si>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</si>
  <si>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</si>
  <si>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</si>
  <si>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</si>
  <si>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</si>
  <si>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</si>
  <si>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</si>
  <si>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</si>
  <si>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</si>
  <si>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</si>
  <si>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</si>
  <si>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</si>
  <si>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</si>
  <si>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</si>
  <si>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</si>
  <si>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</si>
  <si>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</si>
  <si>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</si>
  <si>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</si>
  <si>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</si>
  <si>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</si>
  <si>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</si>
  <si>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</si>
  <si>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</si>
  <si>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3D Systems Corporation</t>
  </si>
  <si>
    <t>? ?Consolidated Balance Sheets</t>
  </si>
  <si>
    <t>(in thousands, except par value)</t>
  </si>
  <si>
    <t>ASSETS</t>
  </si>
  <si>
    <t>Current assets:</t>
  </si>
  <si>
    <t>Cash and cash equivalents</t>
  </si>
  <si>
    <t>Accounts receivable, net of reserves  $8,423 (2018) and $10,258 (2017)</t>
  </si>
  <si>
    <t>Inventories</t>
  </si>
  <si>
    <t>Insurance proceeds receivable</t>
  </si>
  <si>
    <t>Prepaid expenses and other current assets</t>
  </si>
  <si>
    <t>Total current assets</t>
  </si>
  <si>
    <t>Property and equipment, net</t>
  </si>
  <si>
    <t>Property and Equipment</t>
  </si>
  <si>
    <t>Intangible assets, net</t>
  </si>
  <si>
    <t>Other Intangibles</t>
  </si>
  <si>
    <t>Goodwill</t>
  </si>
  <si>
    <t>Deferred income tax asset</t>
  </si>
  <si>
    <t>Other assets, net</t>
  </si>
  <si>
    <t>Total assets</t>
  </si>
  <si>
    <t>LIABILITIES AND EQUITY</t>
  </si>
  <si>
    <t>Current liabilities:</t>
  </si>
  <si>
    <t>Current portion of capitalized lease obligations</t>
  </si>
  <si>
    <t>Accounts payable</t>
  </si>
  <si>
    <t>Accrued and other liabilities</t>
  </si>
  <si>
    <t>Accruals</t>
  </si>
  <si>
    <t>Accrued litigation settlement</t>
  </si>
  <si>
    <t>Customer deposits</t>
  </si>
  <si>
    <t>Accrued Revenue</t>
  </si>
  <si>
    <t>Deferred revenue</t>
  </si>
  <si>
    <t>Total current liabilities</t>
  </si>
  <si>
    <t>Long-term debt</t>
  </si>
  <si>
    <t>Long-term portion of capitalized lease obligations</t>
  </si>
  <si>
    <t>Deferred income tax liability</t>
  </si>
  <si>
    <t>Other liabilities</t>
  </si>
  <si>
    <t>Total liabilities</t>
  </si>
  <si>
    <t>Redeemable noncontrolling interests</t>
  </si>
  <si>
    <t>Commitments and contingencies (Note 22)</t>
  </si>
  <si>
    <t>Stockholders equity:</t>
  </si>
  <si>
    <t>Common stock, $0.001 par value, authorized 220,000 shares; issued 118,650 (2018)</t>
  </si>
  <si>
    <t>and 117,025 (2017)</t>
  </si>
  <si>
    <t>Additional paid-in capital</t>
  </si>
  <si>
    <t>Treasury stock, at cost  2,946 shares (2018) and 2,219 shares (2017)</t>
  </si>
  <si>
    <t>Treasury Stock</t>
  </si>
  <si>
    <t>Accumulated deficit</t>
  </si>
  <si>
    <t>Accumulated other comprehensive loss</t>
  </si>
  <si>
    <t>Total 3D Systems Corporation stockholders' equity</t>
  </si>
  <si>
    <t>Noncontrolling interests</t>
  </si>
  <si>
    <t>Total stockholders equity</t>
  </si>
  <si>
    <t>(in thousands, except per share amounts)</t>
  </si>
  <si>
    <t>Revenue:</t>
  </si>
  <si>
    <t>Revenue</t>
  </si>
  <si>
    <t>Products</t>
  </si>
  <si>
    <t>Services</t>
  </si>
  <si>
    <t>Total revenue</t>
  </si>
  <si>
    <t>Total Cost of Revenue</t>
  </si>
  <si>
    <t>Total Cost of Revenue TODO REMOVE</t>
  </si>
  <si>
    <t>Cost of sales:</t>
  </si>
  <si>
    <t>Total cost of sales</t>
  </si>
  <si>
    <t>Gross profit</t>
  </si>
  <si>
    <t>Gross Profit</t>
  </si>
  <si>
    <t>Operating expenses:</t>
  </si>
  <si>
    <t>Selling, general and administrative</t>
  </si>
  <si>
    <t>Research and development</t>
  </si>
  <si>
    <t>Total operating expenses</t>
  </si>
  <si>
    <t>Loss from operations</t>
  </si>
  <si>
    <t>Operating Profit</t>
  </si>
  <si>
    <t>Interest and other expense, net</t>
  </si>
  <si>
    <t>Loss before income taxes</t>
  </si>
  <si>
    <t>Profit before Zakat</t>
  </si>
  <si>
    <t>Provision (benefit) for income taxes</t>
  </si>
  <si>
    <t>Net loss</t>
  </si>
  <si>
    <t>Less: net income (loss) attributable to noncontrolling interests</t>
  </si>
  <si>
    <t>Net loss attributable to 3D Systems Corporation</t>
  </si>
  <si>
    <t>Net loss per share available to 3D Systems Corporation common stockholders - basic and diluted</t>
  </si>
  <si>
    <t>(in thousands)</t>
  </si>
  <si>
    <t>Other comprehensive income (loss), net of taxes:</t>
  </si>
  <si>
    <t>Total Other Comprehensive Income (Loss)</t>
  </si>
  <si>
    <t>Total Other Comprehensive Income</t>
  </si>
  <si>
    <t>Pension adjustments</t>
  </si>
  <si>
    <t>Gain on liquidation of non-US entity</t>
  </si>
  <si>
    <t>Foreign currency translation</t>
  </si>
  <si>
    <t>Total other comprehensive income (loss), net of taxes:</t>
  </si>
  <si>
    <t>Total comprehensive loss, net of taxes</t>
  </si>
  <si>
    <t>Total Other Comprehensive Loss</t>
  </si>
  <si>
    <t>Comprehensive income attributable to noncontrolling interests</t>
  </si>
  <si>
    <t>Cash flows from operating activities:</t>
  </si>
  <si>
    <t>Operating Activities</t>
  </si>
  <si>
    <t>Adjustments to reconcile net loss to net cash provided by</t>
  </si>
  <si>
    <t>operating activities:</t>
  </si>
  <si>
    <t>Depreciation and amortization</t>
  </si>
  <si>
    <t>Stock-based compensation</t>
  </si>
  <si>
    <t>Lower of cost or market adjustment</t>
  </si>
  <si>
    <t>Impairment of assets</t>
  </si>
  <si>
    <t>Provision for bad debts</t>
  </si>
  <si>
    <t>Provision for deferred income taxes</t>
  </si>
  <si>
    <t>Loss on the disposition of property and equipment</t>
  </si>
  <si>
    <t>Changes in operating accounts, net of acquisitions:</t>
  </si>
  <si>
    <t>Accounts receivable</t>
  </si>
  <si>
    <t>Accrued and other current liabilities</t>
  </si>
  <si>
    <t>All other operating activities</t>
  </si>
  <si>
    <t>Net cash provided by operating activities</t>
  </si>
  <si>
    <t>Cash flows from investing activities:</t>
  </si>
  <si>
    <t>Investing Activities</t>
  </si>
  <si>
    <t>Cash paid for acquisitions, net of cash assumed</t>
  </si>
  <si>
    <t>Purchases of property and equipment</t>
  </si>
  <si>
    <t>Additions to license and patent costs</t>
  </si>
  <si>
    <t>Proceeds from disposition of property and equipment</t>
  </si>
  <si>
    <t>Purchase of noncontrolling interest</t>
  </si>
  <si>
    <t>Other investing activities</t>
  </si>
  <si>
    <t>Net cash used in investing activities</t>
  </si>
  <si>
    <t>Cash flows from financing activities:</t>
  </si>
  <si>
    <t>Financing Activities</t>
  </si>
  <si>
    <t>Payments related to net-share settlement of stock-based compensation</t>
  </si>
  <si>
    <t>Payments on earnout consideration</t>
  </si>
  <si>
    <t>Finance Costs</t>
  </si>
  <si>
    <t>Repayment of capital lease obligations</t>
  </si>
  <si>
    <t>Net cash provided by (used in) financing activities</t>
  </si>
  <si>
    <t>Effect of exchange rate changes on cash and cash equivalents</t>
  </si>
  <si>
    <t>Net (decrease) increase in cash and cash equivalents</t>
  </si>
  <si>
    <t>Net increase (decrease) in cash and cash equivalents</t>
  </si>
  <si>
    <t>Cash, cash equivalents and restricted cash at the beginning of the period (a)</t>
  </si>
  <si>
    <t>Cash and cash equivalents at beginning of period</t>
  </si>
  <si>
    <t>Cash, cash equivalents and restricted cash at the end of the period (a)</t>
  </si>
  <si>
    <t>Cash interest payments</t>
  </si>
  <si>
    <t>Cash income tax payments, net</t>
  </si>
  <si>
    <t>Transfer of equipment from inventory to property and equipment, net (b)</t>
  </si>
  <si>
    <t>Transfer of equipment to inventory from property and equipment, net (c)</t>
  </si>
  <si>
    <t>Original Line Item in the pdf</t>
  </si>
  <si>
    <t>Line item in the accounts Tamplate into which Originalline item is mapped</t>
  </si>
  <si>
    <t xml:space="preserve">Person mapping </t>
  </si>
  <si>
    <t>turnover</t>
  </si>
  <si>
    <t>Niyoshi Aithal</t>
  </si>
  <si>
    <t>cost of goods sold</t>
  </si>
  <si>
    <t>land</t>
  </si>
  <si>
    <t>land and buildings</t>
  </si>
  <si>
    <t>building</t>
  </si>
  <si>
    <t>property, plant and equipment</t>
  </si>
  <si>
    <t>other non-current liabilities</t>
  </si>
  <si>
    <t>ordinary shares</t>
  </si>
  <si>
    <t>additional paid-in capital</t>
  </si>
  <si>
    <t>Sign</t>
  </si>
  <si>
    <t>changed value</t>
  </si>
  <si>
    <t>changed sign</t>
  </si>
  <si>
    <t>products</t>
  </si>
  <si>
    <t>services</t>
  </si>
  <si>
    <t>added value</t>
  </si>
  <si>
    <t>interest paid and financial costs</t>
  </si>
  <si>
    <t>deleted value</t>
  </si>
  <si>
    <t>minority interest</t>
  </si>
  <si>
    <t>less: net income (loss) attributable to noncontrolling interests</t>
  </si>
  <si>
    <t>raw materials</t>
  </si>
  <si>
    <t>work in process</t>
  </si>
  <si>
    <t>finished goods and parts</t>
  </si>
  <si>
    <t>machinery and equipment</t>
  </si>
  <si>
    <t>capitalized software</t>
  </si>
  <si>
    <t>office furniture and equipment</t>
  </si>
  <si>
    <t>leasehold improvements</t>
  </si>
  <si>
    <t>construction in progress</t>
  </si>
  <si>
    <t>less: accumulated depreciation and amortization</t>
  </si>
  <si>
    <t>stock - raw materials</t>
  </si>
  <si>
    <t>stock - work in progress</t>
  </si>
  <si>
    <t>stock - finished goods</t>
  </si>
  <si>
    <t>other fixed assets</t>
  </si>
  <si>
    <t>leased assets</t>
  </si>
  <si>
    <t>accumulated depreciation and amortisation</t>
  </si>
  <si>
    <t>notes receivable</t>
  </si>
  <si>
    <t>insurance proceeds receivable</t>
  </si>
  <si>
    <t>added vale</t>
  </si>
  <si>
    <t>other non-current assets</t>
  </si>
  <si>
    <t>other assets, net</t>
  </si>
  <si>
    <t>accounts payable</t>
  </si>
  <si>
    <t>accrued and other liabilities</t>
  </si>
  <si>
    <t>accrued litigation settlement</t>
  </si>
  <si>
    <t>customer deposits</t>
  </si>
  <si>
    <t>deferred revenue</t>
  </si>
  <si>
    <t>other liabilities</t>
  </si>
  <si>
    <t>common stock, $0.001 par value</t>
  </si>
  <si>
    <t>noncontrolling interests</t>
  </si>
  <si>
    <t>redeemable noncontrolling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</si>
</sst>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/>
    <xf numFmtId="3" fontId="4" fillId="0" borderId="0" xfId="0" applyFont="1" applyAlignment="1">
      <alignment horizontal="center"/>
    </xf>
    <xf numFmtId="3" fontId="0" fillId="0" borderId="0" xfId="0" applyAlignment="1">
      <alignment horizontal="center"/>
    </xf>
    <xf numFmtId="3" fontId="4" fillId="0" borderId="0" xfId="0" applyFont="1" applyAlignment="1">
      <alignment horizontal="center" vertical="center" wrapText="1"/>
    </xf>
    <xf numFmtId="3" fontId="4" fillId="0" borderId="0" xfId="0" applyFont="1" applyAlignment="1">
      <alignment horizontal="center" vertical="center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5-45AD-A291-4688FC9AF8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9C-4532-A583-5CB14061EE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79-4EF4-B6BC-707BEAEBAC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08-489D-BFC1-E123847759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35-4DBA-92DF-99FC32A177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8B-4E71-8B79-17CF120E25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74-43C6-8275-8B82B7E3D9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25-431A-91D5-E7BDF0BD4A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AB-461A-A46F-747BBE9839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3B-40B6-96A7-DE3722AC2E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FE-45D7-9800-5B0D021CCD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92-418C-BF7C-1CE516398D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E1-45C4-825E-657A92B610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CA-41F9-82E6-8E618D6F22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94-4C1B-B5E2-C480F41858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.140625" style="1" customWidth="1"/>
    <col min="6" max="7" width="14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-45505</v>
      </c>
      <c r="G6" s="7">
        <f t="shared" ref="G6:O6" si="1">IF(G4=$BF$1,"",G71)</f>
        <v>-66191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428358</v>
      </c>
      <c r="G7" s="7">
        <f t="shared" ref="G7:O7" si="2">IF(G4=$BF$1,"",G128)</f>
        <v>458342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397474</v>
      </c>
      <c r="G8" s="7">
        <f t="shared" ref="G8:O8" si="3">IF(G4=$BF$1,"",G161)</f>
        <v>438422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164060</v>
      </c>
      <c r="G9" s="7">
        <f t="shared" ref="G9:O9" si="4">IF(G4=$BF$1,"",G189)</f>
        <v>207129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76913</v>
      </c>
      <c r="G10" s="7">
        <f t="shared" ref="G10:O10" si="5">IF(G4=$BF$1,"",G210)</f>
        <v>64815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584859</v>
      </c>
      <c r="G11" s="7">
        <f t="shared" ref="G11:O11" si="6">IF(G4=$BF$1,"",G227)</f>
        <v>624820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825832</v>
      </c>
      <c r="G12" s="35">
        <f t="shared" ref="G12:O12" si="7">IF(G4=$BF$1,"",SUM(G7:G8))</f>
        <v>896764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825832</v>
      </c>
      <c r="G13" s="35">
        <f t="shared" ref="G13:O13" si="8">IF(G4=$BF$1,"",SUM(G9:G11))</f>
        <v>896764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687660</v>
      </c>
      <c r="G24">
        <v>646069</v>
      </c>
      <c r="H24">
        <v>956179</v>
      </c>
      <c r="P24" s="44" t="s">
        <v>515</v>
      </c>
    </row>
    <row r="25" spans="5:16">
      <c r="E25" s="1" t="s">
        <v>27</v>
      </c>
      <c r="F25">
        <v>363266</v>
      </c>
      <c r="G25">
        <v>341230</v>
      </c>
      <c r="H25">
        <v>323214</v>
      </c>
      <c r="P25" s="44" t="s">
        <v>516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324394</v>
      </c>
      <c r="G30" s="7">
        <f>IF(G4=$BF$1,"",G24-G25+ABS(G26)-G27-G28-G29)</f>
        <v>304839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272287</v>
      </c>
      <c r="G34">
        <v>264185</v>
      </c>
      <c r="H34">
        <v>259776</v>
      </c>
    </row>
    <row r="35" spans="5:16">
      <c r="E35" s="1" t="s">
        <v>37</v>
      </c>
      <c r="F35">
        <v>95298</v>
      </c>
      <c r="G35">
        <v>94627</v>
      </c>
      <c r="H35">
        <v>88395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367585</v>
      </c>
      <c r="G43" s="7">
        <f>G32+G33+G34+G35+G36+G37+G38+G39+G40+G41+G42</f>
        <v>358812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-43191</v>
      </c>
      <c r="G44" s="7">
        <f>IF(G4=$BF$1,"",G30+G31-G43)</f>
        <v>-53973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37</v>
      </c>
      <c r="G49" s="38">
        <v>3548</v>
      </c>
      <c r="P49" s="44" t="s">
        <v>519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-1392</v>
      </c>
      <c r="P52" s="44"/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P56" s="44"/>
    </row>
    <row r="57" spans="5:16">
      <c r="E57" s="1" t="s">
        <v>59</v>
      </c>
      <c r="F57"/>
      <c r="G57"/>
      <c r="H57">
        <v>-12958</v>
      </c>
      <c r="P57" s="44" t="s">
        <v>521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-43228</v>
      </c>
      <c r="G59" s="7">
        <f>IF(G4=$BF$1,"",G44+G45+G46+G47+G48-G49-G50-G51+G52-G53+G54+G55-G56+G57+G58)</f>
        <v>-57521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2035</v>
      </c>
      <c r="G60">
        <v>7802</v>
      </c>
      <c r="H60">
        <v>-547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-45263</v>
      </c>
      <c r="G67" s="7">
        <f>IF(G4=$BF$1,"",SUM(G59,-G60,-ABS(G61),-G62,-G66))</f>
        <v>-65323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  <c r="F68" s="38">
        <v>-242</v>
      </c>
      <c r="G68" s="38">
        <v>-868</v>
      </c>
      <c r="P68" s="44" t="s">
        <v>519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-45505</v>
      </c>
      <c r="G71" s="7">
        <f t="shared" ref="G71:O71" si="14">IF(G4=$BF$1,"",SUM(G67:G70))</f>
        <v>-66191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-45505</v>
      </c>
      <c r="G83" s="7">
        <f t="shared" ref="G83:O83" si="15">IF(G4=$BF$1,"",SUM(G71:G82))</f>
        <v>-66191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903+12408</f>
        <v>13311</v>
      </c>
      <c r="G89" s="38">
        <f>903+11276</f>
        <v>12179</v>
      </c>
      <c r="P89" s="44" t="s">
        <v>519</v>
      </c>
    </row>
    <row r="90" spans="5:16">
      <c r="E90" s="1" t="s">
        <v>82</v>
      </c>
      <c r="F90" s="38">
        <v>15083</v>
      </c>
      <c r="G90" s="38">
        <v>13527</v>
      </c>
      <c r="P90" s="44" t="s">
        <v>519</v>
      </c>
    </row>
    <row r="91" spans="5:16">
      <c r="E91" s="1" t="s">
        <v>83</v>
      </c>
    </row>
    <row r="92" spans="5:16">
      <c r="E92" s="12" t="s">
        <v>84</v>
      </c>
      <c r="F92">
        <f>151429+4955</f>
        <v>156384</v>
      </c>
      <c r="G92">
        <f>134666+4677</f>
        <v>139343</v>
      </c>
      <c r="P92" s="44" t="s">
        <v>515</v>
      </c>
    </row>
    <row r="93" spans="5:16">
      <c r="E93" s="1" t="s">
        <v>85</v>
      </c>
    </row>
    <row r="94" spans="5:16">
      <c r="E94" s="1" t="s">
        <v>86</v>
      </c>
      <c r="F94" s="38">
        <v>31514</v>
      </c>
      <c r="G94" s="38">
        <v>29503</v>
      </c>
      <c r="P94" s="44" t="s">
        <v>519</v>
      </c>
    </row>
    <row r="95" spans="5:16">
      <c r="E95" s="1" t="s">
        <v>87</v>
      </c>
      <c r="F95" s="38">
        <v>18357</v>
      </c>
      <c r="G95" s="38">
        <v>8834</v>
      </c>
      <c r="P95" s="44" t="s">
        <v>519</v>
      </c>
    </row>
    <row r="96" spans="5:16">
      <c r="E96" s="12"/>
    </row>
    <row r="98" spans="5:16">
      <c r="E98" s="6" t="s">
        <v>88</v>
      </c>
      <c r="F98" s="7">
        <f>F89+F90+F91+F92+F93+F94+F95+F96</f>
        <v>234649</v>
      </c>
      <c r="G98" s="7">
        <f>IF(G4=$BF$1,"",G89+G90+G91+G92+G93+G94+G95+G96)</f>
        <v>203386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-126931</v>
      </c>
      <c r="G99" s="38">
        <v>-105865</v>
      </c>
      <c r="P99" s="44" t="s">
        <v>519</v>
      </c>
    </row>
    <row r="100" spans="5:16">
      <c r="E100" s="6" t="s">
        <v>90</v>
      </c>
      <c r="F100" s="7">
        <f>F98+F99</f>
        <v>107718</v>
      </c>
      <c r="G100" s="7">
        <f t="shared" ref="G100:O100" si="17">IF(G4=$BF$1,"",G98+G99)</f>
        <v>97521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  <c r="F101">
        <v>221334</v>
      </c>
      <c r="G101">
        <v>230882</v>
      </c>
    </row>
    <row r="102" spans="5:16">
      <c r="E102" s="1" t="s">
        <v>92</v>
      </c>
      <c r="F102">
        <v>68275</v>
      </c>
      <c r="G102">
        <v>98783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289609</v>
      </c>
      <c r="G104" s="7">
        <f t="shared" ref="G104:O104" si="18">IF(G4=$BF$1,"",G101+G102+G103)</f>
        <v>329665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4217</v>
      </c>
      <c r="G111">
        <v>4020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26814</v>
      </c>
      <c r="G125">
        <v>27136</v>
      </c>
      <c r="P125" s="44" t="s">
        <v>541</v>
      </c>
    </row>
    <row r="126" spans="5:16">
      <c r="E126" s="1" t="s">
        <v>113</v>
      </c>
      <c r="F126"/>
      <c r="G126"/>
      <c r="P126" s="44" t="s">
        <v>521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428358</v>
      </c>
      <c r="G128" s="7">
        <f t="shared" ref="G128:O128" si="19">IF(G4=$BF$1,"",G100+SUM(G104:G126))</f>
        <v>458342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109998</v>
      </c>
      <c r="G130">
        <v>136344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G135" s="38">
        <v>50000</v>
      </c>
      <c r="P135" s="44" t="s">
        <v>519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109998</v>
      </c>
      <c r="G140" s="7">
        <f t="shared" ref="G140:O140" si="20">IF(G4=$BF$1,"",G130+G131+G132+G133+G134+G135+G136+G139)</f>
        <v>186344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49624</v>
      </c>
      <c r="G142" s="38">
        <v>37660</v>
      </c>
      <c r="P142" s="44" t="s">
        <v>519</v>
      </c>
    </row>
    <row r="143" spans="5:16">
      <c r="E143" s="1" t="s">
        <v>125</v>
      </c>
      <c r="F143" s="38">
        <v>2969</v>
      </c>
      <c r="G143" s="38">
        <v>3906</v>
      </c>
      <c r="P143" s="44" t="s">
        <v>519</v>
      </c>
    </row>
    <row r="144" spans="5:16">
      <c r="E144" s="1" t="s">
        <v>126</v>
      </c>
      <c r="F144">
        <v>80568</v>
      </c>
      <c r="G144">
        <v>62337</v>
      </c>
      <c r="P144" s="44" t="s">
        <v>515</v>
      </c>
    </row>
    <row r="145" spans="5:16">
      <c r="E145" s="6" t="s">
        <v>127</v>
      </c>
      <c r="F145" s="7">
        <f>F141+F142+F143+F144</f>
        <v>133161</v>
      </c>
      <c r="G145" s="7">
        <f t="shared" ref="G145:O145" si="21">IF(G4=$BF$1,"",G141+G142+G143+G144)</f>
        <v>103903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5"/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27697</v>
      </c>
      <c r="G154">
        <v>18296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126618</v>
      </c>
      <c r="G157">
        <v>129879</v>
      </c>
    </row>
    <row r="158" spans="5:16">
      <c r="E158" s="1" t="s">
        <v>138</v>
      </c>
    </row>
    <row r="159" spans="5:16">
      <c r="E159" s="1" t="s">
        <v>139</v>
      </c>
      <c r="F159"/>
      <c r="G159"/>
      <c r="P159" s="44" t="s">
        <v>521</v>
      </c>
    </row>
    <row r="160" spans="5:16">
      <c r="E160" s="6" t="s">
        <v>140</v>
      </c>
      <c r="F160" s="7">
        <f>F146+F147+F148+F149+F150+F151+F152+F153+F154+F155+F156+F157+F158+F159</f>
        <v>154315</v>
      </c>
      <c r="G160" s="7">
        <f>IF(G4=$BF$1,"",G146+G147+G148+G149+G150+G151+G152+G153+G154+G155+G156+G157+G158+G159)</f>
        <v>148175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397474</v>
      </c>
      <c r="G161" s="7">
        <f t="shared" ref="G161:O161" si="22">IF(G4=$BF$1,"",G140+G145+G160)</f>
        <v>438422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654</v>
      </c>
      <c r="G166">
        <v>644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66722+59265</f>
        <v>125987</v>
      </c>
      <c r="G184">
        <f>55607+65899+50000</f>
        <v>171506</v>
      </c>
      <c r="P184" s="44" t="s">
        <v>515</v>
      </c>
    </row>
    <row r="185" spans="5:16">
      <c r="E185" s="12" t="s">
        <v>162</v>
      </c>
      <c r="F185">
        <v>32432</v>
      </c>
      <c r="G185">
        <v>29214</v>
      </c>
      <c r="P185" s="44" t="s">
        <v>515</v>
      </c>
    </row>
    <row r="187" spans="5:16">
      <c r="E187" s="1" t="s">
        <v>163</v>
      </c>
      <c r="F187"/>
      <c r="G187"/>
      <c r="P187" s="44" t="s">
        <v>521</v>
      </c>
    </row>
    <row r="188" spans="5:16">
      <c r="E188" s="1" t="s">
        <v>164</v>
      </c>
      <c r="F188">
        <v>4987</v>
      </c>
      <c r="G188">
        <v>5765</v>
      </c>
      <c r="P188" s="44" t="s">
        <v>515</v>
      </c>
    </row>
    <row r="189" spans="5:16">
      <c r="E189" s="6" t="s">
        <v>13</v>
      </c>
      <c r="F189" s="7">
        <f>SUM(F163:F188)</f>
        <v>164060</v>
      </c>
      <c r="G189" s="7">
        <f t="shared" ref="G189:O189" si="23">IF(G4=$BF$1,"",SUM(G163:G188))</f>
        <v>207129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25000</v>
      </c>
      <c r="G193">
        <v>0</v>
      </c>
    </row>
    <row r="194" spans="5:7">
      <c r="E194" s="1" t="s">
        <v>169</v>
      </c>
    </row>
    <row r="195" spans="5:7">
      <c r="E195" s="1" t="s">
        <v>170</v>
      </c>
      <c r="F195">
        <v>6392</v>
      </c>
      <c r="G195">
        <v>7078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 ht="25.5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6190</v>
      </c>
      <c r="G203">
        <v>8983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39331</v>
      </c>
      <c r="G209">
        <v>48754</v>
      </c>
      <c r="P209" s="44" t="s">
        <v>519</v>
      </c>
    </row>
    <row r="210" spans="5:16">
      <c r="E210" s="6" t="s">
        <v>14</v>
      </c>
      <c r="F210" s="7">
        <f>SUM(F191:F209)</f>
        <v>76913</v>
      </c>
      <c r="G210" s="7">
        <f t="shared" ref="G210:O210" si="24">IF(G4=$BF$1,"",SUM(G191:G209))</f>
        <v>64815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117+1355503</f>
        <v>1355620</v>
      </c>
      <c r="G212">
        <f>115+1326250</f>
        <v>1326365</v>
      </c>
      <c r="P212" s="44" t="s">
        <v>515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-722701</v>
      </c>
      <c r="G217">
        <v>-677772</v>
      </c>
    </row>
    <row r="218" spans="5:16">
      <c r="E218" s="1" t="s">
        <v>188</v>
      </c>
    </row>
    <row r="219" spans="5:16">
      <c r="E219" s="1" t="s">
        <v>189</v>
      </c>
      <c r="F219">
        <v>-38978</v>
      </c>
      <c r="G219">
        <v>-21536</v>
      </c>
    </row>
    <row r="220" spans="5:16">
      <c r="E220" s="1" t="s">
        <v>190</v>
      </c>
    </row>
    <row r="221" spans="5:16">
      <c r="E221" s="1" t="s">
        <v>67</v>
      </c>
      <c r="F221">
        <f>8872-2382</f>
        <v>6490</v>
      </c>
      <c r="G221">
        <f>8872-2906</f>
        <v>5966</v>
      </c>
      <c r="P221" s="44" t="s">
        <v>515</v>
      </c>
    </row>
    <row r="222" spans="5:16">
      <c r="E222" s="1" t="s">
        <v>191</v>
      </c>
    </row>
    <row r="223" spans="5:16">
      <c r="E223" s="1" t="s">
        <v>192</v>
      </c>
      <c r="F223">
        <v>-15572</v>
      </c>
      <c r="G223">
        <v>-8203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584859</v>
      </c>
      <c r="G227" s="7">
        <f t="shared" ref="G227:O227" si="25">IF(G4=$BF$1,"",SUM(G212:G226))</f>
        <v>624820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-8130</v>
      </c>
      <c r="G266" s="8">
        <v>-7739</v>
      </c>
      <c r="H266" s="8">
        <v>-263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-45263</v>
      </c>
      <c r="G267">
        <v>-65323</v>
      </c>
      <c r="H267">
        <v>-39265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59293</v>
      </c>
      <c r="G271">
        <v>62041</v>
      </c>
      <c r="H271">
        <v>60535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1998</v>
      </c>
      <c r="G275">
        <v>2427</v>
      </c>
      <c r="H275">
        <v>8618</v>
      </c>
    </row>
    <row r="276" spans="5:8">
      <c r="E276" s="1" t="s">
        <v>241</v>
      </c>
      <c r="F276">
        <v>0</v>
      </c>
      <c r="G276">
        <v>12883</v>
      </c>
      <c r="H276">
        <v>11053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  <c r="F279">
        <v>0</v>
      </c>
      <c r="G279">
        <v>0</v>
      </c>
      <c r="H279">
        <v>1465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29253</v>
      </c>
      <c r="G285">
        <v>27260</v>
      </c>
      <c r="H285">
        <v>31295</v>
      </c>
    </row>
    <row r="286" spans="5:8" ht="25.5" customHeight="1">
      <c r="E286" s="1" t="s">
        <v>249</v>
      </c>
    </row>
    <row r="287" spans="5:8">
      <c r="E287" s="1" t="s">
        <v>250</v>
      </c>
      <c r="F287">
        <v>1824</v>
      </c>
      <c r="G287">
        <v>1051</v>
      </c>
      <c r="H287">
        <v>1552</v>
      </c>
    </row>
    <row r="288" spans="5:8">
      <c r="E288" s="1" t="s">
        <v>251</v>
      </c>
      <c r="F288">
        <v>-2990</v>
      </c>
      <c r="G288">
        <v>-5567</v>
      </c>
      <c r="H288">
        <v>-6566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89378</v>
      </c>
      <c r="G296" s="7">
        <f>IF(G4=$BF$1,"",G271+G272+G273+G274+G275+G276+G277+G278+G279+G280+G281+G282+G283+G284+G285+G286+G287+G288+G289+G290+G291+G292+G293+G294+G295)</f>
        <v>100095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44115</v>
      </c>
      <c r="G297" s="7">
        <f t="shared" ref="G297:O297" si="27">IF(G4=$BF$1,"",MIN(F267,F268,F269)+F296)</f>
        <v>44115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-34035</v>
      </c>
      <c r="G299">
        <v>-17716</v>
      </c>
      <c r="H299">
        <v>-20656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40922</v>
      </c>
      <c r="G302">
        <v>-49834</v>
      </c>
      <c r="H302">
        <v>-3895</v>
      </c>
    </row>
    <row r="303" spans="5:15" ht="25.5">
      <c r="E303" s="1" t="s">
        <v>265</v>
      </c>
      <c r="F303">
        <v>599</v>
      </c>
      <c r="G303">
        <v>3987</v>
      </c>
      <c r="H303">
        <v>26255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-38675</v>
      </c>
      <c r="G315">
        <v>62657</v>
      </c>
      <c r="H315">
        <v>-12645</v>
      </c>
    </row>
    <row r="316" spans="5:15">
      <c r="E316" s="1" t="s">
        <v>276</v>
      </c>
    </row>
    <row r="317" spans="5:15">
      <c r="E317" s="1" t="s">
        <v>277</v>
      </c>
    </row>
    <row r="318" spans="5:15" ht="25.5">
      <c r="E318" s="6" t="s">
        <v>278</v>
      </c>
      <c r="F318" s="7">
        <f>F299+F300+F301+F302+F303+F304+F305+F306+F307+F308+F309+F310+F311+F312+F313+F314+F315+F316+F317</f>
        <v>-31189</v>
      </c>
      <c r="G318" s="7">
        <f>IF(G4=$BF$1,"",G299+G300+G301+G302+G303+G304+G305+G306+G307+G308+G309+G310+G311+G312+G313+G314+G315+G316+G317)</f>
        <v>-906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12926</v>
      </c>
      <c r="G319" s="7">
        <f t="shared" ref="G319:O319" si="28">IF(G4=$BF$1,"",G297+G318)</f>
        <v>43209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12926</v>
      </c>
      <c r="G326" s="7">
        <f t="shared" ref="G326:O326" si="30">IF(G4=$BF$1,"",G325+G319)</f>
        <v>43209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-40694</v>
      </c>
      <c r="G328">
        <v>-65172</v>
      </c>
      <c r="H328">
        <v>-16567</v>
      </c>
    </row>
    <row r="329" spans="5:15">
      <c r="E329" s="1" t="s">
        <v>288</v>
      </c>
      <c r="F329">
        <v>2896</v>
      </c>
      <c r="G329">
        <v>651</v>
      </c>
      <c r="H329">
        <v>1452</v>
      </c>
    </row>
    <row r="330" spans="5:15">
      <c r="E330" s="1" t="s">
        <v>289</v>
      </c>
    </row>
    <row r="331" spans="5:15" ht="25.5">
      <c r="E331" s="1" t="s">
        <v>290</v>
      </c>
      <c r="F331">
        <v>-970</v>
      </c>
      <c r="G331">
        <v>-3409</v>
      </c>
      <c r="H331">
        <v>-4665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-38768</v>
      </c>
      <c r="G337" s="7">
        <f>IF(G4=$BF$1,"",SUM(G328:G336))</f>
        <v>-67930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-7367</v>
      </c>
      <c r="G339">
        <v>-5545</v>
      </c>
      <c r="H339">
        <v>-2871</v>
      </c>
    </row>
    <row r="340" spans="5:15">
      <c r="E340" s="1" t="s">
        <v>299</v>
      </c>
      <c r="F340">
        <v>25000</v>
      </c>
      <c r="G340">
        <v>0</v>
      </c>
      <c r="H340">
        <v>0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-3369</v>
      </c>
      <c r="G349">
        <v>-3643</v>
      </c>
      <c r="H349">
        <v>-1055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14264</v>
      </c>
      <c r="G352" s="7">
        <f>IF(G4=$BF$1,"",SUM(G339:G351))</f>
        <v>-9188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-11578</v>
      </c>
      <c r="G353" s="7">
        <f t="shared" ref="G353:O353" si="33">IF(G4=$BF$1,"",G326+G337+G352)</f>
        <v>-33909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-3145</v>
      </c>
      <c r="G354">
        <v>5303</v>
      </c>
      <c r="H354">
        <v>-2369</v>
      </c>
    </row>
    <row r="355" spans="5:15" ht="25.5">
      <c r="E355" s="6" t="s">
        <v>314</v>
      </c>
      <c r="F355" s="7">
        <f>F353+F354</f>
        <v>-14723</v>
      </c>
      <c r="G355" s="7">
        <f t="shared" ref="G355:O355" si="34">IF(G4=$BF$1,"",G353+G354)</f>
        <v>-28606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136831</v>
      </c>
      <c r="G356">
        <v>185248</v>
      </c>
      <c r="H356">
        <v>155942</v>
      </c>
    </row>
    <row r="357" spans="5:15">
      <c r="E357" s="6" t="s">
        <v>316</v>
      </c>
      <c r="F357" s="7">
        <f>F355+F356</f>
        <v>122108</v>
      </c>
      <c r="G357" s="7">
        <f t="shared" ref="G357:O357" si="35">IF(G4=$BF$1,"",G355+G356)</f>
        <v>156642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6.4375476922743549E-2</v>
      </c>
      <c r="G364" s="24">
        <f t="shared" si="37"/>
        <v>-0.32432211960312868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-0.31251982897977065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-7.9097733628914632E-2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0.47173603234156414</v>
      </c>
      <c r="G369" s="27">
        <f t="shared" si="41"/>
        <v>0.4718365994963386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-6.280865544018846E-2</v>
      </c>
      <c r="G370" s="27">
        <f t="shared" si="42"/>
        <v>-8.3540612535193612E-2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-6.6173690486577674E-2</v>
      </c>
      <c r="G371" s="28">
        <f t="shared" si="43"/>
        <v>-0.10245190529184964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-5.5102006219182591E-2</v>
      </c>
      <c r="G372" s="27">
        <f t="shared" si="44"/>
        <v>-7.381094691579948E-2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-7.780507780507781E-2</v>
      </c>
      <c r="G373" s="27">
        <f t="shared" si="45"/>
        <v>-0.10593610959956468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0.29179421480397949</v>
      </c>
      <c r="G376" s="30">
        <f t="shared" si="47"/>
        <v>0.30325035349322677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0.41201896525487341</v>
      </c>
      <c r="G377" s="30">
        <f t="shared" si="48"/>
        <v>0.43523574789539388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-1167.3243243243244</v>
      </c>
      <c r="G378" s="30">
        <f t="shared" si="49"/>
        <v>-15.212232243517475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2.4227355845422407</v>
      </c>
      <c r="G382" s="32">
        <f t="shared" si="51"/>
        <v>2.1166615973620306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1.6110752163842497</v>
      </c>
      <c r="G383" s="32">
        <f t="shared" si="52"/>
        <v>1.6150273501054899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0.67047421674996954</v>
      </c>
      <c r="G384" s="32">
        <f t="shared" si="53"/>
        <v>0.65825644887968371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7.8788248201877367E-2</v>
      </c>
      <c r="G385" s="32">
        <f t="shared" si="54"/>
        <v>0.20860912764509074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109998</v>
      </c>
      <c r="G418" s="17">
        <f>G130-G417</f>
        <v>136344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RowHeight="12.75"/>
  <cols>
    <col min="1" max="2" width="33.7109375" customWidth="1"/>
    <col min="3" max="3" width="12.7109375" style="41" customWidth="1"/>
    <col min="4" max="4" width="15.28515625" bestFit="1" customWidth="1"/>
    <col min="5" max="5" width="14.7109375" customWidth="1"/>
  </cols>
  <sheetData>
    <row r="1" spans="1:5" ht="33.75" customHeight="1">
      <c r="A1" s="42" t="s">
        <v>501</v>
      </c>
      <c r="B1" s="42" t="s">
        <v>502</v>
      </c>
      <c r="C1" s="42" t="s">
        <v>514</v>
      </c>
      <c r="D1" s="42" t="s">
        <v>503</v>
      </c>
      <c r="E1" s="39"/>
    </row>
    <row r="2" spans="1:5">
      <c r="A2" s="39" t="s">
        <v>517</v>
      </c>
      <c r="B2" s="39" t="s">
        <v>504</v>
      </c>
      <c r="C2" s="43">
        <v>1</v>
      </c>
      <c r="D2" s="39" t="s">
        <v>505</v>
      </c>
      <c r="E2" s="39"/>
    </row>
    <row r="3" spans="1:5">
      <c r="A3" s="39" t="s">
        <v>518</v>
      </c>
      <c r="B3" s="39" t="s">
        <v>504</v>
      </c>
      <c r="C3" s="40">
        <v>1</v>
      </c>
      <c r="D3" s="39" t="s">
        <v>505</v>
      </c>
    </row>
    <row r="4" spans="1:5">
      <c r="A4" s="39" t="s">
        <v>517</v>
      </c>
      <c r="B4" s="39" t="s">
        <v>506</v>
      </c>
      <c r="C4" s="40">
        <v>0</v>
      </c>
      <c r="D4" s="39" t="s">
        <v>505</v>
      </c>
    </row>
    <row r="5" spans="1:5">
      <c r="A5" s="39" t="s">
        <v>518</v>
      </c>
      <c r="B5" s="39" t="s">
        <v>506</v>
      </c>
      <c r="C5" s="40">
        <v>0</v>
      </c>
      <c r="D5" s="39" t="s">
        <v>505</v>
      </c>
    </row>
    <row r="6" spans="1:5">
      <c r="A6" t="s">
        <v>440</v>
      </c>
      <c r="B6" s="39" t="s">
        <v>520</v>
      </c>
      <c r="C6" s="40">
        <v>0</v>
      </c>
      <c r="D6" s="39" t="s">
        <v>505</v>
      </c>
    </row>
    <row r="7" spans="1:5">
      <c r="A7" s="39" t="s">
        <v>523</v>
      </c>
      <c r="B7" s="39" t="s">
        <v>522</v>
      </c>
      <c r="C7" s="40">
        <v>2</v>
      </c>
      <c r="D7" s="39" t="s">
        <v>505</v>
      </c>
    </row>
    <row r="8" spans="1:5">
      <c r="A8" s="39" t="s">
        <v>524</v>
      </c>
      <c r="B8" s="39" t="s">
        <v>533</v>
      </c>
      <c r="C8" s="40">
        <v>1</v>
      </c>
      <c r="D8" s="39" t="s">
        <v>505</v>
      </c>
    </row>
    <row r="9" spans="1:5">
      <c r="A9" s="39" t="s">
        <v>525</v>
      </c>
      <c r="B9" s="39" t="s">
        <v>534</v>
      </c>
      <c r="C9" s="40">
        <v>1</v>
      </c>
      <c r="D9" s="39" t="s">
        <v>505</v>
      </c>
    </row>
    <row r="10" spans="1:5">
      <c r="A10" s="39" t="s">
        <v>526</v>
      </c>
      <c r="B10" s="39" t="s">
        <v>535</v>
      </c>
      <c r="C10" s="40">
        <v>1</v>
      </c>
      <c r="D10" s="39" t="s">
        <v>505</v>
      </c>
    </row>
    <row r="11" spans="1:5">
      <c r="A11" s="39" t="s">
        <v>507</v>
      </c>
      <c r="B11" s="39" t="s">
        <v>508</v>
      </c>
      <c r="C11" s="40">
        <v>1</v>
      </c>
      <c r="D11" s="39" t="s">
        <v>505</v>
      </c>
    </row>
    <row r="12" spans="1:5">
      <c r="A12" s="39" t="s">
        <v>509</v>
      </c>
      <c r="B12" s="39" t="s">
        <v>508</v>
      </c>
      <c r="C12" s="40">
        <v>1</v>
      </c>
      <c r="D12" s="39" t="s">
        <v>505</v>
      </c>
    </row>
    <row r="13" spans="1:5">
      <c r="A13" s="39" t="s">
        <v>527</v>
      </c>
      <c r="B13" s="39" t="s">
        <v>510</v>
      </c>
      <c r="C13" s="40">
        <v>1</v>
      </c>
      <c r="D13" s="39" t="s">
        <v>505</v>
      </c>
    </row>
    <row r="14" spans="1:5">
      <c r="A14" s="39" t="s">
        <v>528</v>
      </c>
      <c r="B14" s="39" t="s">
        <v>536</v>
      </c>
      <c r="C14" s="40">
        <v>1</v>
      </c>
      <c r="D14" s="39" t="s">
        <v>505</v>
      </c>
    </row>
    <row r="15" spans="1:5">
      <c r="A15" s="39" t="s">
        <v>529</v>
      </c>
      <c r="B15" s="39" t="s">
        <v>510</v>
      </c>
      <c r="C15" s="40">
        <v>1</v>
      </c>
      <c r="D15" s="39" t="s">
        <v>505</v>
      </c>
    </row>
    <row r="16" spans="1:5">
      <c r="A16" s="39" t="s">
        <v>530</v>
      </c>
      <c r="B16" s="39" t="s">
        <v>537</v>
      </c>
      <c r="C16" s="40">
        <v>1</v>
      </c>
      <c r="D16" s="39" t="s">
        <v>505</v>
      </c>
    </row>
    <row r="17" spans="1:4">
      <c r="A17" s="39" t="s">
        <v>531</v>
      </c>
      <c r="B17" s="39" t="s">
        <v>531</v>
      </c>
      <c r="C17" s="40">
        <v>1</v>
      </c>
      <c r="D17" s="39" t="s">
        <v>505</v>
      </c>
    </row>
    <row r="18" spans="1:4">
      <c r="A18" s="39" t="s">
        <v>532</v>
      </c>
      <c r="B18" s="39" t="s">
        <v>538</v>
      </c>
      <c r="C18" s="40">
        <v>1</v>
      </c>
      <c r="D18" s="39" t="s">
        <v>505</v>
      </c>
    </row>
    <row r="19" spans="1:4">
      <c r="A19" s="39" t="s">
        <v>540</v>
      </c>
      <c r="B19" s="39" t="s">
        <v>539</v>
      </c>
      <c r="C19" s="40">
        <v>1</v>
      </c>
      <c r="D19" s="39" t="s">
        <v>505</v>
      </c>
    </row>
    <row r="20" spans="1:4">
      <c r="A20" s="39" t="s">
        <v>543</v>
      </c>
      <c r="B20" s="39" t="s">
        <v>542</v>
      </c>
      <c r="C20" s="40">
        <v>1</v>
      </c>
      <c r="D20" s="39" t="s">
        <v>505</v>
      </c>
    </row>
    <row r="21" spans="1:4">
      <c r="A21" s="39" t="s">
        <v>544</v>
      </c>
      <c r="B21" t="s">
        <v>161</v>
      </c>
      <c r="C21" s="40">
        <v>1</v>
      </c>
      <c r="D21" s="39" t="s">
        <v>505</v>
      </c>
    </row>
    <row r="22" spans="1:4">
      <c r="A22" s="39" t="s">
        <v>545</v>
      </c>
      <c r="B22" t="s">
        <v>161</v>
      </c>
      <c r="C22" s="40">
        <v>1</v>
      </c>
      <c r="D22" s="39" t="s">
        <v>505</v>
      </c>
    </row>
    <row r="23" spans="1:4">
      <c r="A23" s="39" t="s">
        <v>546</v>
      </c>
      <c r="B23" t="s">
        <v>161</v>
      </c>
      <c r="C23" s="40">
        <v>1</v>
      </c>
      <c r="D23" s="39" t="s">
        <v>505</v>
      </c>
    </row>
    <row r="24" spans="1:4">
      <c r="A24" s="39" t="s">
        <v>547</v>
      </c>
      <c r="B24" t="s">
        <v>164</v>
      </c>
      <c r="C24" s="40">
        <v>1</v>
      </c>
      <c r="D24" s="39" t="s">
        <v>505</v>
      </c>
    </row>
    <row r="25" spans="1:4">
      <c r="A25" s="39" t="s">
        <v>548</v>
      </c>
      <c r="B25" t="s">
        <v>162</v>
      </c>
      <c r="C25" s="40">
        <v>1</v>
      </c>
      <c r="D25" s="39" t="s">
        <v>505</v>
      </c>
    </row>
    <row r="26" spans="1:4">
      <c r="A26" s="39" t="s">
        <v>549</v>
      </c>
      <c r="B26" t="s">
        <v>511</v>
      </c>
      <c r="C26" s="40">
        <v>1</v>
      </c>
      <c r="D26" s="39" t="s">
        <v>505</v>
      </c>
    </row>
    <row r="27" spans="1:4">
      <c r="A27" s="39" t="s">
        <v>550</v>
      </c>
      <c r="B27" t="s">
        <v>512</v>
      </c>
      <c r="C27" s="40">
        <v>1</v>
      </c>
      <c r="D27" s="39" t="s">
        <v>505</v>
      </c>
    </row>
    <row r="28" spans="1:4">
      <c r="A28" s="39" t="s">
        <v>513</v>
      </c>
      <c r="B28" t="s">
        <v>512</v>
      </c>
      <c r="C28" s="40">
        <v>1</v>
      </c>
      <c r="D28" s="39" t="s">
        <v>505</v>
      </c>
    </row>
    <row r="29" spans="1:4">
      <c r="A29" s="39" t="s">
        <v>551</v>
      </c>
      <c r="B29" t="s">
        <v>522</v>
      </c>
      <c r="C29" s="40">
        <v>1</v>
      </c>
      <c r="D29" s="39" t="s">
        <v>505</v>
      </c>
    </row>
    <row r="30" spans="1:4">
      <c r="A30" s="39" t="s">
        <v>552</v>
      </c>
      <c r="B30" t="s">
        <v>522</v>
      </c>
      <c r="C30" s="40">
        <v>1</v>
      </c>
      <c r="D30" s="39" t="s">
        <v>505</v>
      </c>
    </row>
    <row r="31" spans="1:4">
      <c r="C31" s="40"/>
      <c r="D31" s="39"/>
    </row>
    <row r="32" spans="1:4">
      <c r="C32" s="40"/>
      <c r="D32" s="39"/>
    </row>
    <row r="33" spans="3:4">
      <c r="C33" s="40"/>
      <c r="D33" s="39"/>
    </row>
    <row r="34" spans="3:4">
      <c r="C34" s="40"/>
      <c r="D34" s="39"/>
    </row>
    <row r="35" spans="3:4">
      <c r="C35" s="40"/>
      <c r="D35" s="39"/>
    </row>
    <row r="36" spans="3:4">
      <c r="C36" s="40"/>
      <c r="D36" s="39"/>
    </row>
    <row r="37" spans="3:4">
      <c r="C37" s="40"/>
      <c r="D37" s="39"/>
    </row>
    <row r="38" spans="3:4">
      <c r="C38" s="40"/>
      <c r="D38" s="39"/>
    </row>
    <row r="39" spans="3:4">
      <c r="C39" s="40"/>
      <c r="D39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6" sqref="A6"/>
    </sheetView>
  </sheetViews>
  <sheetFormatPr defaultRowHeight="12.75"/>
  <cols>
    <col min="1" max="4" width="25.7109375" customWidth="1"/>
    <col min="5" max="5" width="37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31</v>
      </c>
      <c r="F3">
        <v>31</v>
      </c>
    </row>
    <row r="4" spans="1:6">
      <c r="A4" t="s">
        <v>376</v>
      </c>
      <c r="E4">
        <v>2018</v>
      </c>
      <c r="F4">
        <v>2017</v>
      </c>
    </row>
    <row r="5" spans="1:6">
      <c r="A5" t="s">
        <v>377</v>
      </c>
    </row>
    <row r="6" spans="1:6">
      <c r="A6" t="s">
        <v>378</v>
      </c>
      <c r="B6" t="s">
        <v>116</v>
      </c>
      <c r="C6" t="s">
        <v>116</v>
      </c>
      <c r="D6" t="s">
        <v>116</v>
      </c>
    </row>
    <row r="7" spans="1:6">
      <c r="A7" t="s">
        <v>379</v>
      </c>
      <c r="B7" t="s">
        <v>117</v>
      </c>
      <c r="C7" t="s">
        <v>117</v>
      </c>
      <c r="D7" t="s">
        <v>116</v>
      </c>
      <c r="E7">
        <v>109998</v>
      </c>
      <c r="F7">
        <v>136344</v>
      </c>
    </row>
    <row r="8" spans="1:6">
      <c r="A8" t="s">
        <v>380</v>
      </c>
      <c r="B8" t="s">
        <v>352</v>
      </c>
      <c r="C8" t="s">
        <v>137</v>
      </c>
      <c r="D8" t="s">
        <v>116</v>
      </c>
      <c r="E8">
        <v>126618</v>
      </c>
      <c r="F8">
        <v>129879</v>
      </c>
    </row>
    <row r="9" spans="1:6">
      <c r="A9" t="s">
        <v>381</v>
      </c>
      <c r="B9" t="s">
        <v>126</v>
      </c>
      <c r="C9" t="s">
        <v>126</v>
      </c>
      <c r="D9" t="s">
        <v>116</v>
      </c>
      <c r="E9">
        <v>133161</v>
      </c>
      <c r="F9">
        <v>103903</v>
      </c>
    </row>
    <row r="10" spans="1:6">
      <c r="A10" t="s">
        <v>382</v>
      </c>
      <c r="B10" t="s">
        <v>139</v>
      </c>
      <c r="C10" t="s">
        <v>139</v>
      </c>
      <c r="D10" t="s">
        <v>116</v>
      </c>
      <c r="F10">
        <v>50000</v>
      </c>
    </row>
    <row r="11" spans="1:6">
      <c r="A11" t="s">
        <v>383</v>
      </c>
      <c r="B11" t="s">
        <v>134</v>
      </c>
      <c r="C11" t="s">
        <v>134</v>
      </c>
      <c r="D11" t="s">
        <v>116</v>
      </c>
      <c r="E11">
        <v>27697</v>
      </c>
      <c r="F11">
        <v>18296</v>
      </c>
    </row>
    <row r="12" spans="1:6">
      <c r="A12" t="s">
        <v>384</v>
      </c>
      <c r="B12" t="s">
        <v>12</v>
      </c>
      <c r="C12" t="s">
        <v>12</v>
      </c>
      <c r="D12" t="s">
        <v>116</v>
      </c>
      <c r="E12">
        <v>397474</v>
      </c>
      <c r="F12">
        <v>438422</v>
      </c>
    </row>
    <row r="13" spans="1:6">
      <c r="A13" t="s">
        <v>385</v>
      </c>
      <c r="B13" t="s">
        <v>386</v>
      </c>
      <c r="C13" t="s">
        <v>84</v>
      </c>
      <c r="D13" t="s">
        <v>80</v>
      </c>
      <c r="E13">
        <v>107718</v>
      </c>
      <c r="F13">
        <v>97521</v>
      </c>
    </row>
    <row r="14" spans="1:6">
      <c r="A14" t="s">
        <v>387</v>
      </c>
      <c r="B14" t="s">
        <v>388</v>
      </c>
      <c r="C14" t="s">
        <v>92</v>
      </c>
      <c r="D14" t="s">
        <v>80</v>
      </c>
      <c r="E14">
        <v>68275</v>
      </c>
      <c r="F14">
        <v>98783</v>
      </c>
    </row>
    <row r="15" spans="1:6">
      <c r="A15" t="s">
        <v>389</v>
      </c>
      <c r="B15" t="s">
        <v>389</v>
      </c>
      <c r="C15" t="s">
        <v>91</v>
      </c>
      <c r="D15" t="s">
        <v>80</v>
      </c>
      <c r="E15">
        <v>221334</v>
      </c>
      <c r="F15">
        <v>230882</v>
      </c>
    </row>
    <row r="16" spans="1:6">
      <c r="A16" t="s">
        <v>390</v>
      </c>
      <c r="B16" t="s">
        <v>101</v>
      </c>
      <c r="C16" t="s">
        <v>101</v>
      </c>
      <c r="D16" t="s">
        <v>80</v>
      </c>
      <c r="E16">
        <v>4217</v>
      </c>
      <c r="F16">
        <v>4020</v>
      </c>
    </row>
    <row r="17" spans="1:6">
      <c r="A17" t="s">
        <v>391</v>
      </c>
      <c r="B17" t="s">
        <v>113</v>
      </c>
      <c r="C17" t="s">
        <v>113</v>
      </c>
      <c r="D17" t="s">
        <v>80</v>
      </c>
      <c r="E17">
        <v>26814</v>
      </c>
      <c r="F17">
        <v>27136</v>
      </c>
    </row>
    <row r="18" spans="1:6">
      <c r="A18" t="s">
        <v>392</v>
      </c>
      <c r="D18" t="s">
        <v>80</v>
      </c>
      <c r="E18">
        <v>825832</v>
      </c>
      <c r="F18">
        <v>896764</v>
      </c>
    </row>
    <row r="19" spans="1:6">
      <c r="A19" t="s">
        <v>393</v>
      </c>
      <c r="D19" t="s">
        <v>80</v>
      </c>
    </row>
    <row r="20" spans="1:6">
      <c r="A20" t="s">
        <v>394</v>
      </c>
      <c r="B20" t="s">
        <v>141</v>
      </c>
      <c r="C20" t="s">
        <v>141</v>
      </c>
      <c r="D20" t="s">
        <v>141</v>
      </c>
    </row>
    <row r="21" spans="1:6">
      <c r="A21" t="s">
        <v>395</v>
      </c>
      <c r="B21" t="s">
        <v>145</v>
      </c>
      <c r="C21" t="s">
        <v>145</v>
      </c>
      <c r="D21" t="s">
        <v>141</v>
      </c>
      <c r="E21">
        <v>654</v>
      </c>
      <c r="F21">
        <v>644</v>
      </c>
    </row>
    <row r="22" spans="1:6">
      <c r="A22" t="s">
        <v>396</v>
      </c>
      <c r="B22" t="s">
        <v>396</v>
      </c>
      <c r="C22" t="s">
        <v>163</v>
      </c>
      <c r="D22" t="s">
        <v>141</v>
      </c>
      <c r="E22">
        <v>66722</v>
      </c>
      <c r="F22">
        <v>55607</v>
      </c>
    </row>
    <row r="23" spans="1:6">
      <c r="A23" t="s">
        <v>397</v>
      </c>
      <c r="B23" t="s">
        <v>398</v>
      </c>
      <c r="C23" t="s">
        <v>161</v>
      </c>
      <c r="D23" t="s">
        <v>141</v>
      </c>
      <c r="E23">
        <v>59265</v>
      </c>
      <c r="F23">
        <v>65899</v>
      </c>
    </row>
    <row r="24" spans="1:6">
      <c r="A24" t="s">
        <v>399</v>
      </c>
      <c r="B24" t="s">
        <v>398</v>
      </c>
      <c r="C24" t="s">
        <v>161</v>
      </c>
      <c r="D24" t="s">
        <v>141</v>
      </c>
      <c r="F24">
        <v>50000</v>
      </c>
    </row>
    <row r="25" spans="1:6">
      <c r="A25" t="s">
        <v>400</v>
      </c>
      <c r="B25" t="s">
        <v>401</v>
      </c>
      <c r="C25" t="s">
        <v>162</v>
      </c>
      <c r="D25" t="s">
        <v>141</v>
      </c>
      <c r="E25">
        <v>4987</v>
      </c>
      <c r="F25">
        <v>5765</v>
      </c>
    </row>
    <row r="26" spans="1:6">
      <c r="A26" t="s">
        <v>402</v>
      </c>
      <c r="B26" t="s">
        <v>401</v>
      </c>
      <c r="C26" t="s">
        <v>162</v>
      </c>
      <c r="D26" t="s">
        <v>141</v>
      </c>
      <c r="E26">
        <v>32432</v>
      </c>
      <c r="F26">
        <v>29214</v>
      </c>
    </row>
    <row r="27" spans="1:6">
      <c r="A27" t="s">
        <v>403</v>
      </c>
      <c r="B27" t="s">
        <v>13</v>
      </c>
      <c r="C27" t="s">
        <v>13</v>
      </c>
      <c r="D27" t="s">
        <v>141</v>
      </c>
      <c r="E27">
        <v>164060</v>
      </c>
      <c r="F27">
        <v>207129</v>
      </c>
    </row>
    <row r="28" spans="1:6">
      <c r="A28" t="s">
        <v>404</v>
      </c>
      <c r="B28" t="s">
        <v>169</v>
      </c>
      <c r="C28" t="s">
        <v>168</v>
      </c>
      <c r="D28" t="s">
        <v>165</v>
      </c>
      <c r="E28">
        <v>25000</v>
      </c>
    </row>
    <row r="29" spans="1:6">
      <c r="A29" t="s">
        <v>405</v>
      </c>
      <c r="B29" t="s">
        <v>170</v>
      </c>
      <c r="C29" t="s">
        <v>170</v>
      </c>
      <c r="D29" t="s">
        <v>165</v>
      </c>
      <c r="E29">
        <v>6392</v>
      </c>
      <c r="F29">
        <v>7078</v>
      </c>
    </row>
    <row r="30" spans="1:6">
      <c r="A30" t="s">
        <v>406</v>
      </c>
      <c r="B30" t="s">
        <v>178</v>
      </c>
      <c r="C30" t="s">
        <v>178</v>
      </c>
      <c r="D30" t="s">
        <v>165</v>
      </c>
      <c r="E30">
        <v>6190</v>
      </c>
      <c r="F30">
        <v>8983</v>
      </c>
    </row>
    <row r="31" spans="1:6">
      <c r="A31" t="s">
        <v>407</v>
      </c>
      <c r="B31" t="s">
        <v>164</v>
      </c>
      <c r="C31" t="s">
        <v>164</v>
      </c>
      <c r="D31" t="s">
        <v>141</v>
      </c>
      <c r="E31">
        <v>39331</v>
      </c>
      <c r="F31">
        <v>48754</v>
      </c>
    </row>
    <row r="32" spans="1:6">
      <c r="A32" t="s">
        <v>408</v>
      </c>
      <c r="B32" t="s">
        <v>164</v>
      </c>
      <c r="C32" t="s">
        <v>164</v>
      </c>
      <c r="D32" t="s">
        <v>165</v>
      </c>
      <c r="E32">
        <v>240973</v>
      </c>
      <c r="F32">
        <v>271944</v>
      </c>
    </row>
    <row r="33" spans="1:6">
      <c r="A33" t="s">
        <v>409</v>
      </c>
      <c r="B33" t="s">
        <v>67</v>
      </c>
      <c r="C33" t="s">
        <v>67</v>
      </c>
      <c r="D33" t="s">
        <v>181</v>
      </c>
      <c r="E33">
        <v>8872</v>
      </c>
      <c r="F33">
        <v>8872</v>
      </c>
    </row>
    <row r="34" spans="1:6">
      <c r="A34" t="s">
        <v>410</v>
      </c>
      <c r="B34" t="s">
        <v>180</v>
      </c>
      <c r="C34" t="s">
        <v>180</v>
      </c>
      <c r="D34" t="s">
        <v>165</v>
      </c>
    </row>
    <row r="35" spans="1:6">
      <c r="A35" t="s">
        <v>411</v>
      </c>
      <c r="B35" t="s">
        <v>181</v>
      </c>
      <c r="C35" t="s">
        <v>181</v>
      </c>
      <c r="D35" t="s">
        <v>165</v>
      </c>
    </row>
    <row r="36" spans="1:6">
      <c r="A36" t="s">
        <v>412</v>
      </c>
      <c r="B36" t="s">
        <v>182</v>
      </c>
      <c r="C36" t="s">
        <v>182</v>
      </c>
      <c r="D36" t="s">
        <v>181</v>
      </c>
    </row>
    <row r="37" spans="1:6">
      <c r="D37" t="s">
        <v>181</v>
      </c>
      <c r="E37">
        <v>117</v>
      </c>
      <c r="F37">
        <v>115</v>
      </c>
    </row>
    <row r="38" spans="1:6">
      <c r="A38" t="s">
        <v>413</v>
      </c>
      <c r="D38" t="s">
        <v>181</v>
      </c>
    </row>
    <row r="39" spans="1:6">
      <c r="A39" t="s">
        <v>414</v>
      </c>
      <c r="B39" t="s">
        <v>182</v>
      </c>
      <c r="C39" t="s">
        <v>182</v>
      </c>
      <c r="D39" t="s">
        <v>181</v>
      </c>
      <c r="E39">
        <v>1355503</v>
      </c>
      <c r="F39">
        <v>1326250</v>
      </c>
    </row>
    <row r="40" spans="1:6">
      <c r="A40" t="s">
        <v>415</v>
      </c>
      <c r="B40" t="s">
        <v>416</v>
      </c>
      <c r="C40" t="s">
        <v>192</v>
      </c>
      <c r="D40" t="s">
        <v>181</v>
      </c>
      <c r="E40">
        <v>-15572</v>
      </c>
      <c r="F40">
        <v>-8203</v>
      </c>
    </row>
    <row r="41" spans="1:6">
      <c r="A41" t="s">
        <v>417</v>
      </c>
      <c r="B41" t="s">
        <v>187</v>
      </c>
      <c r="C41" t="s">
        <v>187</v>
      </c>
      <c r="D41" t="s">
        <v>181</v>
      </c>
      <c r="E41">
        <v>-722701</v>
      </c>
      <c r="F41">
        <v>-677772</v>
      </c>
    </row>
    <row r="42" spans="1:6">
      <c r="A42" t="s">
        <v>418</v>
      </c>
      <c r="B42" t="s">
        <v>189</v>
      </c>
      <c r="C42" t="s">
        <v>189</v>
      </c>
      <c r="D42" t="s">
        <v>181</v>
      </c>
      <c r="E42">
        <v>-38978</v>
      </c>
      <c r="F42">
        <v>-21536</v>
      </c>
    </row>
    <row r="43" spans="1:6">
      <c r="A43" t="s">
        <v>419</v>
      </c>
      <c r="D43" t="s">
        <v>181</v>
      </c>
      <c r="E43">
        <v>578369</v>
      </c>
      <c r="F43">
        <v>618854</v>
      </c>
    </row>
    <row r="44" spans="1:6">
      <c r="A44" t="s">
        <v>420</v>
      </c>
      <c r="B44" t="s">
        <v>67</v>
      </c>
      <c r="C44" t="s">
        <v>67</v>
      </c>
      <c r="D44" t="s">
        <v>181</v>
      </c>
      <c r="E44">
        <v>-2382</v>
      </c>
      <c r="F44">
        <v>-2906</v>
      </c>
    </row>
    <row r="45" spans="1:6">
      <c r="A45" t="s">
        <v>421</v>
      </c>
      <c r="B45" t="s">
        <v>195</v>
      </c>
      <c r="C45" t="s">
        <v>195</v>
      </c>
      <c r="D45" t="s">
        <v>181</v>
      </c>
      <c r="E45">
        <v>575987</v>
      </c>
      <c r="F45">
        <v>615948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/>
  </sheetViews>
  <sheetFormatPr defaultRowHeight="12.75"/>
  <cols>
    <col min="1" max="4" width="25.7109375" customWidth="1"/>
  </cols>
  <sheetData>
    <row r="2" spans="1:7">
      <c r="A2" t="s">
        <v>422</v>
      </c>
      <c r="E2">
        <v>2018</v>
      </c>
      <c r="F2">
        <v>2017</v>
      </c>
      <c r="G2">
        <v>2016</v>
      </c>
    </row>
    <row r="3" spans="1:7">
      <c r="A3" t="s">
        <v>423</v>
      </c>
      <c r="B3" t="s">
        <v>424</v>
      </c>
      <c r="C3" t="s">
        <v>26</v>
      </c>
      <c r="D3" t="s">
        <v>424</v>
      </c>
    </row>
    <row r="4" spans="1:7">
      <c r="A4" t="s">
        <v>425</v>
      </c>
      <c r="B4" t="s">
        <v>424</v>
      </c>
      <c r="C4" t="s">
        <v>26</v>
      </c>
      <c r="D4" t="s">
        <v>424</v>
      </c>
      <c r="E4">
        <v>429215</v>
      </c>
      <c r="F4">
        <v>391596</v>
      </c>
      <c r="G4">
        <v>394850</v>
      </c>
    </row>
    <row r="5" spans="1:7">
      <c r="A5" t="s">
        <v>426</v>
      </c>
      <c r="B5" t="s">
        <v>424</v>
      </c>
      <c r="C5" t="s">
        <v>26</v>
      </c>
      <c r="D5" t="s">
        <v>424</v>
      </c>
      <c r="E5">
        <v>258445</v>
      </c>
      <c r="F5">
        <v>254473</v>
      </c>
      <c r="G5">
        <v>238115</v>
      </c>
    </row>
    <row r="6" spans="1:7">
      <c r="A6" t="s">
        <v>427</v>
      </c>
      <c r="B6" t="s">
        <v>428</v>
      </c>
      <c r="C6" t="s">
        <v>429</v>
      </c>
      <c r="D6" t="s">
        <v>424</v>
      </c>
      <c r="E6">
        <v>-687660</v>
      </c>
      <c r="F6">
        <v>-646069</v>
      </c>
      <c r="G6">
        <v>632965</v>
      </c>
    </row>
    <row r="7" spans="1:7">
      <c r="A7" t="s">
        <v>430</v>
      </c>
      <c r="B7" t="s">
        <v>27</v>
      </c>
      <c r="C7" t="s">
        <v>27</v>
      </c>
      <c r="D7" t="s">
        <v>424</v>
      </c>
    </row>
    <row r="8" spans="1:7">
      <c r="A8" t="s">
        <v>425</v>
      </c>
      <c r="B8" t="s">
        <v>424</v>
      </c>
      <c r="C8" t="s">
        <v>26</v>
      </c>
      <c r="D8" t="s">
        <v>424</v>
      </c>
      <c r="E8">
        <v>229793</v>
      </c>
      <c r="F8">
        <v>216446</v>
      </c>
      <c r="G8">
        <v>210822</v>
      </c>
    </row>
    <row r="9" spans="1:7">
      <c r="A9" t="s">
        <v>426</v>
      </c>
      <c r="B9" t="s">
        <v>424</v>
      </c>
      <c r="C9" t="s">
        <v>26</v>
      </c>
      <c r="D9" t="s">
        <v>424</v>
      </c>
      <c r="E9">
        <v>133473</v>
      </c>
      <c r="F9">
        <v>124784</v>
      </c>
      <c r="G9">
        <v>112392</v>
      </c>
    </row>
    <row r="10" spans="1:7">
      <c r="A10" t="s">
        <v>431</v>
      </c>
      <c r="B10" t="s">
        <v>27</v>
      </c>
      <c r="C10" t="s">
        <v>27</v>
      </c>
      <c r="D10" t="s">
        <v>424</v>
      </c>
      <c r="E10">
        <v>-363266</v>
      </c>
      <c r="F10">
        <v>-341230</v>
      </c>
      <c r="G10">
        <v>323214</v>
      </c>
    </row>
    <row r="11" spans="1:7">
      <c r="A11" t="s">
        <v>432</v>
      </c>
      <c r="B11" t="s">
        <v>433</v>
      </c>
      <c r="C11" t="s">
        <v>32</v>
      </c>
      <c r="D11" t="s">
        <v>424</v>
      </c>
      <c r="E11">
        <v>324394</v>
      </c>
      <c r="F11">
        <v>304839</v>
      </c>
      <c r="G11">
        <v>309751</v>
      </c>
    </row>
    <row r="12" spans="1:7">
      <c r="A12" t="s">
        <v>434</v>
      </c>
      <c r="B12" t="s">
        <v>58</v>
      </c>
      <c r="C12" t="s">
        <v>58</v>
      </c>
      <c r="D12" t="s">
        <v>424</v>
      </c>
    </row>
    <row r="13" spans="1:7">
      <c r="A13" t="s">
        <v>435</v>
      </c>
      <c r="B13" t="s">
        <v>36</v>
      </c>
      <c r="C13" t="s">
        <v>36</v>
      </c>
      <c r="D13" t="s">
        <v>424</v>
      </c>
      <c r="E13">
        <v>272287</v>
      </c>
      <c r="F13">
        <v>264185</v>
      </c>
      <c r="G13">
        <v>259776</v>
      </c>
    </row>
    <row r="14" spans="1:7">
      <c r="A14" t="s">
        <v>436</v>
      </c>
      <c r="B14" t="s">
        <v>37</v>
      </c>
      <c r="C14" t="s">
        <v>37</v>
      </c>
      <c r="D14" t="s">
        <v>424</v>
      </c>
      <c r="E14">
        <v>95298</v>
      </c>
      <c r="F14">
        <v>94627</v>
      </c>
      <c r="G14">
        <v>88395</v>
      </c>
    </row>
    <row r="15" spans="1:7">
      <c r="A15" t="s">
        <v>437</v>
      </c>
      <c r="B15" t="s">
        <v>45</v>
      </c>
      <c r="C15" t="s">
        <v>45</v>
      </c>
      <c r="D15" t="s">
        <v>424</v>
      </c>
      <c r="E15">
        <v>367585</v>
      </c>
      <c r="F15">
        <v>358812</v>
      </c>
      <c r="G15">
        <v>348171</v>
      </c>
    </row>
    <row r="16" spans="1:7">
      <c r="A16" t="s">
        <v>438</v>
      </c>
      <c r="B16" t="s">
        <v>439</v>
      </c>
      <c r="C16" t="s">
        <v>46</v>
      </c>
      <c r="D16" t="s">
        <v>424</v>
      </c>
      <c r="E16">
        <v>-43191</v>
      </c>
      <c r="F16">
        <v>-53973</v>
      </c>
      <c r="G16">
        <v>-38420</v>
      </c>
    </row>
    <row r="17" spans="1:7">
      <c r="A17" t="s">
        <v>440</v>
      </c>
      <c r="B17" t="s">
        <v>54</v>
      </c>
      <c r="C17" t="s">
        <v>54</v>
      </c>
      <c r="D17" t="s">
        <v>424</v>
      </c>
      <c r="E17">
        <v>-37</v>
      </c>
      <c r="F17">
        <v>-3548</v>
      </c>
      <c r="G17">
        <v>-1392</v>
      </c>
    </row>
    <row r="18" spans="1:7">
      <c r="A18" t="s">
        <v>441</v>
      </c>
      <c r="B18" t="s">
        <v>442</v>
      </c>
      <c r="C18" t="s">
        <v>61</v>
      </c>
      <c r="D18" t="s">
        <v>424</v>
      </c>
      <c r="E18">
        <v>-43228</v>
      </c>
      <c r="F18">
        <v>-57521</v>
      </c>
      <c r="G18">
        <v>-39812</v>
      </c>
    </row>
    <row r="19" spans="1:7">
      <c r="A19" t="s">
        <v>443</v>
      </c>
      <c r="B19" t="s">
        <v>62</v>
      </c>
      <c r="C19" t="s">
        <v>62</v>
      </c>
      <c r="D19" t="s">
        <v>424</v>
      </c>
      <c r="E19">
        <v>2035</v>
      </c>
      <c r="F19">
        <v>7802</v>
      </c>
      <c r="G19">
        <v>-547</v>
      </c>
    </row>
    <row r="20" spans="1:7">
      <c r="A20" t="s">
        <v>444</v>
      </c>
      <c r="B20" t="s">
        <v>66</v>
      </c>
      <c r="C20" t="s">
        <v>66</v>
      </c>
      <c r="D20" t="s">
        <v>424</v>
      </c>
      <c r="E20">
        <v>-45263</v>
      </c>
      <c r="F20">
        <v>-65323</v>
      </c>
      <c r="G20">
        <v>-39265</v>
      </c>
    </row>
    <row r="21" spans="1:7">
      <c r="A21" t="s">
        <v>445</v>
      </c>
      <c r="D21" t="s">
        <v>424</v>
      </c>
      <c r="E21">
        <v>242</v>
      </c>
      <c r="F21">
        <v>868</v>
      </c>
      <c r="G21">
        <v>-846</v>
      </c>
    </row>
    <row r="22" spans="1:7">
      <c r="A22" t="s">
        <v>446</v>
      </c>
      <c r="D22" t="s">
        <v>424</v>
      </c>
      <c r="E22">
        <v>-45505</v>
      </c>
      <c r="F22">
        <v>-66191</v>
      </c>
      <c r="G22">
        <v>-38419</v>
      </c>
    </row>
    <row r="23" spans="1:7">
      <c r="A23" t="s">
        <v>447</v>
      </c>
      <c r="D23" t="s">
        <v>424</v>
      </c>
      <c r="E23">
        <v>-41</v>
      </c>
      <c r="F23">
        <v>-59</v>
      </c>
      <c r="G23">
        <v>-35</v>
      </c>
    </row>
    <row r="24" spans="1:7">
      <c r="D24" t="s">
        <v>424</v>
      </c>
    </row>
    <row r="25" spans="1:7">
      <c r="A25" t="s">
        <v>448</v>
      </c>
      <c r="D25" t="s">
        <v>424</v>
      </c>
      <c r="E25">
        <v>2018</v>
      </c>
      <c r="F25">
        <v>2017</v>
      </c>
      <c r="G25">
        <v>2016</v>
      </c>
    </row>
    <row r="26" spans="1:7">
      <c r="A26" t="s">
        <v>444</v>
      </c>
      <c r="B26" t="s">
        <v>66</v>
      </c>
      <c r="C26" t="s">
        <v>66</v>
      </c>
      <c r="D26" t="s">
        <v>424</v>
      </c>
      <c r="E26">
        <v>-45263</v>
      </c>
      <c r="F26">
        <v>-65323</v>
      </c>
      <c r="G26">
        <v>-39265</v>
      </c>
    </row>
    <row r="27" spans="1:7">
      <c r="A27" t="s">
        <v>449</v>
      </c>
      <c r="B27" t="s">
        <v>450</v>
      </c>
      <c r="C27" t="s">
        <v>451</v>
      </c>
      <c r="D27" t="s">
        <v>424</v>
      </c>
    </row>
    <row r="28" spans="1:7">
      <c r="A28" t="s">
        <v>452</v>
      </c>
      <c r="D28" t="s">
        <v>424</v>
      </c>
      <c r="E28">
        <v>-92</v>
      </c>
      <c r="F28">
        <v>220</v>
      </c>
      <c r="G28">
        <v>-902</v>
      </c>
    </row>
    <row r="29" spans="1:7">
      <c r="A29" t="s">
        <v>453</v>
      </c>
      <c r="D29" t="s">
        <v>424</v>
      </c>
      <c r="F29">
        <v>50</v>
      </c>
      <c r="G29">
        <v>288</v>
      </c>
    </row>
    <row r="30" spans="1:7">
      <c r="A30" t="s">
        <v>454</v>
      </c>
      <c r="B30" t="s">
        <v>59</v>
      </c>
      <c r="C30" t="s">
        <v>59</v>
      </c>
      <c r="D30" t="s">
        <v>424</v>
      </c>
      <c r="E30">
        <v>-17068</v>
      </c>
      <c r="F30">
        <v>31678</v>
      </c>
      <c r="G30">
        <v>-12958</v>
      </c>
    </row>
    <row r="31" spans="1:7">
      <c r="A31" t="s">
        <v>455</v>
      </c>
      <c r="B31" t="s">
        <v>450</v>
      </c>
      <c r="C31" t="s">
        <v>451</v>
      </c>
      <c r="D31" t="s">
        <v>424</v>
      </c>
      <c r="E31">
        <v>-17160</v>
      </c>
      <c r="F31">
        <v>31948</v>
      </c>
      <c r="G31">
        <v>-13572</v>
      </c>
    </row>
    <row r="32" spans="1:7">
      <c r="A32" t="s">
        <v>456</v>
      </c>
      <c r="B32" t="s">
        <v>457</v>
      </c>
      <c r="C32" t="s">
        <v>451</v>
      </c>
      <c r="D32" t="s">
        <v>424</v>
      </c>
      <c r="E32">
        <v>-62423</v>
      </c>
      <c r="F32">
        <v>-33375</v>
      </c>
      <c r="G32">
        <v>-52837</v>
      </c>
    </row>
    <row r="33" spans="1:7">
      <c r="A33" t="s">
        <v>458</v>
      </c>
      <c r="D33" t="s">
        <v>424</v>
      </c>
      <c r="E33">
        <v>524</v>
      </c>
      <c r="F33">
        <v>1127</v>
      </c>
      <c r="G33">
        <v>-741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>
      <selection activeCell="A6" sqref="A6"/>
    </sheetView>
  </sheetViews>
  <sheetFormatPr defaultRowHeight="12.75"/>
  <cols>
    <col min="1" max="4" width="25.7109375" customWidth="1"/>
  </cols>
  <sheetData>
    <row r="2" spans="1:7">
      <c r="A2" t="s">
        <v>448</v>
      </c>
      <c r="E2">
        <v>2018</v>
      </c>
      <c r="F2">
        <v>2017</v>
      </c>
      <c r="G2">
        <v>2016</v>
      </c>
    </row>
    <row r="3" spans="1:7">
      <c r="A3" t="s">
        <v>459</v>
      </c>
      <c r="B3" t="s">
        <v>231</v>
      </c>
      <c r="C3" t="s">
        <v>231</v>
      </c>
      <c r="D3" t="s">
        <v>460</v>
      </c>
    </row>
    <row r="4" spans="1:7">
      <c r="A4" t="s">
        <v>444</v>
      </c>
      <c r="B4" t="s">
        <v>232</v>
      </c>
      <c r="C4" t="s">
        <v>232</v>
      </c>
      <c r="D4" t="s">
        <v>460</v>
      </c>
      <c r="E4">
        <v>-45263</v>
      </c>
      <c r="F4">
        <v>-65323</v>
      </c>
      <c r="G4">
        <v>-39265</v>
      </c>
    </row>
    <row r="5" spans="1:7">
      <c r="A5" t="s">
        <v>461</v>
      </c>
      <c r="D5" t="s">
        <v>460</v>
      </c>
    </row>
    <row r="6" spans="1:7">
      <c r="A6" t="s">
        <v>462</v>
      </c>
      <c r="B6" t="s">
        <v>231</v>
      </c>
      <c r="C6" t="s">
        <v>231</v>
      </c>
      <c r="D6" t="s">
        <v>460</v>
      </c>
    </row>
    <row r="7" spans="1:7">
      <c r="A7" t="s">
        <v>463</v>
      </c>
      <c r="B7" t="s">
        <v>236</v>
      </c>
      <c r="C7" t="s">
        <v>236</v>
      </c>
      <c r="D7" t="s">
        <v>460</v>
      </c>
      <c r="E7">
        <v>59293</v>
      </c>
      <c r="F7">
        <v>62041</v>
      </c>
      <c r="G7">
        <v>60535</v>
      </c>
    </row>
    <row r="8" spans="1:7">
      <c r="A8" t="s">
        <v>464</v>
      </c>
      <c r="B8" t="s">
        <v>248</v>
      </c>
      <c r="C8" t="s">
        <v>248</v>
      </c>
      <c r="D8" t="s">
        <v>460</v>
      </c>
      <c r="E8">
        <v>29253</v>
      </c>
      <c r="F8">
        <v>27260</v>
      </c>
      <c r="G8">
        <v>31295</v>
      </c>
    </row>
    <row r="9" spans="1:7">
      <c r="A9" t="s">
        <v>465</v>
      </c>
      <c r="B9" t="s">
        <v>241</v>
      </c>
      <c r="C9" t="s">
        <v>241</v>
      </c>
      <c r="D9" t="s">
        <v>460</v>
      </c>
      <c r="F9">
        <v>12883</v>
      </c>
      <c r="G9">
        <v>11053</v>
      </c>
    </row>
    <row r="10" spans="1:7">
      <c r="A10" t="s">
        <v>466</v>
      </c>
      <c r="B10" t="s">
        <v>240</v>
      </c>
      <c r="C10" t="s">
        <v>240</v>
      </c>
      <c r="D10" t="s">
        <v>460</v>
      </c>
      <c r="E10">
        <v>1998</v>
      </c>
      <c r="F10">
        <v>2427</v>
      </c>
      <c r="G10">
        <v>8618</v>
      </c>
    </row>
    <row r="11" spans="1:7">
      <c r="A11" t="s">
        <v>467</v>
      </c>
      <c r="B11" t="s">
        <v>250</v>
      </c>
      <c r="C11" t="s">
        <v>250</v>
      </c>
      <c r="D11" t="s">
        <v>460</v>
      </c>
      <c r="E11">
        <v>1824</v>
      </c>
      <c r="F11">
        <v>1051</v>
      </c>
      <c r="G11">
        <v>1552</v>
      </c>
    </row>
    <row r="12" spans="1:7">
      <c r="A12" t="s">
        <v>468</v>
      </c>
      <c r="B12" t="s">
        <v>251</v>
      </c>
      <c r="C12" t="s">
        <v>251</v>
      </c>
      <c r="D12" t="s">
        <v>460</v>
      </c>
      <c r="E12">
        <v>-2990</v>
      </c>
      <c r="F12">
        <v>-5567</v>
      </c>
      <c r="G12">
        <v>-6566</v>
      </c>
    </row>
    <row r="13" spans="1:7">
      <c r="A13" t="s">
        <v>469</v>
      </c>
      <c r="B13" t="s">
        <v>244</v>
      </c>
      <c r="C13" t="s">
        <v>244</v>
      </c>
      <c r="D13" t="s">
        <v>460</v>
      </c>
      <c r="G13">
        <v>1465</v>
      </c>
    </row>
    <row r="14" spans="1:7">
      <c r="A14" t="s">
        <v>470</v>
      </c>
      <c r="D14" t="s">
        <v>460</v>
      </c>
    </row>
    <row r="15" spans="1:7">
      <c r="A15" t="s">
        <v>471</v>
      </c>
      <c r="B15" t="s">
        <v>265</v>
      </c>
      <c r="C15" t="s">
        <v>265</v>
      </c>
      <c r="D15" t="s">
        <v>460</v>
      </c>
      <c r="E15">
        <v>599</v>
      </c>
      <c r="F15">
        <v>3987</v>
      </c>
      <c r="G15">
        <v>26255</v>
      </c>
    </row>
    <row r="16" spans="1:7">
      <c r="A16" t="s">
        <v>381</v>
      </c>
      <c r="B16" t="s">
        <v>261</v>
      </c>
      <c r="C16" t="s">
        <v>261</v>
      </c>
      <c r="D16" t="s">
        <v>460</v>
      </c>
      <c r="E16">
        <v>-34035</v>
      </c>
      <c r="F16">
        <v>-17716</v>
      </c>
      <c r="G16">
        <v>-20656</v>
      </c>
    </row>
    <row r="17" spans="1:7">
      <c r="A17" t="s">
        <v>383</v>
      </c>
      <c r="B17" t="s">
        <v>264</v>
      </c>
      <c r="C17" t="s">
        <v>264</v>
      </c>
      <c r="D17" t="s">
        <v>460</v>
      </c>
      <c r="E17">
        <v>40922</v>
      </c>
      <c r="F17">
        <v>-49834</v>
      </c>
      <c r="G17">
        <v>-3895</v>
      </c>
    </row>
    <row r="18" spans="1:7">
      <c r="A18" t="s">
        <v>396</v>
      </c>
      <c r="B18" t="s">
        <v>275</v>
      </c>
      <c r="C18" t="s">
        <v>275</v>
      </c>
      <c r="D18" t="s">
        <v>460</v>
      </c>
      <c r="E18">
        <v>11559</v>
      </c>
      <c r="F18">
        <v>12448</v>
      </c>
      <c r="G18">
        <v>-4975</v>
      </c>
    </row>
    <row r="19" spans="1:7">
      <c r="A19" t="s">
        <v>472</v>
      </c>
      <c r="B19" t="s">
        <v>275</v>
      </c>
      <c r="C19" t="s">
        <v>275</v>
      </c>
      <c r="D19" t="s">
        <v>460</v>
      </c>
      <c r="E19">
        <v>-50234</v>
      </c>
      <c r="F19">
        <v>50209</v>
      </c>
      <c r="G19">
        <v>-7670</v>
      </c>
    </row>
    <row r="20" spans="1:7">
      <c r="A20" t="s">
        <v>473</v>
      </c>
      <c r="B20" t="s">
        <v>231</v>
      </c>
      <c r="C20" t="s">
        <v>231</v>
      </c>
      <c r="D20" t="s">
        <v>460</v>
      </c>
      <c r="E20">
        <v>-8130</v>
      </c>
      <c r="F20">
        <v>-7739</v>
      </c>
      <c r="G20">
        <v>-263</v>
      </c>
    </row>
    <row r="21" spans="1:7">
      <c r="A21" t="s">
        <v>474</v>
      </c>
      <c r="B21" t="s">
        <v>285</v>
      </c>
      <c r="C21" t="s">
        <v>285</v>
      </c>
      <c r="D21" t="s">
        <v>460</v>
      </c>
      <c r="E21">
        <v>4796</v>
      </c>
      <c r="F21">
        <v>26127</v>
      </c>
      <c r="G21">
        <v>57483</v>
      </c>
    </row>
    <row r="22" spans="1:7">
      <c r="A22" t="s">
        <v>475</v>
      </c>
      <c r="B22" t="s">
        <v>286</v>
      </c>
      <c r="C22" t="s">
        <v>286</v>
      </c>
      <c r="D22" t="s">
        <v>476</v>
      </c>
    </row>
    <row r="23" spans="1:7">
      <c r="A23" t="s">
        <v>477</v>
      </c>
      <c r="B23" t="s">
        <v>287</v>
      </c>
      <c r="C23" t="s">
        <v>287</v>
      </c>
      <c r="D23" t="s">
        <v>476</v>
      </c>
      <c r="F23">
        <v>-34291</v>
      </c>
    </row>
    <row r="24" spans="1:7">
      <c r="A24" t="s">
        <v>478</v>
      </c>
      <c r="B24" t="s">
        <v>287</v>
      </c>
      <c r="C24" t="s">
        <v>287</v>
      </c>
      <c r="D24" t="s">
        <v>476</v>
      </c>
      <c r="E24">
        <v>-40694</v>
      </c>
      <c r="F24">
        <v>-30881</v>
      </c>
      <c r="G24">
        <v>-16567</v>
      </c>
    </row>
    <row r="25" spans="1:7">
      <c r="A25" t="s">
        <v>479</v>
      </c>
      <c r="B25" t="s">
        <v>290</v>
      </c>
      <c r="C25" t="s">
        <v>290</v>
      </c>
      <c r="D25" t="s">
        <v>476</v>
      </c>
      <c r="E25">
        <v>-970</v>
      </c>
      <c r="F25">
        <v>-1159</v>
      </c>
      <c r="G25">
        <v>-1132</v>
      </c>
    </row>
    <row r="26" spans="1:7">
      <c r="A26" t="s">
        <v>480</v>
      </c>
      <c r="B26" t="s">
        <v>288</v>
      </c>
      <c r="C26" t="s">
        <v>288</v>
      </c>
      <c r="D26" t="s">
        <v>476</v>
      </c>
      <c r="E26">
        <v>333</v>
      </c>
      <c r="F26">
        <v>273</v>
      </c>
      <c r="G26">
        <v>350</v>
      </c>
    </row>
    <row r="27" spans="1:7">
      <c r="A27" t="s">
        <v>481</v>
      </c>
      <c r="B27" t="s">
        <v>290</v>
      </c>
      <c r="C27" t="s">
        <v>290</v>
      </c>
      <c r="D27" t="s">
        <v>476</v>
      </c>
      <c r="F27">
        <v>-2250</v>
      </c>
      <c r="G27">
        <v>-3533</v>
      </c>
    </row>
    <row r="28" spans="1:7">
      <c r="A28" t="s">
        <v>482</v>
      </c>
      <c r="B28" t="s">
        <v>286</v>
      </c>
      <c r="C28" t="s">
        <v>286</v>
      </c>
      <c r="D28" t="s">
        <v>476</v>
      </c>
      <c r="E28">
        <v>-496</v>
      </c>
      <c r="F28">
        <v>-2351</v>
      </c>
      <c r="G28">
        <v>-1000</v>
      </c>
    </row>
    <row r="29" spans="1:7">
      <c r="A29" t="s">
        <v>483</v>
      </c>
      <c r="B29" t="s">
        <v>296</v>
      </c>
      <c r="C29" t="s">
        <v>296</v>
      </c>
      <c r="D29" t="s">
        <v>476</v>
      </c>
      <c r="E29">
        <v>-41827</v>
      </c>
      <c r="F29">
        <v>-70659</v>
      </c>
      <c r="G29">
        <v>-21882</v>
      </c>
    </row>
    <row r="30" spans="1:7">
      <c r="A30" t="s">
        <v>484</v>
      </c>
      <c r="B30" t="s">
        <v>297</v>
      </c>
      <c r="C30" t="s">
        <v>297</v>
      </c>
      <c r="D30" t="s">
        <v>485</v>
      </c>
    </row>
    <row r="31" spans="1:7">
      <c r="A31" t="s">
        <v>299</v>
      </c>
      <c r="B31" t="s">
        <v>299</v>
      </c>
      <c r="C31" t="s">
        <v>299</v>
      </c>
      <c r="D31" t="s">
        <v>485</v>
      </c>
      <c r="E31">
        <v>25000</v>
      </c>
    </row>
    <row r="32" spans="1:7">
      <c r="A32" t="s">
        <v>486</v>
      </c>
      <c r="B32" t="s">
        <v>298</v>
      </c>
      <c r="C32" t="s">
        <v>298</v>
      </c>
      <c r="D32" t="s">
        <v>485</v>
      </c>
      <c r="E32">
        <v>-7367</v>
      </c>
      <c r="F32">
        <v>-5545</v>
      </c>
      <c r="G32">
        <v>-2871</v>
      </c>
    </row>
    <row r="33" spans="1:7">
      <c r="A33" t="s">
        <v>487</v>
      </c>
      <c r="B33" t="s">
        <v>488</v>
      </c>
      <c r="C33" t="s">
        <v>488</v>
      </c>
      <c r="D33" t="s">
        <v>485</v>
      </c>
      <c r="E33">
        <v>-2675</v>
      </c>
      <c r="F33">
        <v>-3206</v>
      </c>
    </row>
    <row r="34" spans="1:7">
      <c r="A34" t="s">
        <v>489</v>
      </c>
      <c r="B34" t="s">
        <v>488</v>
      </c>
      <c r="C34" t="s">
        <v>488</v>
      </c>
      <c r="D34" t="s">
        <v>485</v>
      </c>
      <c r="E34">
        <v>-694</v>
      </c>
      <c r="F34">
        <v>-437</v>
      </c>
      <c r="G34">
        <v>-1055</v>
      </c>
    </row>
    <row r="35" spans="1:7">
      <c r="A35" t="s">
        <v>490</v>
      </c>
      <c r="B35" t="s">
        <v>311</v>
      </c>
      <c r="C35" t="s">
        <v>311</v>
      </c>
      <c r="D35" t="s">
        <v>485</v>
      </c>
      <c r="E35">
        <v>14264</v>
      </c>
      <c r="F35">
        <v>-9188</v>
      </c>
      <c r="G35">
        <v>-3926</v>
      </c>
    </row>
    <row r="36" spans="1:7">
      <c r="A36" t="s">
        <v>491</v>
      </c>
      <c r="B36" t="s">
        <v>313</v>
      </c>
      <c r="C36" t="s">
        <v>313</v>
      </c>
      <c r="D36" t="s">
        <v>485</v>
      </c>
      <c r="E36">
        <v>-3145</v>
      </c>
      <c r="F36">
        <v>5303</v>
      </c>
      <c r="G36">
        <v>-2369</v>
      </c>
    </row>
    <row r="37" spans="1:7">
      <c r="A37" t="s">
        <v>492</v>
      </c>
      <c r="B37" t="s">
        <v>493</v>
      </c>
      <c r="C37" t="s">
        <v>312</v>
      </c>
      <c r="D37" t="s">
        <v>485</v>
      </c>
      <c r="E37">
        <v>-25912</v>
      </c>
      <c r="F37">
        <v>-48417</v>
      </c>
      <c r="G37">
        <v>29306</v>
      </c>
    </row>
    <row r="38" spans="1:7">
      <c r="A38" t="s">
        <v>494</v>
      </c>
      <c r="B38" t="s">
        <v>495</v>
      </c>
      <c r="C38" t="s">
        <v>315</v>
      </c>
      <c r="D38" t="s">
        <v>485</v>
      </c>
      <c r="E38">
        <v>136831</v>
      </c>
      <c r="F38">
        <v>185248</v>
      </c>
      <c r="G38">
        <v>155942</v>
      </c>
    </row>
    <row r="39" spans="1:7">
      <c r="A39" t="s">
        <v>496</v>
      </c>
      <c r="B39" t="s">
        <v>316</v>
      </c>
      <c r="C39" t="s">
        <v>316</v>
      </c>
      <c r="D39" t="s">
        <v>485</v>
      </c>
      <c r="E39">
        <v>110919</v>
      </c>
      <c r="F39">
        <v>136831</v>
      </c>
      <c r="G39">
        <v>185248</v>
      </c>
    </row>
    <row r="40" spans="1:7">
      <c r="A40" t="s">
        <v>497</v>
      </c>
      <c r="D40" t="s">
        <v>485</v>
      </c>
      <c r="E40">
        <v>542</v>
      </c>
      <c r="F40">
        <v>503</v>
      </c>
      <c r="G40">
        <v>839</v>
      </c>
    </row>
    <row r="41" spans="1:7">
      <c r="A41" t="s">
        <v>498</v>
      </c>
      <c r="D41" t="s">
        <v>485</v>
      </c>
      <c r="E41">
        <v>8964</v>
      </c>
      <c r="F41">
        <v>6339</v>
      </c>
      <c r="G41">
        <v>11045</v>
      </c>
    </row>
    <row r="42" spans="1:7">
      <c r="A42" t="s">
        <v>499</v>
      </c>
      <c r="D42" t="s">
        <v>485</v>
      </c>
      <c r="E42">
        <v>5612</v>
      </c>
      <c r="F42">
        <v>9881</v>
      </c>
      <c r="G42">
        <v>12493</v>
      </c>
    </row>
    <row r="43" spans="1:7">
      <c r="A43" t="s">
        <v>500</v>
      </c>
      <c r="B43" t="s">
        <v>288</v>
      </c>
      <c r="C43" t="s">
        <v>288</v>
      </c>
      <c r="D43" t="s">
        <v>476</v>
      </c>
      <c r="E43">
        <v>2563</v>
      </c>
      <c r="F43">
        <v>378</v>
      </c>
      <c r="G43">
        <v>1102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3F813-7D6B-42EB-99FF-A7FE9578F5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5E411D-75A6-4804-BBAD-A32F5FA830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DBCA24-D4EB-4CC2-AE6F-C239D6A2C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Niyoshi Aithal</cp:lastModifiedBy>
  <cp:revision/>
  <dcterms:created xsi:type="dcterms:W3CDTF">2019-04-04T09:01:00Z</dcterms:created>
  <dcterms:modified xsi:type="dcterms:W3CDTF">2021-12-03T05:35:36Z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