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2"/>
  <workbookPr/>
  <mc:AlternateContent xmlns:mc="http://schemas.openxmlformats.org/markup-compatibility/2006">
    <mc:Choice Requires="x15">
      <x15ac:absPath xmlns:x15ac="http://schemas.microsoft.com/office/spreadsheetml/2010/11/ac" url="D:\OneDrive - Aptivaa Consulting Solutions Pvt Ltd\Aptivaa-Anila Tarannum\Ground Truth\"/>
    </mc:Choice>
  </mc:AlternateContent>
  <xr:revisionPtr revIDLastSave="0" documentId="11_240C603A50BEE1086BE00F58A56B2997CD4AE0F9" xr6:coauthVersionLast="47" xr6:coauthVersionMax="47" xr10:uidLastSave="{00000000-0000-0000-0000-000000000000}"/>
  <bookViews>
    <workbookView xWindow="0" yWindow="0" windowWidth="20490" windowHeight="7650" xr2:uid="{00000000-000D-0000-FFFF-FFFF00000000}"/>
  </bookViews>
  <sheets>
    <sheet name="Accounts" sheetId="1" r:id="rId1"/>
    <sheet name="Ratios" sheetId="2" r:id="rId2"/>
    <sheet name="bs" sheetId="3" r:id="rId3"/>
    <sheet name="pl" sheetId="4" r:id="rId4"/>
    <sheet name="cf" sheetId="5" r:id="rId5"/>
    <sheet name="mappingTemplate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32" i="1" l="1"/>
  <c r="G433" i="1" s="1"/>
  <c r="F432" i="1"/>
  <c r="F433" i="1" s="1"/>
  <c r="G417" i="1"/>
  <c r="G418" i="1" s="1"/>
  <c r="F417" i="1"/>
  <c r="F418" i="1" s="1"/>
  <c r="G397" i="1"/>
  <c r="G409" i="1" s="1"/>
  <c r="G410" i="1" s="1"/>
  <c r="F397" i="1"/>
  <c r="F409" i="1" s="1"/>
  <c r="F410" i="1" s="1"/>
  <c r="O381" i="1"/>
  <c r="N381" i="1"/>
  <c r="M381" i="1"/>
  <c r="L381" i="1"/>
  <c r="K381" i="1"/>
  <c r="J381" i="1"/>
  <c r="O375" i="1"/>
  <c r="N375" i="1"/>
  <c r="M375" i="1"/>
  <c r="L375" i="1"/>
  <c r="K375" i="1"/>
  <c r="J375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N326" i="1"/>
  <c r="M326" i="1"/>
  <c r="L326" i="1"/>
  <c r="K326" i="1"/>
  <c r="J326" i="1"/>
  <c r="I326" i="1"/>
  <c r="H326" i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O296" i="1"/>
  <c r="N296" i="1"/>
  <c r="M296" i="1"/>
  <c r="L296" i="1"/>
  <c r="K296" i="1"/>
  <c r="J296" i="1"/>
  <c r="I296" i="1"/>
  <c r="H296" i="1"/>
  <c r="G296" i="1"/>
  <c r="F296" i="1"/>
  <c r="O227" i="1"/>
  <c r="N227" i="1"/>
  <c r="M227" i="1"/>
  <c r="L227" i="1"/>
  <c r="K227" i="1"/>
  <c r="J227" i="1"/>
  <c r="I227" i="1"/>
  <c r="H227" i="1"/>
  <c r="G227" i="1"/>
  <c r="G11" i="1" s="1"/>
  <c r="F227" i="1"/>
  <c r="F11" i="1" s="1"/>
  <c r="O210" i="1"/>
  <c r="N210" i="1"/>
  <c r="M210" i="1"/>
  <c r="L210" i="1"/>
  <c r="K210" i="1"/>
  <c r="J210" i="1"/>
  <c r="I210" i="1"/>
  <c r="H210" i="1"/>
  <c r="G210" i="1"/>
  <c r="G10" i="1" s="1"/>
  <c r="F210" i="1"/>
  <c r="F10" i="1" s="1"/>
  <c r="O189" i="1"/>
  <c r="N189" i="1"/>
  <c r="M189" i="1"/>
  <c r="L189" i="1"/>
  <c r="K189" i="1"/>
  <c r="J189" i="1"/>
  <c r="I189" i="1"/>
  <c r="H189" i="1"/>
  <c r="G189" i="1"/>
  <c r="G9" i="1" s="1"/>
  <c r="G384" i="1" s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G161" i="1" s="1"/>
  <c r="G8" i="1" s="1"/>
  <c r="F140" i="1"/>
  <c r="F161" i="1" s="1"/>
  <c r="F8" i="1" s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G12" i="1" s="1"/>
  <c r="F98" i="1"/>
  <c r="F100" i="1" s="1"/>
  <c r="F128" i="1" s="1"/>
  <c r="F7" i="1" s="1"/>
  <c r="F12" i="1" s="1"/>
  <c r="O83" i="1"/>
  <c r="N83" i="1"/>
  <c r="M83" i="1"/>
  <c r="L83" i="1"/>
  <c r="K83" i="1"/>
  <c r="J83" i="1"/>
  <c r="I83" i="1"/>
  <c r="H83" i="1"/>
  <c r="O71" i="1"/>
  <c r="N71" i="1"/>
  <c r="M71" i="1"/>
  <c r="L71" i="1"/>
  <c r="K71" i="1"/>
  <c r="J71" i="1"/>
  <c r="I71" i="1"/>
  <c r="H71" i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M44" i="1"/>
  <c r="M370" i="1" s="1"/>
  <c r="L44" i="1"/>
  <c r="L370" i="1" s="1"/>
  <c r="K44" i="1"/>
  <c r="K378" i="1" s="1"/>
  <c r="J44" i="1"/>
  <c r="J378" i="1" s="1"/>
  <c r="I44" i="1"/>
  <c r="I370" i="1" s="1"/>
  <c r="H44" i="1"/>
  <c r="H370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J369" i="1" s="1"/>
  <c r="I30" i="1"/>
  <c r="I369" i="1" s="1"/>
  <c r="H30" i="1"/>
  <c r="H369" i="1" s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N366" i="1" s="1"/>
  <c r="M12" i="1"/>
  <c r="M366" i="1" s="1"/>
  <c r="L12" i="1"/>
  <c r="L366" i="1" s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L373" i="1" s="1"/>
  <c r="K11" i="1"/>
  <c r="J11" i="1"/>
  <c r="I11" i="1"/>
  <c r="H11" i="1"/>
  <c r="H373" i="1" s="1"/>
  <c r="O10" i="1"/>
  <c r="N10" i="1"/>
  <c r="M10" i="1"/>
  <c r="L10" i="1"/>
  <c r="K10" i="1"/>
  <c r="J10" i="1"/>
  <c r="I10" i="1"/>
  <c r="H10" i="1"/>
  <c r="O9" i="1"/>
  <c r="O384" i="1" s="1"/>
  <c r="N9" i="1"/>
  <c r="M9" i="1"/>
  <c r="M377" i="1" s="1"/>
  <c r="L9" i="1"/>
  <c r="L377" i="1" s="1"/>
  <c r="K9" i="1"/>
  <c r="K384" i="1" s="1"/>
  <c r="J9" i="1"/>
  <c r="J384" i="1" s="1"/>
  <c r="I9" i="1"/>
  <c r="I377" i="1" s="1"/>
  <c r="H9" i="1"/>
  <c r="H377" i="1" s="1"/>
  <c r="O8" i="1"/>
  <c r="O382" i="1" s="1"/>
  <c r="N8" i="1"/>
  <c r="N382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M371" i="1" s="1"/>
  <c r="L6" i="1"/>
  <c r="L371" i="1" s="1"/>
  <c r="K6" i="1"/>
  <c r="K371" i="1" s="1"/>
  <c r="J6" i="1"/>
  <c r="J371" i="1" s="1"/>
  <c r="I6" i="1"/>
  <c r="I365" i="1" s="1"/>
  <c r="H6" i="1"/>
  <c r="O5" i="1"/>
  <c r="N5" i="1"/>
  <c r="M5" i="1"/>
  <c r="L5" i="1"/>
  <c r="K5" i="1"/>
  <c r="J5" i="1"/>
  <c r="I5" i="1"/>
  <c r="I381" i="1" s="1"/>
  <c r="H5" i="1"/>
  <c r="H381" i="1" s="1"/>
  <c r="G5" i="1"/>
  <c r="G381" i="1" s="1"/>
  <c r="F5" i="1"/>
  <c r="F381" i="1" l="1"/>
  <c r="F375" i="1"/>
  <c r="F368" i="1"/>
  <c r="F363" i="1"/>
  <c r="H365" i="1"/>
  <c r="H371" i="1"/>
  <c r="N384" i="1"/>
  <c r="N368" i="1"/>
  <c r="N377" i="1"/>
  <c r="N378" i="1"/>
  <c r="N370" i="1"/>
  <c r="H372" i="1"/>
  <c r="I372" i="1"/>
  <c r="K373" i="1"/>
  <c r="L372" i="1"/>
  <c r="M372" i="1"/>
  <c r="N373" i="1"/>
  <c r="O373" i="1"/>
  <c r="G297" i="1"/>
  <c r="G319" i="1" s="1"/>
  <c r="F297" i="1"/>
  <c r="F319" i="1" s="1"/>
  <c r="F326" i="1" s="1"/>
  <c r="G326" i="1"/>
  <c r="I385" i="1"/>
  <c r="K385" i="1"/>
  <c r="L385" i="1"/>
  <c r="M385" i="1"/>
  <c r="N385" i="1"/>
  <c r="O385" i="1"/>
  <c r="J373" i="1"/>
  <c r="H383" i="1"/>
  <c r="J377" i="1"/>
  <c r="J385" i="1"/>
  <c r="J368" i="1"/>
  <c r="H385" i="1"/>
  <c r="J370" i="1"/>
  <c r="G382" i="1"/>
  <c r="G383" i="1"/>
  <c r="F384" i="1"/>
  <c r="F376" i="1"/>
  <c r="F13" i="1"/>
  <c r="F14" i="1" s="1"/>
  <c r="F377" i="1"/>
  <c r="F353" i="1"/>
  <c r="F355" i="1" s="1"/>
  <c r="F357" i="1" s="1"/>
  <c r="F385" i="1"/>
  <c r="G353" i="1"/>
  <c r="G355" i="1" s="1"/>
  <c r="G357" i="1" s="1"/>
  <c r="G385" i="1"/>
  <c r="G366" i="1"/>
  <c r="F366" i="1"/>
  <c r="F382" i="1"/>
  <c r="F383" i="1"/>
  <c r="J372" i="1"/>
  <c r="H376" i="1"/>
  <c r="L378" i="1"/>
  <c r="H382" i="1"/>
  <c r="L382" i="1"/>
  <c r="J383" i="1"/>
  <c r="N383" i="1"/>
  <c r="H384" i="1"/>
  <c r="L384" i="1"/>
  <c r="G363" i="1"/>
  <c r="G368" i="1"/>
  <c r="K368" i="1"/>
  <c r="O368" i="1"/>
  <c r="K370" i="1"/>
  <c r="O370" i="1"/>
  <c r="I371" i="1"/>
  <c r="K372" i="1"/>
  <c r="O372" i="1"/>
  <c r="I373" i="1"/>
  <c r="M373" i="1"/>
  <c r="G375" i="1"/>
  <c r="I376" i="1"/>
  <c r="M376" i="1"/>
  <c r="G377" i="1"/>
  <c r="K377" i="1"/>
  <c r="O377" i="1"/>
  <c r="I378" i="1"/>
  <c r="M378" i="1"/>
  <c r="I382" i="1"/>
  <c r="M382" i="1"/>
  <c r="K383" i="1"/>
  <c r="O383" i="1"/>
  <c r="I384" i="1"/>
  <c r="M384" i="1"/>
  <c r="N372" i="1"/>
  <c r="L376" i="1"/>
  <c r="H378" i="1"/>
  <c r="F44" i="1"/>
  <c r="H363" i="1"/>
  <c r="H368" i="1"/>
  <c r="L368" i="1"/>
  <c r="H375" i="1"/>
  <c r="J376" i="1"/>
  <c r="N376" i="1"/>
  <c r="G13" i="1"/>
  <c r="G14" i="1" s="1"/>
  <c r="G44" i="1"/>
  <c r="I363" i="1"/>
  <c r="I368" i="1"/>
  <c r="M368" i="1"/>
  <c r="I375" i="1"/>
  <c r="G376" i="1"/>
  <c r="K376" i="1"/>
  <c r="O376" i="1"/>
  <c r="G378" i="1" l="1"/>
  <c r="G370" i="1"/>
  <c r="G59" i="1"/>
  <c r="G67" i="1" s="1"/>
  <c r="G71" i="1" s="1"/>
  <c r="F378" i="1"/>
  <c r="F59" i="1"/>
  <c r="F370" i="1"/>
  <c r="F67" i="1" l="1"/>
  <c r="F71" i="1" s="1"/>
  <c r="G373" i="1"/>
  <c r="G83" i="1"/>
  <c r="G372" i="1"/>
  <c r="G6" i="1"/>
  <c r="F372" i="1" l="1"/>
  <c r="F6" i="1"/>
  <c r="F365" i="1" s="1"/>
  <c r="F83" i="1"/>
  <c r="F373" i="1"/>
  <c r="G371" i="1"/>
  <c r="G365" i="1"/>
  <c r="F371" i="1"/>
</calcChain>
</file>

<file path=xl/sharedStrings.xml><?xml version="1.0" encoding="utf-8"?>
<sst xmlns="http://schemas.openxmlformats.org/spreadsheetml/2006/main" count="893" uniqueCount="529">
  <si>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</si>
  <si>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</si>
  <si>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</si>
  <si>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</si>
  <si>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</si>
  <si>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</si>
  <si>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</si>
  <si>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</si>
  <si>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</si>
  <si>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</si>
  <si>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</si>
  <si>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</si>
  <si>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</si>
  <si>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</si>
  <si>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</si>
  <si>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</si>
  <si>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</si>
  <si>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</si>
  <si>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</si>
  <si>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</si>
  <si>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</si>
  <si>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</si>
  <si>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</si>
  <si>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</si>
  <si>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</si>
  <si>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</si>
  <si>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</si>
  <si>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The logic included "Cost of product revenue" under Turnover</t>
  </si>
  <si>
    <t>Cost of Goods Sold</t>
  </si>
  <si>
    <t>The logic included "Cost of product revenue" from 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</si>
  <si>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</si>
  <si>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</si>
  <si>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</si>
  <si>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</si>
  <si>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</si>
  <si>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</si>
  <si>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</si>
  <si>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</si>
  <si>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Sign incorrectly taken as negative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</si>
  <si>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</si>
  <si>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</si>
  <si>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</si>
  <si>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</si>
  <si>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</si>
  <si>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</si>
  <si>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</si>
  <si>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</si>
  <si>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</si>
  <si>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</si>
  <si>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</si>
  <si>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</si>
  <si>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</si>
  <si>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</si>
  <si>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</si>
  <si>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</si>
  <si>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</si>
  <si>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</si>
  <si>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</si>
  <si>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</si>
  <si>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</si>
  <si>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</si>
  <si>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</si>
  <si>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</si>
  <si>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</si>
  <si>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</si>
  <si>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</si>
  <si>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</si>
  <si>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</si>
  <si>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</si>
  <si>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</si>
  <si>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</si>
  <si>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</si>
  <si>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</si>
  <si>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</si>
  <si>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</si>
  <si>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</si>
  <si>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</si>
  <si>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</si>
  <si>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</si>
  <si>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</si>
  <si>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</si>
  <si>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</si>
  <si>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</si>
  <si>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</si>
  <si>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</si>
  <si>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</si>
  <si>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</si>
  <si>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</si>
  <si>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</si>
  <si>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</si>
  <si>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</si>
  <si>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</si>
  <si>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</si>
  <si>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</si>
  <si>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</si>
  <si>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</si>
  <si>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</si>
  <si>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</si>
  <si>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</si>
  <si>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</si>
  <si>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</si>
  <si>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</si>
  <si>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</si>
  <si>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</si>
  <si>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</si>
  <si>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</si>
  <si>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</si>
  <si>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</si>
  <si>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</si>
  <si>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</si>
  <si>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</si>
  <si>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</si>
  <si>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</si>
  <si>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</si>
  <si>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</si>
  <si>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</si>
  <si>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</si>
  <si>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</si>
  <si>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</si>
  <si>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</si>
  <si>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</si>
  <si>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</si>
  <si>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</si>
  <si>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</si>
  <si>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</si>
  <si>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</si>
  <si>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</si>
  <si>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</si>
  <si>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</si>
  <si>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</si>
  <si>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</si>
  <si>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</si>
  <si>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</si>
  <si>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</si>
  <si>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</si>
  <si>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</si>
  <si>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</si>
  <si>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</si>
  <si>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</si>
  <si>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</si>
  <si>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</si>
  <si>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</si>
  <si>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</si>
  <si>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</si>
  <si>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</si>
  <si>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</si>
  <si>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</si>
  <si>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</si>
  <si>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</si>
  <si>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</si>
  <si>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</si>
  <si>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</si>
  <si>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</si>
  <si>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</si>
  <si>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</si>
  <si>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</si>
  <si>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</si>
  <si>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</si>
  <si>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</si>
  <si>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</si>
  <si>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</si>
  <si>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</si>
  <si>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</si>
  <si>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</si>
  <si>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</si>
  <si>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 xml:space="preserve">Account payable left out </t>
  </si>
  <si>
    <t>Deferred Income and gains - current portion</t>
  </si>
  <si>
    <t>Non-current deferred revenue included</t>
  </si>
  <si>
    <t>Other Operating Current Liabilities</t>
  </si>
  <si>
    <t>Accounts Payable incorrectly mapped</t>
  </si>
  <si>
    <t>Other Non-Operating Current Liabilities</t>
  </si>
  <si>
    <t>Total liabilities were picked and mapped here - double counting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</si>
  <si>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</si>
  <si>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</si>
  <si>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</si>
  <si>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</si>
  <si>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</si>
  <si>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</si>
  <si>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</si>
  <si>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</si>
  <si>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</si>
  <si>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</si>
  <si>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</si>
  <si>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</si>
  <si>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</si>
  <si>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</si>
  <si>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</si>
  <si>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Was mapped under Deferred Income and gains - current portion</t>
  </si>
  <si>
    <t>Other Non-Current Liabilities</t>
  </si>
  <si>
    <t>Was missed out from accounts sheet</t>
  </si>
  <si>
    <t>Equity</t>
  </si>
  <si>
    <t>Ordinary Shares</t>
  </si>
  <si>
    <t>Common stock was missed by algo as text was too long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</si>
  <si>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</si>
  <si>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</si>
  <si>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</si>
  <si>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</si>
  <si>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</si>
  <si>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</si>
  <si>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</si>
  <si>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</si>
  <si>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</si>
  <si>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</si>
  <si>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</si>
  <si>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</si>
  <si>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</si>
  <si>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</si>
  <si>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</si>
  <si>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</si>
  <si>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</si>
  <si>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</si>
  <si>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</si>
  <si>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</si>
  <si>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</si>
  <si>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</si>
  <si>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</si>
  <si>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</si>
  <si>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</si>
  <si>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</si>
  <si>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</si>
  <si>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</si>
  <si>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</si>
  <si>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</si>
  <si>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</si>
  <si>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</si>
  <si>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</si>
  <si>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</si>
  <si>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</si>
  <si>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</si>
  <si>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</si>
  <si>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</si>
  <si>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</si>
  <si>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</si>
  <si>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</si>
  <si>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</si>
  <si>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</si>
  <si>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</si>
  <si>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</si>
  <si>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</si>
  <si>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</si>
  <si>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</si>
  <si>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</si>
  <si>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</si>
  <si>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</si>
  <si>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</si>
  <si>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</si>
  <si>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</si>
  <si>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</si>
  <si>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</si>
  <si>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</si>
  <si>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</si>
  <si>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</si>
  <si>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</si>
  <si>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</si>
  <si>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</si>
  <si>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</si>
  <si>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</si>
  <si>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</si>
  <si>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</si>
  <si>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</si>
  <si>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</si>
  <si>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</si>
  <si>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</si>
  <si>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</si>
  <si>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</si>
  <si>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</si>
  <si>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</si>
  <si>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</si>
  <si>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</si>
  <si>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</si>
  <si>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</si>
  <si>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</si>
  <si>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</si>
  <si>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</si>
  <si>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</si>
  <si>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</si>
  <si>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</si>
  <si>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</si>
  <si>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</si>
  <si>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</si>
  <si>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</si>
  <si>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</si>
  <si>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</si>
  <si>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</si>
  <si>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</si>
  <si>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</si>
  <si>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</si>
  <si>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</si>
  <si>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</si>
  <si>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</si>
  <si>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</si>
  <si>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</si>
  <si>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</si>
  <si>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</si>
  <si>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</si>
  <si>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</si>
  <si>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</si>
  <si>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</si>
  <si>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</si>
  <si>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</si>
  <si>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</si>
  <si>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</si>
  <si>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</si>
  <si>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</si>
  <si>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</si>
  <si>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</si>
  <si>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</si>
  <si>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</si>
  <si>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</si>
  <si>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</si>
  <si>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</si>
  <si>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</si>
  <si>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</si>
  <si>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</si>
  <si>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</si>
  <si>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</si>
  <si>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</si>
  <si>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</si>
  <si>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</si>
  <si>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</si>
  <si>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</si>
  <si>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</si>
  <si>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</si>
  <si>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</si>
  <si>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</si>
  <si>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</si>
  <si>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</si>
  <si>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</si>
  <si>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</si>
  <si>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</si>
  <si>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</si>
  <si>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</si>
  <si>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</si>
  <si>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</si>
  <si>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</si>
  <si>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</si>
  <si>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</si>
  <si>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</si>
  <si>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</si>
  <si>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</si>
  <si>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</si>
  <si>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</si>
  <si>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</si>
  <si>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</si>
  <si>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</si>
  <si>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</si>
  <si>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</si>
  <si>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</si>
  <si>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</si>
  <si>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</si>
  <si>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</si>
  <si>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</si>
  <si>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</si>
  <si>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</si>
  <si>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</si>
  <si>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</si>
  <si>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</si>
  <si>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</si>
  <si>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</si>
  <si>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</si>
  <si>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</si>
  <si>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</si>
  <si>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</si>
  <si>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</si>
  <si>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</si>
  <si>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</si>
  <si>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</si>
  <si>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</si>
  <si>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</si>
  <si>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</si>
  <si>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</si>
  <si>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</si>
  <si>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</si>
  <si>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</si>
  <si>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</si>
  <si>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</si>
  <si>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</si>
  <si>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</si>
  <si>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</si>
  <si>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</si>
  <si>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</si>
  <si>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</si>
  <si>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</si>
  <si>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</si>
  <si>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ASSETS</t>
  </si>
  <si>
    <t>Current assets:</t>
  </si>
  <si>
    <t>Cash and cash equivalents</t>
  </si>
  <si>
    <t>Short-term investments</t>
  </si>
  <si>
    <t>Accounts receivable, net</t>
  </si>
  <si>
    <t>Other current assets</t>
  </si>
  <si>
    <t>Total current assets</t>
  </si>
  <si>
    <t>Property and equipment, net</t>
  </si>
  <si>
    <t>Property and Equipment</t>
  </si>
  <si>
    <t>Intangible assets, net</t>
  </si>
  <si>
    <t>Other Intangibles</t>
  </si>
  <si>
    <t>Goodwill</t>
  </si>
  <si>
    <t>Non-current deferred tax asset</t>
  </si>
  <si>
    <t>Restricted cash</t>
  </si>
  <si>
    <t>Other assets</t>
  </si>
  <si>
    <t>Total assets</t>
  </si>
  <si>
    <t>LIABILITIES AND STOCKHOLDERS' EQUITY</t>
  </si>
  <si>
    <t>Current liabilities:</t>
  </si>
  <si>
    <t>Accounts payable</t>
  </si>
  <si>
    <t>Accrued compensation</t>
  </si>
  <si>
    <t>Accruals</t>
  </si>
  <si>
    <t>Accrued taxes</t>
  </si>
  <si>
    <t>Deferred revenue</t>
  </si>
  <si>
    <t>Accrued Revenue</t>
  </si>
  <si>
    <t>Other accrued liabilities</t>
  </si>
  <si>
    <t>Total current liabilities</t>
  </si>
  <si>
    <t>Non-current liabilities</t>
  </si>
  <si>
    <t>Non-current deferred revenue</t>
  </si>
  <si>
    <t>Total liabilities</t>
  </si>
  <si>
    <t>Commitments and contingencies (Note 5)</t>
  </si>
  <si>
    <t>Stockholders' equity:</t>
  </si>
  <si>
    <t>Preferred stock, $0.001 par value:</t>
  </si>
  <si>
    <t>Authorized: 5,000,000 shares;</t>
  </si>
  <si>
    <t>Issued and outstanding: no shares at March 31, 2018 and 2017</t>
  </si>
  <si>
    <t>Common stock, $0.001 par value:</t>
  </si>
  <si>
    <t>Authorized: 200,000,000 shares;</t>
  </si>
  <si>
    <t>Issued and outstanding: 92,847,354 shares and 91,500,091 shares at March 31, 2018 and 2017, respectively</t>
  </si>
  <si>
    <t>Additional paid-in capital</t>
  </si>
  <si>
    <t>Accumulated other comprehensive loss</t>
  </si>
  <si>
    <t>Accumulated deficit</t>
  </si>
  <si>
    <t>Total stockholders' equity</t>
  </si>
  <si>
    <t>Service revenue</t>
  </si>
  <si>
    <t>Revenue</t>
  </si>
  <si>
    <t>Product revenue</t>
  </si>
  <si>
    <t>Total revenue</t>
  </si>
  <si>
    <t>Total Cost of Revenue</t>
  </si>
  <si>
    <t>Total Cost of Revenue TODO REMOVE</t>
  </si>
  <si>
    <t>Operating expenses:</t>
  </si>
  <si>
    <t>Cost of service revenue</t>
  </si>
  <si>
    <t>Cost of product revenue</t>
  </si>
  <si>
    <t>Research and development</t>
  </si>
  <si>
    <t>Sales and marketing</t>
  </si>
  <si>
    <t>Selling and distribution expenses</t>
  </si>
  <si>
    <t>General and administrative</t>
  </si>
  <si>
    <t>Impairment of goodwill, intangible assets and equipment</t>
  </si>
  <si>
    <t>Reversal or Impairment</t>
  </si>
  <si>
    <t>Total operating expenses</t>
  </si>
  <si>
    <t>Loss from operations</t>
  </si>
  <si>
    <t>Operating Profit</t>
  </si>
  <si>
    <t>Other income, net</t>
  </si>
  <si>
    <t>Loss before provision (benefit) for income taxes</t>
  </si>
  <si>
    <t>Provision (benefit) for income taxes</t>
  </si>
  <si>
    <t>Net loss</t>
  </si>
  <si>
    <t>Net loss per share:</t>
  </si>
  <si>
    <t>Basic</t>
  </si>
  <si>
    <t>Diluted</t>
  </si>
  <si>
    <t>Weighted average number of shares:</t>
  </si>
  <si>
    <t>8X8, INC</t>
  </si>
  <si>
    <t>CONSOLIDATED STATEMENTS OF COMPREHENSIVE INCOME (LOSS)</t>
  </si>
  <si>
    <t>(IN THOUSANDS)</t>
  </si>
  <si>
    <t>Other comprehensive income (loss), net of tax</t>
  </si>
  <si>
    <t>Total Other Comprehensive Income (Loss)</t>
  </si>
  <si>
    <t>Total Other Comprehensive Income</t>
  </si>
  <si>
    <t>Unrealized gains (losses) on investments in securities</t>
  </si>
  <si>
    <t>Gain on Disposals</t>
  </si>
  <si>
    <t>Foreign currency translation adjustment</t>
  </si>
  <si>
    <t>Comprehensive loss</t>
  </si>
  <si>
    <t>Total Other Comprehensive Loss</t>
  </si>
  <si>
    <t>The accompanying notes are an integral part of these consolidated financial statements</t>
  </si>
  <si>
    <t>Balance at March 31, 2015</t>
  </si>
  <si>
    <t>Issuance of common stock under stock plans</t>
  </si>
  <si>
    <t>Withholding taxes from stock plans</t>
  </si>
  <si>
    <t>Repurchase of common stock</t>
  </si>
  <si>
    <t>Financing Activities</t>
  </si>
  <si>
    <t>Stock-based compensation expense</t>
  </si>
  <si>
    <t>Operating Activities</t>
  </si>
  <si>
    <t>Issuance of common stock for acquisition of DXI</t>
  </si>
  <si>
    <t>Finance Costs</t>
  </si>
  <si>
    <t>Income tax benefit from stock- based compensation</t>
  </si>
  <si>
    <t>Unrealized investment gain (loss)</t>
  </si>
  <si>
    <t>Balance at March 31, 2016</t>
  </si>
  <si>
    <t>Balance at March 31, 2017</t>
  </si>
  <si>
    <t>Issuance of common stock under stock plans, less withholding taxes</t>
  </si>
  <si>
    <t>Adjustment from adoption of ASU 2016-9</t>
  </si>
  <si>
    <t>Cash flows from operating activities:</t>
  </si>
  <si>
    <t>Adjustments to reconcile net loss to net cash provided by</t>
  </si>
  <si>
    <t>operating activities:</t>
  </si>
  <si>
    <t>Amortization of intangibles</t>
  </si>
  <si>
    <t>Impairment of goodwill and long-lived assets</t>
  </si>
  <si>
    <t>Amortization of capitalized software</t>
  </si>
  <si>
    <t>Tax benefit from stock-based compensation expense</t>
  </si>
  <si>
    <t>Deferred income tax expense (benefit)</t>
  </si>
  <si>
    <t>Gain on escrow settlement</t>
  </si>
  <si>
    <t>Other</t>
  </si>
  <si>
    <t>Changes in assets and liabilities:</t>
  </si>
  <si>
    <t>Accounts receivable</t>
  </si>
  <si>
    <t>Other current and noncurrent assets</t>
  </si>
  <si>
    <t>Accounts payable and accruals</t>
  </si>
  <si>
    <t>Net cash provided by operating activities</t>
  </si>
  <si>
    <t>Cash flows from investing activities:</t>
  </si>
  <si>
    <t>Investing Activities</t>
  </si>
  <si>
    <t>Purchases of property and equipment</t>
  </si>
  <si>
    <t>Cost of capitalized software</t>
  </si>
  <si>
    <t>Proceeds from escrow settlement</t>
  </si>
  <si>
    <t>Purchase of investments</t>
  </si>
  <si>
    <t>Sales of investments</t>
  </si>
  <si>
    <t>Proceeds from maturities of investments</t>
  </si>
  <si>
    <t>Acquisition of businesses, net of cash acquired</t>
  </si>
  <si>
    <t>Net cash used in investing activities</t>
  </si>
  <si>
    <t>Cash flows from financing activities:</t>
  </si>
  <si>
    <t>Capital lease payments</t>
  </si>
  <si>
    <t>Payment of contingent consideration</t>
  </si>
  <si>
    <t>Repurchase of common stock, including for withholding taxes</t>
  </si>
  <si>
    <t>Proceeds from issuance of common stock under employee stock plans</t>
  </si>
  <si>
    <t>Net cash (used in) provided by financing activities</t>
  </si>
  <si>
    <t>Effect of exchange rate changes on cash</t>
  </si>
  <si>
    <t>Net (decrease) increase in cash and cash equivalents</t>
  </si>
  <si>
    <t>Net increase (decrease) in cash and cash equivalents</t>
  </si>
  <si>
    <t>Cash, cash equivalents and restricted cash, beginning of year</t>
  </si>
  <si>
    <t>Cash and cash equivalents at beginning of period</t>
  </si>
  <si>
    <t>Cash, cash equivalents and restricted cash, end of year</t>
  </si>
  <si>
    <t>Supplemental and non-cash disclosures:</t>
  </si>
  <si>
    <t>Acquisition of property and equipment, net in connection with acquisitions of businesses</t>
  </si>
  <si>
    <t>Acquisition of capital lease in connection with acquisitions of businesses</t>
  </si>
  <si>
    <t>Equipment acquired under capital leases</t>
  </si>
  <si>
    <t>Interest paid</t>
  </si>
  <si>
    <t>Original Line Item in the pdf</t>
  </si>
  <si>
    <t>Line item in the accounts Tamplate into which Originalline item is mapped</t>
  </si>
  <si>
    <t xml:space="preserve">Person mapping </t>
  </si>
  <si>
    <t>Anila</t>
  </si>
  <si>
    <t>Currently mapped to Other Operating Current Liabilities</t>
  </si>
  <si>
    <t>Currently mapped to Deferred Income and gains - current portion</t>
  </si>
  <si>
    <t>Was picked from pdf but missed from accounts sheet</t>
  </si>
  <si>
    <t>Common stock</t>
  </si>
  <si>
    <t>Was not picked up from pdf due to long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</si>
</sst>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  <font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0" fontId="4" fillId="0" borderId="0"/>
  </cellStyleXfs>
  <cellXfs count="42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0" fontId="4" fillId="0" borderId="0" xfId="2"/>
    <xf numFmtId="3" fontId="8" fillId="0" borderId="0" xfId="0" applyFont="1"/>
    <xf numFmtId="0" fontId="8" fillId="0" borderId="0" xfId="0" applyNumberFormat="1" applyFont="1"/>
  </cellXfs>
  <cellStyles count="3">
    <cellStyle name="Normal" xfId="0" builtinId="0"/>
    <cellStyle name="Normal 2" xfId="2" xr:uid="{00000000-0005-0000-0000-000001000000}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779-43E8-BBF7-CC48E811C9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725-4774-B709-596C02C37A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4A0-42F6-8027-07ADF244ED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BB8-4CFB-AAEB-01FAC80AF4F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A92-4BCD-82C3-55E710B1E7B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EC1-4C41-9F79-2B192B6374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A32-4FA1-97BA-DE6BDCE4C7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268-4D4F-859E-C99A00E974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410-4F8C-B7E9-6B108C657D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C03-4449-BE9C-01364AA27E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C0B-47B0-AE59-002BCA17ABE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A31-4584-95E6-DA7B0CE8DC7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736-42A8-B530-F353786E8A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909-43E9-856D-ED1B9E9BCE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A62-4136-9AC1-6BD07484C2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3"/>
  <sheetViews>
    <sheetView showGridLines="0" tabSelected="1" topLeftCell="E1" zoomScaleNormal="100" workbookViewId="0">
      <selection activeCell="F251" sqref="F251"/>
    </sheetView>
  </sheetViews>
  <sheetFormatPr defaultColWidth="9" defaultRowHeight="12.75"/>
  <cols>
    <col min="1" max="4" width="13" style="38" hidden="1" customWidth="1"/>
    <col min="5" max="5" width="59.42578125" style="1" customWidth="1"/>
    <col min="6" max="7" width="16.140625" style="38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-100500</v>
      </c>
      <c r="G6" s="7">
        <f t="shared" ref="G6:O6" si="1">IF(G4=$BF$1,"",G71)</f>
        <v>-10209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98611</v>
      </c>
      <c r="G7" s="7">
        <f t="shared" ref="G7:O7" si="2">IF(G4=$BF$1,"",G128)</f>
        <v>136501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178598</v>
      </c>
      <c r="G8" s="7">
        <f t="shared" ref="G8:O8" si="3">IF(G4=$BF$1,"",G161)</f>
        <v>197354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56263</v>
      </c>
      <c r="G9" s="7">
        <f t="shared" ref="G9:O9" si="4">IF(G4=$BF$1,"",G189)</f>
        <v>43344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2172</v>
      </c>
      <c r="G10" s="7">
        <f t="shared" ref="G10:O10" si="5">IF(G4=$BF$1,"",G210)</f>
        <v>1910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218774</v>
      </c>
      <c r="G11" s="7">
        <f t="shared" ref="G11:O11" si="6">IF(G4=$BF$1,"",G227)</f>
        <v>288601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277209</v>
      </c>
      <c r="G12" s="35">
        <f t="shared" ref="G12:O12" si="7">IF(G4=$BF$1,"",SUM(G7:G8))</f>
        <v>333855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277209</v>
      </c>
      <c r="G13" s="35">
        <f t="shared" ref="G13:O13" si="8">IF(G4=$BF$1,"",SUM(G9:G11))</f>
        <v>333855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5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5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5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5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5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5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5">
      <c r="E24" s="1" t="s">
        <v>26</v>
      </c>
      <c r="F24" s="40">
        <v>296500</v>
      </c>
      <c r="G24" s="40">
        <v>253388</v>
      </c>
      <c r="H24">
        <v>229504</v>
      </c>
      <c r="J24" s="40" t="s">
        <v>27</v>
      </c>
    </row>
    <row r="25" spans="5:15">
      <c r="E25" s="1" t="s">
        <v>28</v>
      </c>
      <c r="F25" s="40">
        <v>71171</v>
      </c>
      <c r="G25" s="40">
        <v>62114</v>
      </c>
      <c r="H25">
        <v>37078</v>
      </c>
      <c r="J25" s="40" t="s">
        <v>29</v>
      </c>
    </row>
    <row r="26" spans="5:15">
      <c r="E26" s="1" t="s">
        <v>30</v>
      </c>
    </row>
    <row r="27" spans="5:15">
      <c r="E27" s="1" t="s">
        <v>31</v>
      </c>
    </row>
    <row r="28" spans="5:15">
      <c r="E28" s="1" t="s">
        <v>32</v>
      </c>
    </row>
    <row r="29" spans="5:15">
      <c r="E29" s="12" t="s">
        <v>33</v>
      </c>
    </row>
    <row r="30" spans="5:15">
      <c r="E30" s="6" t="s">
        <v>34</v>
      </c>
      <c r="F30" s="7">
        <f>F24-F25+ABS(F26)-F27-F28-F29</f>
        <v>225329</v>
      </c>
      <c r="G30" s="7">
        <f>IF(G4=$BF$1,"",G24-G25+ABS(G26)-G27-G28-G29)</f>
        <v>191274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5">
      <c r="E31" s="12" t="s">
        <v>35</v>
      </c>
    </row>
    <row r="32" spans="5:15">
      <c r="E32" s="1" t="s">
        <v>36</v>
      </c>
    </row>
    <row r="33" spans="5:15">
      <c r="E33" s="1" t="s">
        <v>37</v>
      </c>
      <c r="F33" s="40">
        <v>184044</v>
      </c>
      <c r="G33" s="40">
        <v>139277</v>
      </c>
      <c r="H33">
        <v>109379</v>
      </c>
      <c r="J33" s="40" t="s">
        <v>38</v>
      </c>
    </row>
    <row r="34" spans="5:15">
      <c r="E34" s="1" t="s">
        <v>39</v>
      </c>
      <c r="F34">
        <v>38915</v>
      </c>
      <c r="G34">
        <v>31214</v>
      </c>
      <c r="H34">
        <v>25745</v>
      </c>
    </row>
    <row r="35" spans="5:15">
      <c r="E35" s="1" t="s">
        <v>40</v>
      </c>
      <c r="F35">
        <v>34797</v>
      </c>
      <c r="G35">
        <v>27452</v>
      </c>
      <c r="H35">
        <v>24040</v>
      </c>
    </row>
    <row r="36" spans="5:15">
      <c r="E36" s="1" t="s">
        <v>41</v>
      </c>
    </row>
    <row r="37" spans="5:15">
      <c r="E37" s="1" t="s">
        <v>42</v>
      </c>
    </row>
    <row r="38" spans="5:15">
      <c r="E38" s="1" t="s">
        <v>43</v>
      </c>
    </row>
    <row r="39" spans="5:15">
      <c r="E39" s="1" t="s">
        <v>44</v>
      </c>
    </row>
    <row r="40" spans="5:15">
      <c r="E40" s="1" t="s">
        <v>45</v>
      </c>
    </row>
    <row r="41" spans="5:15">
      <c r="E41" s="1" t="s">
        <v>46</v>
      </c>
    </row>
    <row r="42" spans="5:15">
      <c r="E42" s="1" t="s">
        <v>47</v>
      </c>
      <c r="F42">
        <v>9469</v>
      </c>
      <c r="G42">
        <v>0</v>
      </c>
      <c r="H42">
        <v>0</v>
      </c>
    </row>
    <row r="43" spans="5:15">
      <c r="E43" s="6" t="s">
        <v>48</v>
      </c>
      <c r="F43" s="7">
        <f>F32+F33+F34+F35+F36+F37+F38+F39+F40+F41+F42</f>
        <v>267225</v>
      </c>
      <c r="G43" s="7">
        <f>G32+G33+G34+G35+G36+G37+G38+G39+G40+G41+G42</f>
        <v>197943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</row>
    <row r="44" spans="5:15">
      <c r="E44" s="6" t="s">
        <v>49</v>
      </c>
      <c r="F44" s="7">
        <f>F30+F31-F43</f>
        <v>-41896</v>
      </c>
      <c r="G44" s="7">
        <f>IF(G4=$BF$1,"",G30+G31-G43)</f>
        <v>-6669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</row>
    <row r="45" spans="5:15">
      <c r="E45" s="1" t="s">
        <v>50</v>
      </c>
      <c r="F45">
        <v>-259</v>
      </c>
      <c r="G45">
        <v>70</v>
      </c>
      <c r="H45">
        <v>-50</v>
      </c>
    </row>
    <row r="46" spans="5:15">
      <c r="E46" s="1" t="s">
        <v>51</v>
      </c>
    </row>
    <row r="47" spans="5:15">
      <c r="E47" s="1" t="s">
        <v>52</v>
      </c>
    </row>
    <row r="48" spans="5:15">
      <c r="E48" s="1" t="s">
        <v>53</v>
      </c>
    </row>
    <row r="49" spans="5:15">
      <c r="E49" s="1" t="s">
        <v>54</v>
      </c>
    </row>
    <row r="50" spans="5:15">
      <c r="E50" s="1" t="s">
        <v>55</v>
      </c>
    </row>
    <row r="51" spans="5:15">
      <c r="E51" s="1" t="s">
        <v>56</v>
      </c>
    </row>
    <row r="52" spans="5:15">
      <c r="E52" s="1" t="s">
        <v>57</v>
      </c>
    </row>
    <row r="53" spans="5:15">
      <c r="E53" s="1" t="s">
        <v>58</v>
      </c>
    </row>
    <row r="54" spans="5:15">
      <c r="E54" s="1" t="s">
        <v>59</v>
      </c>
      <c r="F54">
        <v>3693</v>
      </c>
      <c r="G54">
        <v>1792</v>
      </c>
      <c r="H54">
        <v>1107</v>
      </c>
    </row>
    <row r="55" spans="5:15">
      <c r="E55" s="1" t="s">
        <v>60</v>
      </c>
    </row>
    <row r="56" spans="5:15">
      <c r="E56" s="1" t="s">
        <v>61</v>
      </c>
      <c r="F56">
        <v>0</v>
      </c>
      <c r="G56">
        <v>0</v>
      </c>
      <c r="H56">
        <v>0</v>
      </c>
    </row>
    <row r="57" spans="5:15">
      <c r="E57" s="1" t="s">
        <v>62</v>
      </c>
      <c r="F57" s="40">
        <v>4256</v>
      </c>
      <c r="G57">
        <v>-5528</v>
      </c>
      <c r="H57">
        <v>-2025</v>
      </c>
      <c r="J57" s="40" t="s">
        <v>38</v>
      </c>
    </row>
    <row r="58" spans="5:15">
      <c r="E58" s="12" t="s">
        <v>63</v>
      </c>
    </row>
    <row r="59" spans="5:15">
      <c r="E59" s="6" t="s">
        <v>64</v>
      </c>
      <c r="F59" s="7">
        <f>F44+F45+F46+F47+F48-F49-F50-F51+F52-F53+F54+F55-F56+F57+F58</f>
        <v>-34206</v>
      </c>
      <c r="G59" s="7">
        <f>IF(G4=$BF$1,"",G44+G45+G46+G47+G48-G49-G50-G51+G52-G53+G54+G55-G56+G57+G58)</f>
        <v>-10335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</row>
    <row r="60" spans="5:15">
      <c r="E60" s="1" t="s">
        <v>65</v>
      </c>
      <c r="F60">
        <v>66294</v>
      </c>
      <c r="G60">
        <v>-126</v>
      </c>
      <c r="H60">
        <v>-847</v>
      </c>
    </row>
    <row r="61" spans="5:15">
      <c r="E61" s="1" t="s">
        <v>66</v>
      </c>
    </row>
    <row r="62" spans="5:15">
      <c r="E62" s="1" t="s">
        <v>67</v>
      </c>
    </row>
    <row r="63" spans="5:15">
      <c r="E63" s="12"/>
    </row>
    <row r="64" spans="5:15">
      <c r="E64" s="12"/>
    </row>
    <row r="65" spans="5:15">
      <c r="E65" s="12"/>
    </row>
    <row r="66" spans="5:15">
      <c r="E66" s="12" t="s">
        <v>68</v>
      </c>
    </row>
    <row r="67" spans="5:15">
      <c r="E67" s="6" t="s">
        <v>69</v>
      </c>
      <c r="F67" s="7">
        <f>SUM(F59,-F60,-ABS(F61),-F62,-F66)</f>
        <v>-100500</v>
      </c>
      <c r="G67" s="7">
        <f>IF(G4=$BF$1,"",SUM(G59,-G60,-ABS(G61),-G62,-G66))</f>
        <v>-10209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</row>
    <row r="68" spans="5:15">
      <c r="E68" s="1" t="s">
        <v>70</v>
      </c>
    </row>
    <row r="69" spans="5:15">
      <c r="E69" s="1" t="s">
        <v>71</v>
      </c>
    </row>
    <row r="70" spans="5:15">
      <c r="E70" s="1" t="s">
        <v>72</v>
      </c>
    </row>
    <row r="71" spans="5:15">
      <c r="E71" s="6" t="s">
        <v>73</v>
      </c>
      <c r="F71" s="7">
        <f>SUM(F67:F70)</f>
        <v>-100500</v>
      </c>
      <c r="G71" s="7">
        <f t="shared" ref="G71:O71" si="14">IF(G4=$BF$1,"",SUM(G67:G70))</f>
        <v>-10209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5">
      <c r="E72" s="12"/>
    </row>
    <row r="74" spans="5:15">
      <c r="E74" s="1" t="s">
        <v>74</v>
      </c>
    </row>
    <row r="75" spans="5:15">
      <c r="E75" s="1" t="s">
        <v>75</v>
      </c>
    </row>
    <row r="76" spans="5:15">
      <c r="E76" s="1" t="s">
        <v>76</v>
      </c>
    </row>
    <row r="77" spans="5:15">
      <c r="E77" s="1" t="s">
        <v>77</v>
      </c>
    </row>
    <row r="81" spans="5:15">
      <c r="E81" s="1" t="s">
        <v>78</v>
      </c>
    </row>
    <row r="82" spans="5:15">
      <c r="E82" s="1" t="s">
        <v>79</v>
      </c>
    </row>
    <row r="83" spans="5:15">
      <c r="E83" s="6" t="s">
        <v>80</v>
      </c>
      <c r="F83" s="7">
        <f>SUM(F71:F82)</f>
        <v>-100500</v>
      </c>
      <c r="G83" s="7">
        <f t="shared" ref="G83:O83" si="15">IF(G4=$BF$1,"",SUM(G71:G82))</f>
        <v>-10209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5">
      <c r="E84" s="1" t="s">
        <v>81</v>
      </c>
    </row>
    <row r="85" spans="5:15">
      <c r="E85" s="1" t="s">
        <v>82</v>
      </c>
    </row>
    <row r="88" spans="5:15">
      <c r="E88" s="8" t="s">
        <v>83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5">
      <c r="E89" s="1" t="s">
        <v>84</v>
      </c>
    </row>
    <row r="90" spans="5:15">
      <c r="E90" s="1" t="s">
        <v>85</v>
      </c>
    </row>
    <row r="91" spans="5:15">
      <c r="E91" s="1" t="s">
        <v>86</v>
      </c>
    </row>
    <row r="92" spans="5:15">
      <c r="E92" s="12" t="s">
        <v>87</v>
      </c>
      <c r="F92">
        <v>35732</v>
      </c>
      <c r="G92">
        <v>24061</v>
      </c>
    </row>
    <row r="93" spans="5:15">
      <c r="E93" s="1" t="s">
        <v>88</v>
      </c>
    </row>
    <row r="94" spans="5:15">
      <c r="E94" s="1" t="s">
        <v>89</v>
      </c>
    </row>
    <row r="95" spans="5:15">
      <c r="E95" s="1" t="s">
        <v>90</v>
      </c>
    </row>
    <row r="96" spans="5:15">
      <c r="E96" s="12"/>
    </row>
    <row r="98" spans="5:15">
      <c r="E98" s="6" t="s">
        <v>91</v>
      </c>
      <c r="F98" s="7">
        <f>F89+F90+F91+F92+F93+F94+F95+F96</f>
        <v>35732</v>
      </c>
      <c r="G98" s="7">
        <f>IF(G4=$BF$1,"",G89+G90+G91+G92+G93+G94+G95+G96)</f>
        <v>24061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</row>
    <row r="99" spans="5:15">
      <c r="E99" s="1" t="s">
        <v>92</v>
      </c>
    </row>
    <row r="100" spans="5:15">
      <c r="E100" s="6" t="s">
        <v>93</v>
      </c>
      <c r="F100" s="7">
        <f>F98+F99</f>
        <v>35732</v>
      </c>
      <c r="G100" s="7">
        <f t="shared" ref="G100:O100" si="17">IF(G4=$BF$1,"",G98+G99)</f>
        <v>24061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</row>
    <row r="101" spans="5:15">
      <c r="E101" s="1" t="s">
        <v>94</v>
      </c>
      <c r="F101">
        <v>40054</v>
      </c>
      <c r="G101">
        <v>46136</v>
      </c>
    </row>
    <row r="102" spans="5:15">
      <c r="E102" s="1" t="s">
        <v>95</v>
      </c>
      <c r="F102">
        <v>11958</v>
      </c>
      <c r="G102">
        <v>17038</v>
      </c>
    </row>
    <row r="103" spans="5:15">
      <c r="E103" s="1" t="s">
        <v>96</v>
      </c>
    </row>
    <row r="104" spans="5:15">
      <c r="E104" s="6" t="s">
        <v>97</v>
      </c>
      <c r="F104" s="7">
        <f>F101+F102+F103</f>
        <v>52012</v>
      </c>
      <c r="G104" s="7">
        <f t="shared" ref="G104:O104" si="18">IF(G4=$BF$1,"",G101+G102+G103)</f>
        <v>63174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5">
      <c r="E105" s="1" t="s">
        <v>98</v>
      </c>
    </row>
    <row r="106" spans="5:15">
      <c r="E106" s="1" t="s">
        <v>99</v>
      </c>
    </row>
    <row r="107" spans="5:15">
      <c r="E107" s="1" t="s">
        <v>100</v>
      </c>
    </row>
    <row r="108" spans="5:15">
      <c r="E108" s="1" t="s">
        <v>101</v>
      </c>
    </row>
    <row r="109" spans="5:15">
      <c r="E109" s="1" t="s">
        <v>102</v>
      </c>
    </row>
    <row r="110" spans="5:15">
      <c r="E110" s="1" t="s">
        <v>103</v>
      </c>
    </row>
    <row r="111" spans="5:15">
      <c r="E111" s="1" t="s">
        <v>104</v>
      </c>
      <c r="F111">
        <v>0</v>
      </c>
      <c r="G111">
        <v>48859</v>
      </c>
    </row>
    <row r="112" spans="5:15">
      <c r="E112" s="1" t="s">
        <v>105</v>
      </c>
    </row>
    <row r="113" spans="5:15">
      <c r="E113" s="1" t="s">
        <v>106</v>
      </c>
    </row>
    <row r="114" spans="5:15">
      <c r="E114" s="1" t="s">
        <v>107</v>
      </c>
    </row>
    <row r="115" spans="5:15">
      <c r="E115" s="1" t="s">
        <v>108</v>
      </c>
    </row>
    <row r="116" spans="5:15">
      <c r="E116" s="1" t="s">
        <v>109</v>
      </c>
    </row>
    <row r="117" spans="5:15">
      <c r="E117" s="1" t="s">
        <v>110</v>
      </c>
    </row>
    <row r="118" spans="5:15">
      <c r="E118" s="1" t="s">
        <v>111</v>
      </c>
    </row>
    <row r="122" spans="5:15">
      <c r="E122" s="1" t="s">
        <v>112</v>
      </c>
    </row>
    <row r="123" spans="5:15">
      <c r="E123" s="1" t="s">
        <v>113</v>
      </c>
    </row>
    <row r="124" spans="5:15">
      <c r="E124" s="1" t="s">
        <v>114</v>
      </c>
    </row>
    <row r="125" spans="5:15">
      <c r="E125" s="1" t="s">
        <v>115</v>
      </c>
    </row>
    <row r="126" spans="5:15">
      <c r="E126" s="1" t="s">
        <v>116</v>
      </c>
      <c r="F126">
        <v>10867</v>
      </c>
      <c r="G126">
        <v>407</v>
      </c>
    </row>
    <row r="127" spans="5:15">
      <c r="E127" s="12" t="s">
        <v>117</v>
      </c>
    </row>
    <row r="128" spans="5:15">
      <c r="E128" s="6" t="s">
        <v>118</v>
      </c>
      <c r="F128" s="7">
        <f>F100+SUM(F104:F127)</f>
        <v>98611</v>
      </c>
      <c r="G128" s="7">
        <f t="shared" ref="G128:O128" si="19">IF(G4=$BF$1,"",G100+SUM(G104:G126))</f>
        <v>136501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</row>
    <row r="129" spans="5:15">
      <c r="E129" s="8" t="s">
        <v>119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5">
      <c r="E130" s="1" t="s">
        <v>120</v>
      </c>
      <c r="F130">
        <v>31703</v>
      </c>
      <c r="G130">
        <v>41030</v>
      </c>
    </row>
    <row r="131" spans="5:15">
      <c r="E131" s="1" t="s">
        <v>121</v>
      </c>
      <c r="F131">
        <v>120559</v>
      </c>
      <c r="G131">
        <v>133959</v>
      </c>
    </row>
    <row r="132" spans="5:15">
      <c r="E132" s="1" t="s">
        <v>122</v>
      </c>
    </row>
    <row r="133" spans="5:15">
      <c r="E133" s="1" t="s">
        <v>123</v>
      </c>
    </row>
    <row r="134" spans="5:15">
      <c r="E134" s="1" t="s">
        <v>98</v>
      </c>
    </row>
    <row r="135" spans="5:15">
      <c r="E135" s="1" t="s">
        <v>99</v>
      </c>
    </row>
    <row r="136" spans="5:15">
      <c r="E136" s="1" t="s">
        <v>124</v>
      </c>
    </row>
    <row r="140" spans="5:15">
      <c r="E140" s="6" t="s">
        <v>125</v>
      </c>
      <c r="F140" s="7">
        <f>F130+F131+F132+F133+F134+F135+F136+F139</f>
        <v>152262</v>
      </c>
      <c r="G140" s="7">
        <f t="shared" ref="G140:O140" si="20">IF(G4=$BF$1,"",G130+G131+G132+G133+G134+G135+G136+G139)</f>
        <v>174989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5">
      <c r="E141" s="1" t="s">
        <v>126</v>
      </c>
    </row>
    <row r="142" spans="5:15">
      <c r="E142" s="1" t="s">
        <v>127</v>
      </c>
    </row>
    <row r="143" spans="5:15">
      <c r="E143" s="1" t="s">
        <v>128</v>
      </c>
    </row>
    <row r="144" spans="5:15">
      <c r="E144" s="1" t="s">
        <v>129</v>
      </c>
    </row>
    <row r="145" spans="5:15">
      <c r="E145" s="6" t="s">
        <v>130</v>
      </c>
      <c r="F145" s="7">
        <f>F141+F142+F143+F144</f>
        <v>0</v>
      </c>
      <c r="G145" s="7">
        <f t="shared" ref="G145:O145" si="21">IF(G4=$BF$1,"",G141+G142+G143+G144)</f>
        <v>0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5">
      <c r="E146" s="1" t="s">
        <v>131</v>
      </c>
    </row>
    <row r="147" spans="5:15">
      <c r="E147" s="1" t="s">
        <v>132</v>
      </c>
    </row>
    <row r="148" spans="5:15">
      <c r="E148" s="1" t="s">
        <v>133</v>
      </c>
    </row>
    <row r="149" spans="5:15">
      <c r="E149" s="1" t="s">
        <v>134</v>
      </c>
    </row>
    <row r="150" spans="5:15">
      <c r="E150" s="1" t="s">
        <v>135</v>
      </c>
    </row>
    <row r="151" spans="5:15">
      <c r="E151" s="1" t="s">
        <v>136</v>
      </c>
    </row>
    <row r="154" spans="5:15">
      <c r="E154" s="12" t="s">
        <v>137</v>
      </c>
    </row>
    <row r="155" spans="5:15">
      <c r="E155" s="1" t="s">
        <v>138</v>
      </c>
    </row>
    <row r="156" spans="5:15">
      <c r="E156" s="12" t="s">
        <v>139</v>
      </c>
    </row>
    <row r="157" spans="5:15">
      <c r="E157" s="12" t="s">
        <v>140</v>
      </c>
      <c r="F157">
        <v>16296</v>
      </c>
      <c r="G157">
        <v>14264</v>
      </c>
    </row>
    <row r="158" spans="5:15">
      <c r="E158" s="1" t="s">
        <v>141</v>
      </c>
      <c r="F158">
        <v>10040</v>
      </c>
      <c r="G158">
        <v>8101</v>
      </c>
    </row>
    <row r="159" spans="5:15">
      <c r="E159" s="1" t="s">
        <v>142</v>
      </c>
    </row>
    <row r="160" spans="5:15">
      <c r="E160" s="6" t="s">
        <v>143</v>
      </c>
      <c r="F160" s="7">
        <f>F146+F147+F148+F149+F150+F151+F152+F153+F154+F155+F156+F157+F158+F159</f>
        <v>26336</v>
      </c>
      <c r="G160" s="7">
        <f>IF(G4=$BF$1,"",G146+G147+G148+G149+G150+G151+G152+G153+G154+G155+G156+G157+G158+G159)</f>
        <v>22365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5">
      <c r="E161" s="6" t="s">
        <v>12</v>
      </c>
      <c r="F161" s="7">
        <f>F140+F145+F160</f>
        <v>178598</v>
      </c>
      <c r="G161" s="7">
        <f t="shared" ref="G161:O161" si="22">IF(G4=$BF$1,"",G140+G145+G160)</f>
        <v>197354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</row>
    <row r="162" spans="5:15">
      <c r="E162" s="8" t="s">
        <v>144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5">
      <c r="E163" s="1" t="s">
        <v>145</v>
      </c>
    </row>
    <row r="164" spans="5:15">
      <c r="E164" s="1" t="s">
        <v>146</v>
      </c>
    </row>
    <row r="165" spans="5:15">
      <c r="E165" s="1" t="s">
        <v>147</v>
      </c>
    </row>
    <row r="166" spans="5:15">
      <c r="E166" s="1" t="s">
        <v>148</v>
      </c>
    </row>
    <row r="167" spans="5:15">
      <c r="E167" s="1" t="s">
        <v>149</v>
      </c>
    </row>
    <row r="168" spans="5:15">
      <c r="E168" s="1" t="s">
        <v>150</v>
      </c>
    </row>
    <row r="169" spans="5:15">
      <c r="E169" s="1" t="s">
        <v>151</v>
      </c>
    </row>
    <row r="170" spans="5:15">
      <c r="E170" s="1" t="s">
        <v>152</v>
      </c>
    </row>
    <row r="171" spans="5:15">
      <c r="E171" s="1" t="s">
        <v>153</v>
      </c>
    </row>
    <row r="172" spans="5:15">
      <c r="E172" s="1" t="s">
        <v>154</v>
      </c>
    </row>
    <row r="173" spans="5:15">
      <c r="E173" s="1" t="s">
        <v>155</v>
      </c>
    </row>
    <row r="174" spans="5:15">
      <c r="E174" s="1" t="s">
        <v>156</v>
      </c>
    </row>
    <row r="175" spans="5:15">
      <c r="E175" s="1" t="s">
        <v>157</v>
      </c>
    </row>
    <row r="176" spans="5:15">
      <c r="E176" s="1" t="s">
        <v>158</v>
      </c>
    </row>
    <row r="177" spans="5:15">
      <c r="E177" s="1" t="s">
        <v>159</v>
      </c>
    </row>
    <row r="178" spans="5:15">
      <c r="E178" s="1" t="s">
        <v>160</v>
      </c>
    </row>
    <row r="180" spans="5:15">
      <c r="E180" s="1" t="s">
        <v>161</v>
      </c>
    </row>
    <row r="181" spans="5:15">
      <c r="E181" s="1" t="s">
        <v>162</v>
      </c>
    </row>
    <row r="183" spans="5:15">
      <c r="E183" s="1" t="s">
        <v>163</v>
      </c>
    </row>
    <row r="184" spans="5:15">
      <c r="E184" s="12" t="s">
        <v>164</v>
      </c>
      <c r="F184" s="40">
        <v>53704</v>
      </c>
      <c r="G184" s="40">
        <v>41200</v>
      </c>
      <c r="J184" s="40" t="s">
        <v>165</v>
      </c>
    </row>
    <row r="185" spans="5:15">
      <c r="E185" s="12" t="s">
        <v>166</v>
      </c>
      <c r="F185" s="40">
        <v>2559</v>
      </c>
      <c r="G185" s="40">
        <v>2144</v>
      </c>
      <c r="J185" s="40" t="s">
        <v>167</v>
      </c>
    </row>
    <row r="187" spans="5:15">
      <c r="E187" s="12" t="s">
        <v>168</v>
      </c>
      <c r="F187" s="40">
        <v>0</v>
      </c>
      <c r="G187" s="40">
        <v>0</v>
      </c>
      <c r="J187" s="40" t="s">
        <v>169</v>
      </c>
    </row>
    <row r="188" spans="5:15">
      <c r="E188" s="1" t="s">
        <v>170</v>
      </c>
      <c r="F188" s="40">
        <v>0</v>
      </c>
      <c r="G188" s="40">
        <v>0</v>
      </c>
      <c r="J188" s="40" t="s">
        <v>171</v>
      </c>
    </row>
    <row r="189" spans="5:15">
      <c r="E189" s="6" t="s">
        <v>13</v>
      </c>
      <c r="F189" s="7">
        <f>SUM(F163:F188)</f>
        <v>56263</v>
      </c>
      <c r="G189" s="7">
        <f t="shared" ref="G189:O189" si="23">IF(G4=$BF$1,"",SUM(G163:G188))</f>
        <v>43344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</row>
    <row r="190" spans="5:15">
      <c r="E190" s="8" t="s">
        <v>172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5">
      <c r="E191" s="1" t="s">
        <v>173</v>
      </c>
    </row>
    <row r="192" spans="5:15">
      <c r="E192" s="1" t="s">
        <v>174</v>
      </c>
    </row>
    <row r="193" spans="5:10">
      <c r="E193" s="1" t="s">
        <v>175</v>
      </c>
    </row>
    <row r="194" spans="5:10">
      <c r="E194" s="1" t="s">
        <v>176</v>
      </c>
    </row>
    <row r="195" spans="5:10">
      <c r="E195" s="1" t="s">
        <v>177</v>
      </c>
    </row>
    <row r="196" spans="5:10">
      <c r="E196" s="1" t="s">
        <v>178</v>
      </c>
    </row>
    <row r="197" spans="5:10">
      <c r="E197" s="1" t="s">
        <v>179</v>
      </c>
    </row>
    <row r="198" spans="5:10">
      <c r="E198" s="1" t="s">
        <v>180</v>
      </c>
    </row>
    <row r="199" spans="5:10">
      <c r="E199" s="1" t="s">
        <v>181</v>
      </c>
    </row>
    <row r="200" spans="5:10">
      <c r="E200" s="1" t="s">
        <v>182</v>
      </c>
    </row>
    <row r="201" spans="5:10">
      <c r="E201" s="1" t="s">
        <v>183</v>
      </c>
    </row>
    <row r="202" spans="5:10">
      <c r="E202" s="1" t="s">
        <v>184</v>
      </c>
    </row>
    <row r="203" spans="5:10">
      <c r="E203" s="1" t="s">
        <v>185</v>
      </c>
    </row>
    <row r="204" spans="5:10">
      <c r="E204" s="1" t="s">
        <v>58</v>
      </c>
    </row>
    <row r="205" spans="5:10">
      <c r="E205" s="1" t="s">
        <v>70</v>
      </c>
    </row>
    <row r="206" spans="5:10">
      <c r="E206" s="12" t="s">
        <v>186</v>
      </c>
      <c r="F206" s="41">
        <v>19</v>
      </c>
      <c r="G206" s="41">
        <v>60</v>
      </c>
      <c r="J206" s="40" t="s">
        <v>187</v>
      </c>
    </row>
    <row r="209" spans="5:15">
      <c r="E209" s="12" t="s">
        <v>188</v>
      </c>
      <c r="F209" s="40">
        <v>2153</v>
      </c>
      <c r="G209" s="40">
        <v>1850</v>
      </c>
      <c r="J209" s="40" t="s">
        <v>189</v>
      </c>
    </row>
    <row r="210" spans="5:15">
      <c r="E210" s="6" t="s">
        <v>14</v>
      </c>
      <c r="F210" s="7">
        <f>SUM(F191:F209)</f>
        <v>2172</v>
      </c>
      <c r="G210" s="7">
        <f t="shared" ref="G210:O210" si="24">IF(G4=$BF$1,"",SUM(G191:G209))</f>
        <v>1910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</row>
    <row r="211" spans="5:15">
      <c r="E211" s="8" t="s">
        <v>190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5">
      <c r="E212" s="12" t="s">
        <v>191</v>
      </c>
      <c r="F212" s="40">
        <v>425883</v>
      </c>
      <c r="G212" s="40">
        <v>412853</v>
      </c>
      <c r="J212" s="40" t="s">
        <v>192</v>
      </c>
    </row>
    <row r="213" spans="5:15">
      <c r="E213" s="1" t="s">
        <v>193</v>
      </c>
      <c r="F213"/>
      <c r="G213"/>
    </row>
    <row r="214" spans="5:15">
      <c r="E214" s="1" t="s">
        <v>194</v>
      </c>
    </row>
    <row r="215" spans="5:15">
      <c r="E215" s="1" t="s">
        <v>195</v>
      </c>
    </row>
    <row r="216" spans="5:15">
      <c r="E216" s="1" t="s">
        <v>196</v>
      </c>
    </row>
    <row r="217" spans="5:15">
      <c r="E217" s="1" t="s">
        <v>197</v>
      </c>
      <c r="F217">
        <v>-201464</v>
      </c>
      <c r="G217">
        <v>-114610</v>
      </c>
    </row>
    <row r="218" spans="5:15">
      <c r="E218" s="1" t="s">
        <v>198</v>
      </c>
    </row>
    <row r="219" spans="5:15">
      <c r="E219" s="1" t="s">
        <v>199</v>
      </c>
      <c r="F219">
        <v>-5645</v>
      </c>
      <c r="G219">
        <v>-9642</v>
      </c>
    </row>
    <row r="220" spans="5:15">
      <c r="E220" s="1" t="s">
        <v>200</v>
      </c>
    </row>
    <row r="221" spans="5:15">
      <c r="E221" s="1" t="s">
        <v>70</v>
      </c>
    </row>
    <row r="222" spans="5:15">
      <c r="E222" s="1" t="s">
        <v>201</v>
      </c>
    </row>
    <row r="223" spans="5:15">
      <c r="E223" s="1" t="s">
        <v>202</v>
      </c>
    </row>
    <row r="224" spans="5:15">
      <c r="E224" s="12" t="s">
        <v>203</v>
      </c>
    </row>
    <row r="225" spans="5:15">
      <c r="E225" s="12" t="s">
        <v>204</v>
      </c>
    </row>
    <row r="227" spans="5:15">
      <c r="E227" s="6" t="s">
        <v>205</v>
      </c>
      <c r="F227" s="7">
        <f>SUM(F212:F226)</f>
        <v>218774</v>
      </c>
      <c r="G227" s="7">
        <f t="shared" ref="G227:O227" si="25">IF(G4=$BF$1,"",SUM(G212:G226))</f>
        <v>288601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</row>
    <row r="228" spans="5:15">
      <c r="E228" s="8" t="s">
        <v>206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5">
      <c r="E229" s="1" t="s">
        <v>207</v>
      </c>
    </row>
    <row r="230" spans="5:15">
      <c r="E230" s="1" t="s">
        <v>208</v>
      </c>
    </row>
    <row r="231" spans="5:15">
      <c r="E231" s="1" t="s">
        <v>209</v>
      </c>
    </row>
    <row r="232" spans="5:15">
      <c r="E232" s="1" t="s">
        <v>210</v>
      </c>
    </row>
    <row r="233" spans="5:15">
      <c r="E233" s="1" t="s">
        <v>211</v>
      </c>
    </row>
    <row r="234" spans="5:15">
      <c r="E234" s="1" t="s">
        <v>212</v>
      </c>
    </row>
    <row r="235" spans="5:15">
      <c r="E235" s="1" t="s">
        <v>213</v>
      </c>
    </row>
    <row r="236" spans="5:15">
      <c r="E236" s="1" t="s">
        <v>56</v>
      </c>
    </row>
    <row r="237" spans="5:15">
      <c r="E237" s="1" t="s">
        <v>214</v>
      </c>
    </row>
    <row r="238" spans="5:15">
      <c r="E238" s="1" t="s">
        <v>215</v>
      </c>
    </row>
    <row r="239" spans="5:15">
      <c r="E239" s="1" t="s">
        <v>216</v>
      </c>
    </row>
    <row r="240" spans="5:15">
      <c r="E240" s="1" t="s">
        <v>217</v>
      </c>
    </row>
    <row r="241" spans="5:15">
      <c r="E241" s="1" t="s">
        <v>218</v>
      </c>
    </row>
    <row r="242" spans="5:15">
      <c r="E242" s="1" t="s">
        <v>219</v>
      </c>
    </row>
    <row r="244" spans="5:15">
      <c r="E244" s="8" t="s">
        <v>220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221</v>
      </c>
    </row>
    <row r="246" spans="5:15">
      <c r="E246" s="1" t="s">
        <v>222</v>
      </c>
    </row>
    <row r="247" spans="5:15">
      <c r="E247" s="1" t="s">
        <v>223</v>
      </c>
    </row>
    <row r="248" spans="5:15">
      <c r="E248" s="1" t="s">
        <v>224</v>
      </c>
    </row>
    <row r="249" spans="5:15">
      <c r="E249" s="1" t="s">
        <v>225</v>
      </c>
    </row>
    <row r="250" spans="5:15">
      <c r="E250" s="1" t="s">
        <v>226</v>
      </c>
    </row>
    <row r="251" spans="5:15">
      <c r="E251" s="1" t="s">
        <v>227</v>
      </c>
    </row>
    <row r="252" spans="5:15">
      <c r="E252" s="1" t="s">
        <v>228</v>
      </c>
    </row>
    <row r="253" spans="5:15">
      <c r="E253" s="1" t="s">
        <v>229</v>
      </c>
    </row>
    <row r="254" spans="5:15">
      <c r="E254" s="1" t="s">
        <v>230</v>
      </c>
    </row>
    <row r="255" spans="5:15">
      <c r="E255" s="1" t="s">
        <v>231</v>
      </c>
    </row>
    <row r="256" spans="5:15">
      <c r="E256" s="1" t="s">
        <v>232</v>
      </c>
    </row>
    <row r="257" spans="5:15">
      <c r="E257" s="1" t="s">
        <v>233</v>
      </c>
    </row>
    <row r="258" spans="5:15">
      <c r="E258" s="1" t="s">
        <v>234</v>
      </c>
    </row>
    <row r="259" spans="5:15">
      <c r="E259" s="1" t="s">
        <v>235</v>
      </c>
    </row>
    <row r="260" spans="5:15">
      <c r="E260" s="1" t="s">
        <v>236</v>
      </c>
    </row>
    <row r="261" spans="5:15">
      <c r="E261" s="1" t="s">
        <v>237</v>
      </c>
    </row>
    <row r="263" spans="5:15">
      <c r="E263" s="8" t="s">
        <v>238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239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240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241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242</v>
      </c>
      <c r="F267">
        <v>-104497</v>
      </c>
      <c r="G267">
        <v>-4751</v>
      </c>
      <c r="H267">
        <v>-5120</v>
      </c>
    </row>
    <row r="268" spans="5:15">
      <c r="E268" s="1" t="s">
        <v>243</v>
      </c>
    </row>
    <row r="269" spans="5:15">
      <c r="E269" s="1" t="s">
        <v>244</v>
      </c>
    </row>
    <row r="270" spans="5:15">
      <c r="E270" s="8" t="s">
        <v>245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246</v>
      </c>
      <c r="F271">
        <v>8171</v>
      </c>
      <c r="G271">
        <v>6084</v>
      </c>
      <c r="H271">
        <v>4994</v>
      </c>
    </row>
    <row r="272" spans="5:15">
      <c r="E272" s="1" t="s">
        <v>247</v>
      </c>
    </row>
    <row r="273" spans="5:8" ht="25.5" customHeight="1">
      <c r="E273" s="1" t="s">
        <v>248</v>
      </c>
    </row>
    <row r="274" spans="5:8">
      <c r="E274" s="1" t="s">
        <v>249</v>
      </c>
    </row>
    <row r="275" spans="5:8" ht="25.5" customHeight="1">
      <c r="E275" s="1" t="s">
        <v>250</v>
      </c>
      <c r="F275">
        <v>17015</v>
      </c>
      <c r="G275">
        <v>4368</v>
      </c>
      <c r="H275">
        <v>4653</v>
      </c>
    </row>
    <row r="276" spans="5:8">
      <c r="E276" s="1" t="s">
        <v>251</v>
      </c>
    </row>
    <row r="277" spans="5:8" ht="25.5" customHeight="1">
      <c r="E277" s="1" t="s">
        <v>252</v>
      </c>
    </row>
    <row r="278" spans="5:8">
      <c r="E278" s="1" t="s">
        <v>253</v>
      </c>
      <c r="F278">
        <v>36</v>
      </c>
      <c r="G278">
        <v>502</v>
      </c>
      <c r="H278">
        <v>44</v>
      </c>
    </row>
    <row r="279" spans="5:8">
      <c r="E279" s="1" t="s">
        <v>254</v>
      </c>
      <c r="F279">
        <v>-1393</v>
      </c>
      <c r="G279">
        <v>0</v>
      </c>
      <c r="H279">
        <v>0</v>
      </c>
    </row>
    <row r="280" spans="5:8" ht="25.5" customHeight="1">
      <c r="E280" s="1" t="s">
        <v>255</v>
      </c>
    </row>
    <row r="281" spans="5:8" ht="25.5" customHeight="1">
      <c r="E281" s="1" t="s">
        <v>256</v>
      </c>
    </row>
    <row r="284" spans="5:8">
      <c r="E284" s="1" t="s">
        <v>257</v>
      </c>
    </row>
    <row r="285" spans="5:8">
      <c r="E285" s="1" t="s">
        <v>258</v>
      </c>
      <c r="F285">
        <v>29176</v>
      </c>
      <c r="G285">
        <v>88040</v>
      </c>
      <c r="H285">
        <v>16334</v>
      </c>
    </row>
    <row r="286" spans="5:8" ht="25.5" customHeight="1">
      <c r="E286" s="1" t="s">
        <v>259</v>
      </c>
    </row>
    <row r="287" spans="5:8">
      <c r="E287" s="1" t="s">
        <v>260</v>
      </c>
    </row>
    <row r="288" spans="5:8">
      <c r="E288" s="1" t="s">
        <v>261</v>
      </c>
      <c r="F288">
        <v>66950</v>
      </c>
      <c r="G288">
        <v>785</v>
      </c>
      <c r="H288">
        <v>-220</v>
      </c>
    </row>
    <row r="289" spans="5:15">
      <c r="E289" s="12" t="s">
        <v>262</v>
      </c>
    </row>
    <row r="290" spans="5:15">
      <c r="E290" s="12" t="s">
        <v>263</v>
      </c>
    </row>
    <row r="291" spans="5:15">
      <c r="E291" s="12" t="s">
        <v>264</v>
      </c>
    </row>
    <row r="292" spans="5:15">
      <c r="E292" s="12" t="s">
        <v>265</v>
      </c>
    </row>
    <row r="293" spans="5:15">
      <c r="E293" s="12" t="s">
        <v>266</v>
      </c>
    </row>
    <row r="294" spans="5:15">
      <c r="E294" s="12" t="s">
        <v>267</v>
      </c>
    </row>
    <row r="295" spans="5:15">
      <c r="E295" s="12"/>
    </row>
    <row r="296" spans="5:15" ht="25.5" customHeight="1">
      <c r="E296" s="6" t="s">
        <v>268</v>
      </c>
      <c r="F296" s="7">
        <f>F271+F272+F273+F274+F275+F276+F277+F278+F279+F280+F281+F282+F283+F284+F285+F286+F287+F288+F291+F289+F290+F292+F293+F294+F295</f>
        <v>119955</v>
      </c>
      <c r="G296" s="7">
        <f>IF(G4=$BF$1,"",G271+G272+G273+G274+G275+G276+G277+G278+G279+G280+G281+G282+G283+G284+G285+G286+G287+G288+G289+G290+G291+G292+G293+G294+G295)</f>
        <v>99779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269</v>
      </c>
      <c r="F297" s="7">
        <f>MIN(F267,F268,F269)+F296</f>
        <v>15458</v>
      </c>
      <c r="G297" s="7">
        <f t="shared" ref="G297:O297" si="27">IF(G4=$BF$1,"",MIN(F267,F268,F269)+F296)</f>
        <v>15458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270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271</v>
      </c>
    </row>
    <row r="300" spans="5:15">
      <c r="E300" s="1" t="s">
        <v>272</v>
      </c>
    </row>
    <row r="301" spans="5:15">
      <c r="E301" s="1" t="s">
        <v>273</v>
      </c>
    </row>
    <row r="302" spans="5:15" ht="25.5" customHeight="1">
      <c r="E302" s="1" t="s">
        <v>274</v>
      </c>
    </row>
    <row r="303" spans="5:15">
      <c r="E303" s="1" t="s">
        <v>275</v>
      </c>
      <c r="F303">
        <v>-2402</v>
      </c>
      <c r="G303">
        <v>-4799</v>
      </c>
      <c r="H303">
        <v>-4539</v>
      </c>
    </row>
    <row r="305" spans="5:15">
      <c r="E305" s="1" t="s">
        <v>276</v>
      </c>
    </row>
    <row r="307" spans="5:15">
      <c r="E307" s="1" t="s">
        <v>277</v>
      </c>
    </row>
    <row r="308" spans="5:15">
      <c r="E308" s="1" t="s">
        <v>278</v>
      </c>
    </row>
    <row r="309" spans="5:15">
      <c r="E309" s="1" t="s">
        <v>279</v>
      </c>
      <c r="F309">
        <v>310</v>
      </c>
      <c r="G309">
        <v>195</v>
      </c>
      <c r="H309">
        <v>-273</v>
      </c>
    </row>
    <row r="310" spans="5:15">
      <c r="E310" s="1" t="s">
        <v>280</v>
      </c>
    </row>
    <row r="311" spans="5:15">
      <c r="E311" s="1" t="s">
        <v>281</v>
      </c>
    </row>
    <row r="312" spans="5:15">
      <c r="E312" s="1" t="s">
        <v>282</v>
      </c>
    </row>
    <row r="313" spans="5:15">
      <c r="E313" s="1" t="s">
        <v>283</v>
      </c>
      <c r="F313">
        <v>11860</v>
      </c>
      <c r="G313">
        <v>8135</v>
      </c>
      <c r="H313">
        <v>9482</v>
      </c>
    </row>
    <row r="314" spans="5:15">
      <c r="E314" s="1" t="s">
        <v>284</v>
      </c>
    </row>
    <row r="315" spans="5:15">
      <c r="E315" s="1" t="s">
        <v>285</v>
      </c>
    </row>
    <row r="316" spans="5:15">
      <c r="E316" s="1" t="s">
        <v>286</v>
      </c>
      <c r="F316">
        <v>-3149</v>
      </c>
      <c r="G316">
        <v>-2515</v>
      </c>
      <c r="H316">
        <v>-1520</v>
      </c>
    </row>
    <row r="317" spans="5:15">
      <c r="E317" s="1" t="s">
        <v>287</v>
      </c>
      <c r="F317">
        <v>-150</v>
      </c>
      <c r="G317">
        <v>-300</v>
      </c>
      <c r="H317">
        <v>-200</v>
      </c>
    </row>
    <row r="318" spans="5:15">
      <c r="E318" s="6" t="s">
        <v>288</v>
      </c>
      <c r="F318" s="7">
        <f>F299+F300+F301+F302+F303+F304+F305+F306+F307+F308+F309+F310+F311+F312+F313+F314+F315+F316+F317</f>
        <v>6469</v>
      </c>
      <c r="G318" s="7">
        <f>IF(G4=$BF$1,"",G299+G300+G301+G302+G303+G304+G305+G306+G307+G308+G309+G310+G311+G312+G313+G314+G315+G316+G317)</f>
        <v>716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289</v>
      </c>
      <c r="F319" s="7">
        <f>F297+F318</f>
        <v>21927</v>
      </c>
      <c r="G319" s="7">
        <f t="shared" ref="G319:O319" si="28">IF(G4=$BF$1,"",G297+G318)</f>
        <v>16174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290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291</v>
      </c>
    </row>
    <row r="322" spans="5:15">
      <c r="E322" s="1" t="s">
        <v>292</v>
      </c>
    </row>
    <row r="323" spans="5:15">
      <c r="E323" s="1" t="s">
        <v>293</v>
      </c>
    </row>
    <row r="324" spans="5:15">
      <c r="E324" s="12"/>
    </row>
    <row r="325" spans="5:15">
      <c r="E325" s="6" t="s">
        <v>294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295</v>
      </c>
      <c r="F326" s="7">
        <f>F325+F319</f>
        <v>21927</v>
      </c>
      <c r="G326" s="7">
        <f t="shared" ref="G326:O326" si="30">IF(G4=$BF$1,"",G325+G319)</f>
        <v>16174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296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297</v>
      </c>
      <c r="F328">
        <v>-9178</v>
      </c>
      <c r="G328">
        <v>-8851</v>
      </c>
      <c r="H328">
        <v>-3441</v>
      </c>
    </row>
    <row r="329" spans="5:15">
      <c r="E329" s="1" t="s">
        <v>298</v>
      </c>
    </row>
    <row r="330" spans="5:15">
      <c r="E330" s="1" t="s">
        <v>299</v>
      </c>
      <c r="F330">
        <v>-12486</v>
      </c>
      <c r="G330">
        <v>-5516</v>
      </c>
      <c r="H330">
        <v>-2095</v>
      </c>
    </row>
    <row r="331" spans="5:15">
      <c r="E331" s="1" t="s">
        <v>300</v>
      </c>
      <c r="F331">
        <v>-115224</v>
      </c>
      <c r="G331">
        <v>-142910</v>
      </c>
      <c r="H331">
        <v>-149969</v>
      </c>
    </row>
    <row r="332" spans="5:15">
      <c r="E332" s="12" t="s">
        <v>301</v>
      </c>
      <c r="F332">
        <v>129616</v>
      </c>
      <c r="G332">
        <v>135083</v>
      </c>
      <c r="H332">
        <v>120663</v>
      </c>
    </row>
    <row r="333" spans="5:15">
      <c r="E333" s="1" t="s">
        <v>302</v>
      </c>
    </row>
    <row r="334" spans="5:15">
      <c r="E334" s="1" t="s">
        <v>303</v>
      </c>
    </row>
    <row r="335" spans="5:15">
      <c r="E335" s="12" t="s">
        <v>304</v>
      </c>
    </row>
    <row r="336" spans="5:15">
      <c r="E336" s="12" t="s">
        <v>305</v>
      </c>
    </row>
    <row r="337" spans="5:15">
      <c r="E337" s="6" t="s">
        <v>306</v>
      </c>
      <c r="F337" s="7">
        <f>SUM(F328:F336)</f>
        <v>-7272</v>
      </c>
      <c r="G337" s="7">
        <f>IF(G4=$BF$1,"",SUM(G328:G336))</f>
        <v>-22194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307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308</v>
      </c>
      <c r="F339">
        <v>-60083</v>
      </c>
      <c r="G339">
        <v>-24859</v>
      </c>
      <c r="H339">
        <v>-6826</v>
      </c>
    </row>
    <row r="340" spans="5:15">
      <c r="E340" s="1" t="s">
        <v>309</v>
      </c>
    </row>
    <row r="341" spans="5:15">
      <c r="E341" s="12" t="s">
        <v>310</v>
      </c>
    </row>
    <row r="342" spans="5:15">
      <c r="E342" s="1" t="s">
        <v>311</v>
      </c>
    </row>
    <row r="343" spans="5:15">
      <c r="E343" s="1" t="s">
        <v>312</v>
      </c>
    </row>
    <row r="344" spans="5:15">
      <c r="E344" s="1" t="s">
        <v>313</v>
      </c>
    </row>
    <row r="345" spans="5:15">
      <c r="E345" s="1" t="s">
        <v>314</v>
      </c>
    </row>
    <row r="346" spans="5:15">
      <c r="E346" s="1" t="s">
        <v>315</v>
      </c>
    </row>
    <row r="347" spans="5:15">
      <c r="E347" s="12" t="s">
        <v>316</v>
      </c>
    </row>
    <row r="348" spans="5:15">
      <c r="E348" s="12" t="s">
        <v>317</v>
      </c>
    </row>
    <row r="349" spans="5:15">
      <c r="E349" s="12" t="s">
        <v>318</v>
      </c>
      <c r="F349">
        <v>352044</v>
      </c>
      <c r="G349">
        <v>0</v>
      </c>
      <c r="H349">
        <v>0</v>
      </c>
    </row>
    <row r="350" spans="5:15">
      <c r="E350" s="12" t="s">
        <v>319</v>
      </c>
    </row>
    <row r="351" spans="5:15">
      <c r="E351" s="12" t="s">
        <v>320</v>
      </c>
    </row>
    <row r="352" spans="5:15">
      <c r="E352" s="6" t="s">
        <v>321</v>
      </c>
      <c r="F352" s="7">
        <f>SUM(F339:F351)</f>
        <v>291961</v>
      </c>
      <c r="G352" s="7">
        <f>IF(G4=$BF$1,"",SUM(G339:G351))</f>
        <v>-24859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322</v>
      </c>
      <c r="F353" s="7">
        <f>F326+F337+F352</f>
        <v>306616</v>
      </c>
      <c r="G353" s="7">
        <f t="shared" ref="G353:O353" si="33">IF(G4=$BF$1,"",G326+G337+G352)</f>
        <v>-30879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323</v>
      </c>
      <c r="F354">
        <v>444</v>
      </c>
      <c r="G354">
        <v>-426</v>
      </c>
      <c r="H354">
        <v>442</v>
      </c>
    </row>
    <row r="355" spans="5:15">
      <c r="E355" s="6" t="s">
        <v>324</v>
      </c>
      <c r="F355" s="7">
        <f>F353+F354</f>
        <v>307060</v>
      </c>
      <c r="G355" s="7">
        <f t="shared" ref="G355:O355" si="34">IF(G4=$BF$1,"",G353+G354)</f>
        <v>-31305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325</v>
      </c>
      <c r="F356">
        <v>41030</v>
      </c>
      <c r="G356">
        <v>33576</v>
      </c>
      <c r="H356">
        <v>53110</v>
      </c>
    </row>
    <row r="357" spans="5:15">
      <c r="E357" s="6" t="s">
        <v>326</v>
      </c>
      <c r="F357" s="7">
        <f>F355+F356</f>
        <v>348090</v>
      </c>
      <c r="G357" s="7">
        <f t="shared" ref="G357:O357" si="35">IF(G4=$BF$1,"",G355+G356)</f>
        <v>2271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327</v>
      </c>
    </row>
    <row r="359" spans="5:15">
      <c r="E359" s="1" t="s">
        <v>328</v>
      </c>
    </row>
    <row r="362" spans="5:15">
      <c r="E362" s="11" t="s">
        <v>329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330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331</v>
      </c>
      <c r="F364" s="24">
        <f t="shared" ref="F364:O364" si="37">IFERROR((F24-G24)/G24,"")</f>
        <v>0.17014223246562585</v>
      </c>
      <c r="G364" s="24">
        <f t="shared" si="37"/>
        <v>0.10406790295593976</v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332</v>
      </c>
      <c r="F365" s="24">
        <f>IFERROR((F6-G6)/G6,"")</f>
        <v>8.8442550690567145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333</v>
      </c>
      <c r="F366" s="24">
        <f t="shared" ref="F366:O366" si="39">IFERROR((F12-G12)/G12,"")</f>
        <v>-0.16967246259603719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334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335</v>
      </c>
      <c r="F369" s="27">
        <f t="shared" ref="F369:O369" si="41">IFERROR(F30/F24,"")</f>
        <v>0.75996290050590221</v>
      </c>
      <c r="G369" s="27">
        <f t="shared" si="41"/>
        <v>0.7548660552196631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336</v>
      </c>
      <c r="F370" s="27">
        <f t="shared" ref="F370:O370" si="42">IFERROR(F44/F24,"")</f>
        <v>-0.14130185497470488</v>
      </c>
      <c r="G370" s="27">
        <f t="shared" si="42"/>
        <v>-2.6319320567666976E-2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337</v>
      </c>
      <c r="F371" s="28">
        <f t="shared" ref="F371:O371" si="43">IFERROR(F6/F24,"")</f>
        <v>-0.33895446880269814</v>
      </c>
      <c r="G371" s="28">
        <f t="shared" si="43"/>
        <v>-4.0289990054777652E-2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338</v>
      </c>
      <c r="F372" s="27">
        <f t="shared" ref="F372:O372" si="44">IFERROR(F71/F12,"")</f>
        <v>-0.36254234169886257</v>
      </c>
      <c r="G372" s="27">
        <f t="shared" si="44"/>
        <v>-3.0579143640203081E-2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339</v>
      </c>
      <c r="F373" s="27">
        <f t="shared" ref="F373:O373" si="45">IFERROR(F71/F11,"")</f>
        <v>-0.45937817108065859</v>
      </c>
      <c r="G373" s="27">
        <f t="shared" si="45"/>
        <v>-3.5374097802848913E-2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340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341</v>
      </c>
      <c r="F376" s="30">
        <f t="shared" ref="F376:O376" si="47">IFERROR((F9+F10)/F12,"")</f>
        <v>0.21079762922560236</v>
      </c>
      <c r="G376" s="30">
        <f t="shared" si="47"/>
        <v>0.13554986446211678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342</v>
      </c>
      <c r="F377" s="30">
        <f t="shared" ref="F377:O377" si="48">IFERROR((F9+F10)/F11,"")</f>
        <v>0.26710212365271924</v>
      </c>
      <c r="G377" s="30">
        <f t="shared" si="48"/>
        <v>0.15680472347635663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343</v>
      </c>
      <c r="F378" s="30" t="str">
        <f t="shared" ref="F378:O378" si="49">IFERROR(F44/F49,"")</f>
        <v/>
      </c>
      <c r="G378" s="30" t="str">
        <f t="shared" si="49"/>
        <v/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344</v>
      </c>
      <c r="F379" s="13" t="s">
        <v>345</v>
      </c>
      <c r="G379" s="13" t="s">
        <v>345</v>
      </c>
      <c r="H379" s="13" t="s">
        <v>345</v>
      </c>
      <c r="I379" s="13" t="s">
        <v>345</v>
      </c>
      <c r="J379" s="13" t="s">
        <v>345</v>
      </c>
      <c r="K379" s="13" t="s">
        <v>345</v>
      </c>
      <c r="L379" s="13" t="s">
        <v>345</v>
      </c>
      <c r="M379" s="13" t="s">
        <v>345</v>
      </c>
      <c r="N379" s="13" t="s">
        <v>345</v>
      </c>
      <c r="O379" s="13" t="s">
        <v>345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346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347</v>
      </c>
      <c r="F382" s="32">
        <f t="shared" ref="F382:O382" si="51">IFERROR(F8/F9,"")</f>
        <v>3.1743419298650979</v>
      </c>
      <c r="G382" s="32">
        <f t="shared" si="51"/>
        <v>4.5532022886674053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348</v>
      </c>
      <c r="F383" s="32">
        <f t="shared" ref="F383:O383" si="52">IFERROR((F8-F145)/F9,"")</f>
        <v>3.1743419298650979</v>
      </c>
      <c r="G383" s="32">
        <f t="shared" si="52"/>
        <v>4.5532022886674053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349</v>
      </c>
      <c r="F384" s="32">
        <f t="shared" ref="F384:O384" si="53">IFERROR((F130+F131)/F9,"")</f>
        <v>2.7062545545029595</v>
      </c>
      <c r="G384" s="32">
        <f t="shared" si="53"/>
        <v>4.0372139165743821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350</v>
      </c>
      <c r="F385" s="32">
        <f t="shared" ref="F385:O385" si="54">IFERROR((F326)/F9,"")</f>
        <v>0.38972326395677442</v>
      </c>
      <c r="G385" s="32">
        <f t="shared" si="54"/>
        <v>0.37315430047988185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351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352</v>
      </c>
      <c r="F395" s="12"/>
      <c r="G395" s="12"/>
    </row>
    <row r="396" spans="5:15">
      <c r="E396" s="12" t="s">
        <v>353</v>
      </c>
      <c r="F396" s="12"/>
      <c r="G396" s="12"/>
    </row>
    <row r="397" spans="5:15">
      <c r="E397" s="6" t="s">
        <v>354</v>
      </c>
      <c r="F397" s="14">
        <f>SUM(F395:F396)</f>
        <v>0</v>
      </c>
      <c r="G397" s="14">
        <f>SUM(G395:G396)</f>
        <v>0</v>
      </c>
    </row>
    <row r="398" spans="5:15">
      <c r="E398" s="12" t="s">
        <v>355</v>
      </c>
      <c r="F398" s="12"/>
      <c r="G398" s="12"/>
    </row>
    <row r="399" spans="5:15">
      <c r="E399" s="12" t="s">
        <v>356</v>
      </c>
      <c r="F399" s="12"/>
      <c r="G399" s="12"/>
    </row>
    <row r="400" spans="5:15">
      <c r="E400" s="12" t="s">
        <v>357</v>
      </c>
      <c r="F400" s="12"/>
      <c r="G400" s="12"/>
    </row>
    <row r="401" spans="5:7">
      <c r="E401" s="12" t="s">
        <v>358</v>
      </c>
      <c r="F401" s="12"/>
      <c r="G401" s="12"/>
    </row>
    <row r="402" spans="5:7">
      <c r="E402" s="12" t="s">
        <v>359</v>
      </c>
      <c r="F402" s="12"/>
      <c r="G402" s="12"/>
    </row>
    <row r="403" spans="5:7">
      <c r="E403" s="12" t="s">
        <v>360</v>
      </c>
      <c r="F403" s="12"/>
      <c r="G403" s="12"/>
    </row>
    <row r="404" spans="5:7">
      <c r="E404" s="12" t="s">
        <v>361</v>
      </c>
      <c r="F404" s="12"/>
      <c r="G404" s="12"/>
    </row>
    <row r="405" spans="5:7">
      <c r="E405" s="1" t="s">
        <v>362</v>
      </c>
    </row>
    <row r="406" spans="5:7">
      <c r="E406" s="12" t="s">
        <v>363</v>
      </c>
    </row>
    <row r="407" spans="5:7">
      <c r="E407" s="12" t="s">
        <v>364</v>
      </c>
    </row>
    <row r="408" spans="5:7">
      <c r="E408" s="12" t="s">
        <v>365</v>
      </c>
    </row>
    <row r="409" spans="5:7">
      <c r="E409" s="6" t="s">
        <v>366</v>
      </c>
      <c r="F409" s="14">
        <f>SUM(F397:F408)</f>
        <v>0</v>
      </c>
      <c r="G409" s="14">
        <f>SUM(G397:G408)</f>
        <v>0</v>
      </c>
    </row>
    <row r="410" spans="5:7">
      <c r="E410" s="16" t="s">
        <v>367</v>
      </c>
      <c r="F410" s="17">
        <f>F153-F409</f>
        <v>0</v>
      </c>
      <c r="G410" s="17">
        <f>G153-G409</f>
        <v>0</v>
      </c>
    </row>
    <row r="413" spans="5:7">
      <c r="E413" t="s">
        <v>368</v>
      </c>
    </row>
    <row r="414" spans="5:7">
      <c r="E414" t="s">
        <v>369</v>
      </c>
    </row>
    <row r="415" spans="5:7">
      <c r="E415" t="s">
        <v>370</v>
      </c>
    </row>
    <row r="416" spans="5:7">
      <c r="E416" t="s">
        <v>371</v>
      </c>
    </row>
    <row r="417" spans="5:7">
      <c r="E417" s="15" t="s">
        <v>372</v>
      </c>
      <c r="F417" s="14">
        <f>SUM(F413:F416)</f>
        <v>0</v>
      </c>
      <c r="G417" s="14">
        <f>SUM(G413:G416)</f>
        <v>0</v>
      </c>
    </row>
    <row r="418" spans="5:7">
      <c r="E418" s="16" t="s">
        <v>367</v>
      </c>
      <c r="F418" s="17">
        <f>F130-F417</f>
        <v>31703</v>
      </c>
      <c r="G418" s="17">
        <f>G130-G417</f>
        <v>41030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373</v>
      </c>
    </row>
    <row r="423" spans="5:7">
      <c r="E423" s="12" t="s">
        <v>374</v>
      </c>
    </row>
    <row r="424" spans="5:7">
      <c r="E424" s="12" t="s">
        <v>375</v>
      </c>
    </row>
    <row r="425" spans="5:7">
      <c r="E425" s="12" t="s">
        <v>376</v>
      </c>
    </row>
    <row r="426" spans="5:7">
      <c r="E426" s="12" t="s">
        <v>377</v>
      </c>
    </row>
    <row r="427" spans="5:7">
      <c r="E427" s="12" t="s">
        <v>378</v>
      </c>
    </row>
    <row r="428" spans="5:7">
      <c r="E428" s="12" t="s">
        <v>379</v>
      </c>
    </row>
    <row r="429" spans="5:7">
      <c r="E429" t="s">
        <v>380</v>
      </c>
    </row>
    <row r="430" spans="5:7">
      <c r="E430" t="s">
        <v>381</v>
      </c>
    </row>
    <row r="431" spans="5:7">
      <c r="E431" t="s">
        <v>382</v>
      </c>
    </row>
    <row r="432" spans="5:7">
      <c r="E432" s="15" t="s">
        <v>383</v>
      </c>
      <c r="F432" s="14">
        <f>SUM(F422:F431)</f>
        <v>0</v>
      </c>
      <c r="G432" s="14">
        <f>SUM(G422:G431)</f>
        <v>0</v>
      </c>
    </row>
    <row r="433" spans="5:7">
      <c r="E433" s="16" t="s">
        <v>367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6"/>
  <sheetViews>
    <sheetView showGridLines="0" topLeftCell="A28" zoomScaleNormal="100" workbookViewId="0">
      <selection activeCell="D1" sqref="D1"/>
    </sheetView>
  </sheetViews>
  <sheetFormatPr defaultRowHeight="12.75"/>
  <sheetData>
    <row r="1" spans="1:1" ht="20.25" customHeight="1">
      <c r="A1" s="34" t="s">
        <v>330</v>
      </c>
    </row>
    <row r="16" spans="1:1" ht="20.25" customHeight="1">
      <c r="A16" s="34" t="s">
        <v>334</v>
      </c>
    </row>
    <row r="31" spans="1:1" ht="20.25" customHeight="1">
      <c r="A31" s="34" t="s">
        <v>340</v>
      </c>
    </row>
    <row r="46" spans="1:1" ht="20.25" customHeight="1">
      <c r="A46" s="34" t="s">
        <v>346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9"/>
  <sheetViews>
    <sheetView workbookViewId="0">
      <selection activeCell="E18" sqref="E18"/>
    </sheetView>
  </sheetViews>
  <sheetFormatPr defaultRowHeight="12.75"/>
  <cols>
    <col min="1" max="1" width="29.5703125" style="1" customWidth="1"/>
    <col min="2" max="2" width="22.85546875" style="1" customWidth="1"/>
    <col min="3" max="4" width="26.5703125" style="1" customWidth="1"/>
    <col min="5" max="16384" width="9.140625" style="1"/>
  </cols>
  <sheetData>
    <row r="1" spans="1:6">
      <c r="E1" s="1">
        <v>31</v>
      </c>
    </row>
    <row r="2" spans="1:6">
      <c r="E2" s="1">
        <v>2018</v>
      </c>
      <c r="F2" s="1">
        <v>2017</v>
      </c>
    </row>
    <row r="3" spans="1:6">
      <c r="A3" s="1" t="s">
        <v>384</v>
      </c>
    </row>
    <row r="4" spans="1:6">
      <c r="A4" s="1" t="s">
        <v>385</v>
      </c>
      <c r="B4" s="1" t="s">
        <v>119</v>
      </c>
      <c r="C4" s="1" t="s">
        <v>119</v>
      </c>
      <c r="D4" s="1" t="s">
        <v>119</v>
      </c>
    </row>
    <row r="5" spans="1:6">
      <c r="A5" s="1" t="s">
        <v>386</v>
      </c>
      <c r="B5" s="1" t="s">
        <v>120</v>
      </c>
      <c r="C5" s="1" t="s">
        <v>120</v>
      </c>
      <c r="D5" s="1" t="s">
        <v>119</v>
      </c>
      <c r="E5" s="1">
        <v>31703</v>
      </c>
      <c r="F5" s="1">
        <v>41030</v>
      </c>
    </row>
    <row r="6" spans="1:6">
      <c r="A6" s="1" t="s">
        <v>387</v>
      </c>
      <c r="B6" s="1" t="s">
        <v>121</v>
      </c>
      <c r="C6" s="1" t="s">
        <v>121</v>
      </c>
      <c r="D6" s="1" t="s">
        <v>119</v>
      </c>
      <c r="E6" s="1">
        <v>120559</v>
      </c>
      <c r="F6" s="1">
        <v>133959</v>
      </c>
    </row>
    <row r="7" spans="1:6" ht="25.5">
      <c r="A7" s="1" t="s">
        <v>388</v>
      </c>
      <c r="B7" s="1" t="s">
        <v>362</v>
      </c>
      <c r="C7" s="1" t="s">
        <v>140</v>
      </c>
      <c r="D7" s="1" t="s">
        <v>119</v>
      </c>
      <c r="E7" s="1">
        <v>16296</v>
      </c>
      <c r="F7" s="1">
        <v>14264</v>
      </c>
    </row>
    <row r="8" spans="1:6" ht="25.5">
      <c r="A8" s="1" t="s">
        <v>389</v>
      </c>
      <c r="B8" s="1" t="s">
        <v>141</v>
      </c>
      <c r="C8" s="1" t="s">
        <v>141</v>
      </c>
      <c r="D8" s="1" t="s">
        <v>119</v>
      </c>
      <c r="E8" s="1">
        <v>10040</v>
      </c>
      <c r="F8" s="1">
        <v>8101</v>
      </c>
    </row>
    <row r="9" spans="1:6">
      <c r="A9" s="1" t="s">
        <v>390</v>
      </c>
      <c r="B9" s="1" t="s">
        <v>12</v>
      </c>
      <c r="C9" s="1" t="s">
        <v>12</v>
      </c>
      <c r="D9" s="1" t="s">
        <v>119</v>
      </c>
      <c r="E9" s="1">
        <v>178598</v>
      </c>
      <c r="F9" s="1">
        <v>197354</v>
      </c>
    </row>
    <row r="10" spans="1:6" ht="25.5">
      <c r="A10" s="1" t="s">
        <v>391</v>
      </c>
      <c r="B10" s="1" t="s">
        <v>392</v>
      </c>
      <c r="C10" s="1" t="s">
        <v>87</v>
      </c>
      <c r="D10" s="1" t="s">
        <v>83</v>
      </c>
      <c r="E10" s="1">
        <v>35732</v>
      </c>
      <c r="F10" s="1">
        <v>24061</v>
      </c>
    </row>
    <row r="11" spans="1:6">
      <c r="A11" s="1" t="s">
        <v>393</v>
      </c>
      <c r="B11" s="1" t="s">
        <v>394</v>
      </c>
      <c r="C11" s="1" t="s">
        <v>95</v>
      </c>
      <c r="D11" s="1" t="s">
        <v>83</v>
      </c>
      <c r="E11" s="1">
        <v>11958</v>
      </c>
      <c r="F11" s="1">
        <v>17038</v>
      </c>
    </row>
    <row r="12" spans="1:6">
      <c r="A12" s="1" t="s">
        <v>395</v>
      </c>
      <c r="B12" s="1" t="s">
        <v>395</v>
      </c>
      <c r="C12" s="1" t="s">
        <v>94</v>
      </c>
      <c r="D12" s="1" t="s">
        <v>83</v>
      </c>
      <c r="E12" s="1">
        <v>40054</v>
      </c>
      <c r="F12" s="1">
        <v>46136</v>
      </c>
    </row>
    <row r="13" spans="1:6">
      <c r="A13" s="1" t="s">
        <v>396</v>
      </c>
      <c r="B13" s="1" t="s">
        <v>104</v>
      </c>
      <c r="C13" s="1" t="s">
        <v>104</v>
      </c>
      <c r="D13" s="1" t="s">
        <v>83</v>
      </c>
      <c r="F13" s="1">
        <v>48859</v>
      </c>
    </row>
    <row r="14" spans="1:6" ht="25.5">
      <c r="A14" s="1" t="s">
        <v>397</v>
      </c>
      <c r="B14" s="1" t="s">
        <v>116</v>
      </c>
      <c r="C14" s="1" t="s">
        <v>116</v>
      </c>
      <c r="D14" s="1" t="s">
        <v>83</v>
      </c>
      <c r="E14" s="1">
        <v>8100</v>
      </c>
    </row>
    <row r="15" spans="1:6" ht="25.5">
      <c r="A15" s="1" t="s">
        <v>398</v>
      </c>
      <c r="B15" s="1" t="s">
        <v>116</v>
      </c>
      <c r="C15" s="1" t="s">
        <v>116</v>
      </c>
      <c r="D15" s="1" t="s">
        <v>83</v>
      </c>
      <c r="E15" s="1">
        <v>2767</v>
      </c>
      <c r="F15" s="1">
        <v>407</v>
      </c>
    </row>
    <row r="16" spans="1:6">
      <c r="A16" s="1" t="s">
        <v>399</v>
      </c>
      <c r="D16" s="1" t="s">
        <v>83</v>
      </c>
      <c r="E16" s="1">
        <v>277209</v>
      </c>
      <c r="F16" s="1">
        <v>333855</v>
      </c>
    </row>
    <row r="17" spans="1:6" ht="25.5">
      <c r="A17" s="1" t="s">
        <v>400</v>
      </c>
      <c r="D17" s="1" t="s">
        <v>83</v>
      </c>
    </row>
    <row r="18" spans="1:6">
      <c r="A18" s="1" t="s">
        <v>401</v>
      </c>
      <c r="B18" s="1" t="s">
        <v>144</v>
      </c>
      <c r="C18" s="1" t="s">
        <v>144</v>
      </c>
      <c r="D18" s="1" t="s">
        <v>144</v>
      </c>
    </row>
    <row r="19" spans="1:6" ht="25.5">
      <c r="A19" s="1" t="s">
        <v>402</v>
      </c>
      <c r="B19" s="1" t="s">
        <v>402</v>
      </c>
      <c r="C19" s="1" t="s">
        <v>168</v>
      </c>
      <c r="D19" s="1" t="s">
        <v>144</v>
      </c>
      <c r="E19" s="1">
        <v>23899</v>
      </c>
      <c r="F19" s="1">
        <v>18631</v>
      </c>
    </row>
    <row r="20" spans="1:6" ht="25.5">
      <c r="A20" s="1" t="s">
        <v>403</v>
      </c>
      <c r="B20" s="1" t="s">
        <v>404</v>
      </c>
      <c r="C20" s="1" t="s">
        <v>164</v>
      </c>
      <c r="D20" s="1" t="s">
        <v>144</v>
      </c>
      <c r="E20" s="1">
        <v>17412</v>
      </c>
      <c r="F20" s="1">
        <v>11508</v>
      </c>
    </row>
    <row r="21" spans="1:6" ht="25.5">
      <c r="A21" s="1" t="s">
        <v>405</v>
      </c>
      <c r="B21" s="1" t="s">
        <v>404</v>
      </c>
      <c r="C21" s="1" t="s">
        <v>164</v>
      </c>
      <c r="D21" s="1" t="s">
        <v>144</v>
      </c>
      <c r="E21" s="1">
        <v>6367</v>
      </c>
      <c r="F21" s="1">
        <v>5354</v>
      </c>
    </row>
    <row r="22" spans="1:6" ht="25.5">
      <c r="A22" s="1" t="s">
        <v>406</v>
      </c>
      <c r="B22" s="1" t="s">
        <v>407</v>
      </c>
      <c r="C22" s="1" t="s">
        <v>166</v>
      </c>
      <c r="D22" s="1" t="s">
        <v>144</v>
      </c>
      <c r="E22" s="1">
        <v>2559</v>
      </c>
      <c r="F22" s="1">
        <v>2144</v>
      </c>
    </row>
    <row r="23" spans="1:6" ht="25.5">
      <c r="A23" s="1" t="s">
        <v>408</v>
      </c>
      <c r="B23" s="1" t="s">
        <v>404</v>
      </c>
      <c r="C23" s="1" t="s">
        <v>164</v>
      </c>
      <c r="D23" s="1" t="s">
        <v>144</v>
      </c>
      <c r="E23" s="1">
        <v>6026</v>
      </c>
      <c r="F23" s="1">
        <v>5707</v>
      </c>
    </row>
    <row r="24" spans="1:6">
      <c r="A24" s="1" t="s">
        <v>409</v>
      </c>
      <c r="B24" s="1" t="s">
        <v>13</v>
      </c>
      <c r="C24" s="1" t="s">
        <v>13</v>
      </c>
      <c r="D24" s="1" t="s">
        <v>144</v>
      </c>
      <c r="E24" s="1">
        <v>56263</v>
      </c>
      <c r="F24" s="1">
        <v>43344</v>
      </c>
    </row>
    <row r="25" spans="1:6">
      <c r="A25" s="1" t="s">
        <v>410</v>
      </c>
      <c r="B25" s="1" t="s">
        <v>172</v>
      </c>
      <c r="C25" s="1" t="s">
        <v>172</v>
      </c>
      <c r="D25" s="1" t="s">
        <v>172</v>
      </c>
      <c r="E25" s="1">
        <v>2153</v>
      </c>
      <c r="F25" s="1">
        <v>1850</v>
      </c>
    </row>
    <row r="26" spans="1:6" ht="25.5">
      <c r="A26" s="1" t="s">
        <v>411</v>
      </c>
      <c r="B26" s="1" t="s">
        <v>407</v>
      </c>
      <c r="C26" s="1" t="s">
        <v>166</v>
      </c>
      <c r="D26" s="1" t="s">
        <v>144</v>
      </c>
      <c r="E26" s="1">
        <v>19</v>
      </c>
      <c r="F26" s="1">
        <v>60</v>
      </c>
    </row>
    <row r="27" spans="1:6" ht="25.5">
      <c r="A27" s="1" t="s">
        <v>412</v>
      </c>
      <c r="B27" s="1" t="s">
        <v>170</v>
      </c>
      <c r="C27" s="1" t="s">
        <v>170</v>
      </c>
      <c r="D27" s="1" t="s">
        <v>144</v>
      </c>
      <c r="E27" s="1">
        <v>58435</v>
      </c>
      <c r="F27" s="1">
        <v>45254</v>
      </c>
    </row>
    <row r="28" spans="1:6" ht="25.5">
      <c r="A28" s="1" t="s">
        <v>413</v>
      </c>
      <c r="B28" s="1" t="s">
        <v>188</v>
      </c>
      <c r="C28" s="1" t="s">
        <v>188</v>
      </c>
      <c r="D28" s="1" t="s">
        <v>172</v>
      </c>
    </row>
    <row r="29" spans="1:6">
      <c r="A29" s="1" t="s">
        <v>414</v>
      </c>
      <c r="B29" s="1" t="s">
        <v>190</v>
      </c>
      <c r="C29" s="1" t="s">
        <v>190</v>
      </c>
      <c r="D29" s="1" t="s">
        <v>144</v>
      </c>
    </row>
    <row r="30" spans="1:6">
      <c r="A30" s="1" t="s">
        <v>415</v>
      </c>
      <c r="D30" s="1" t="s">
        <v>144</v>
      </c>
    </row>
    <row r="31" spans="1:6">
      <c r="A31" s="1" t="s">
        <v>416</v>
      </c>
      <c r="D31" s="1" t="s">
        <v>144</v>
      </c>
    </row>
    <row r="32" spans="1:6" ht="38.25">
      <c r="A32" s="1" t="s">
        <v>417</v>
      </c>
      <c r="D32" s="1" t="s">
        <v>144</v>
      </c>
    </row>
    <row r="33" spans="1:6">
      <c r="A33" s="1" t="s">
        <v>418</v>
      </c>
      <c r="D33" s="1" t="s">
        <v>144</v>
      </c>
    </row>
    <row r="34" spans="1:6">
      <c r="A34" s="1" t="s">
        <v>419</v>
      </c>
      <c r="D34" s="1" t="s">
        <v>144</v>
      </c>
    </row>
    <row r="35" spans="1:6" ht="51">
      <c r="A35" s="1" t="s">
        <v>420</v>
      </c>
      <c r="D35" s="1" t="s">
        <v>144</v>
      </c>
      <c r="E35" s="1">
        <v>93</v>
      </c>
      <c r="F35" s="1">
        <v>91</v>
      </c>
    </row>
    <row r="36" spans="1:6">
      <c r="A36" s="1" t="s">
        <v>421</v>
      </c>
      <c r="B36" s="1" t="s">
        <v>191</v>
      </c>
      <c r="C36" s="1" t="s">
        <v>191</v>
      </c>
      <c r="D36" s="1" t="s">
        <v>190</v>
      </c>
      <c r="E36" s="1">
        <v>425790</v>
      </c>
      <c r="F36" s="1">
        <v>412762</v>
      </c>
    </row>
    <row r="37" spans="1:6" ht="25.5">
      <c r="A37" s="1" t="s">
        <v>422</v>
      </c>
      <c r="B37" s="1" t="s">
        <v>199</v>
      </c>
      <c r="C37" s="1" t="s">
        <v>199</v>
      </c>
      <c r="D37" s="1" t="s">
        <v>190</v>
      </c>
      <c r="E37" s="1">
        <v>-5645</v>
      </c>
      <c r="F37" s="1">
        <v>-9642</v>
      </c>
    </row>
    <row r="38" spans="1:6">
      <c r="A38" s="1" t="s">
        <v>423</v>
      </c>
      <c r="B38" s="1" t="s">
        <v>197</v>
      </c>
      <c r="C38" s="1" t="s">
        <v>197</v>
      </c>
      <c r="D38" s="1" t="s">
        <v>190</v>
      </c>
      <c r="E38" s="1">
        <v>-201464</v>
      </c>
      <c r="F38" s="1">
        <v>-114610</v>
      </c>
    </row>
    <row r="39" spans="1:6" ht="25.5">
      <c r="A39" s="1" t="s">
        <v>424</v>
      </c>
      <c r="B39" s="1" t="s">
        <v>205</v>
      </c>
      <c r="C39" s="1" t="s">
        <v>205</v>
      </c>
      <c r="D39" s="1" t="s">
        <v>190</v>
      </c>
      <c r="E39" s="1">
        <v>218774</v>
      </c>
      <c r="F39" s="1">
        <v>288601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35"/>
  <sheetViews>
    <sheetView workbookViewId="0">
      <selection activeCell="A3" sqref="A3"/>
    </sheetView>
  </sheetViews>
  <sheetFormatPr defaultRowHeight="12.75"/>
  <cols>
    <col min="1" max="1" width="27.42578125" style="1" customWidth="1"/>
    <col min="2" max="2" width="20.140625" style="1" customWidth="1"/>
    <col min="3" max="3" width="23.42578125" style="1" customWidth="1"/>
    <col min="4" max="4" width="23.7109375" style="1" customWidth="1"/>
    <col min="5" max="16384" width="9.140625" style="1"/>
  </cols>
  <sheetData>
    <row r="3" spans="1:7">
      <c r="E3" s="1">
        <v>2018</v>
      </c>
      <c r="F3" s="1">
        <v>2017</v>
      </c>
      <c r="G3" s="1">
        <v>2016</v>
      </c>
    </row>
    <row r="4" spans="1:7">
      <c r="A4" s="1" t="s">
        <v>425</v>
      </c>
      <c r="B4" s="1" t="s">
        <v>426</v>
      </c>
      <c r="C4" s="1" t="s">
        <v>26</v>
      </c>
      <c r="D4" s="1" t="s">
        <v>426</v>
      </c>
      <c r="E4" s="1">
        <v>280430</v>
      </c>
      <c r="F4" s="1">
        <v>235816</v>
      </c>
      <c r="G4" s="1">
        <v>192241</v>
      </c>
    </row>
    <row r="5" spans="1:7">
      <c r="A5" s="1" t="s">
        <v>427</v>
      </c>
      <c r="B5" s="1" t="s">
        <v>426</v>
      </c>
      <c r="C5" s="1" t="s">
        <v>26</v>
      </c>
      <c r="D5" s="1" t="s">
        <v>426</v>
      </c>
      <c r="E5" s="1">
        <v>16070</v>
      </c>
      <c r="F5" s="1">
        <v>17572</v>
      </c>
      <c r="G5" s="1">
        <v>17095</v>
      </c>
    </row>
    <row r="6" spans="1:7" ht="25.5">
      <c r="A6" s="1" t="s">
        <v>428</v>
      </c>
      <c r="B6" s="1" t="s">
        <v>429</v>
      </c>
      <c r="C6" s="1" t="s">
        <v>430</v>
      </c>
      <c r="D6" s="1" t="s">
        <v>426</v>
      </c>
      <c r="E6" s="1">
        <v>-296500</v>
      </c>
      <c r="F6" s="1">
        <v>-253388</v>
      </c>
      <c r="G6" s="1">
        <v>209336</v>
      </c>
    </row>
    <row r="7" spans="1:7" ht="25.5">
      <c r="A7" s="1" t="s">
        <v>431</v>
      </c>
      <c r="B7" s="1" t="s">
        <v>61</v>
      </c>
      <c r="C7" s="1" t="s">
        <v>61</v>
      </c>
      <c r="D7" s="1" t="s">
        <v>426</v>
      </c>
    </row>
    <row r="8" spans="1:7">
      <c r="A8" s="1" t="s">
        <v>432</v>
      </c>
      <c r="B8" s="1" t="s">
        <v>28</v>
      </c>
      <c r="C8" s="1" t="s">
        <v>28</v>
      </c>
      <c r="D8" s="1" t="s">
        <v>426</v>
      </c>
      <c r="E8" s="1">
        <v>50689</v>
      </c>
      <c r="F8" s="1">
        <v>42400</v>
      </c>
      <c r="G8" s="1">
        <v>37078</v>
      </c>
    </row>
    <row r="9" spans="1:7">
      <c r="A9" s="1" t="s">
        <v>433</v>
      </c>
      <c r="B9" s="1" t="s">
        <v>426</v>
      </c>
      <c r="C9" s="1" t="s">
        <v>26</v>
      </c>
      <c r="D9" s="1" t="s">
        <v>426</v>
      </c>
      <c r="E9" s="1">
        <v>20482</v>
      </c>
      <c r="F9" s="1">
        <v>19714</v>
      </c>
      <c r="G9" s="1">
        <v>20168</v>
      </c>
    </row>
    <row r="10" spans="1:7" ht="25.5">
      <c r="A10" s="1" t="s">
        <v>434</v>
      </c>
      <c r="B10" s="1" t="s">
        <v>40</v>
      </c>
      <c r="C10" s="1" t="s">
        <v>40</v>
      </c>
      <c r="D10" s="1" t="s">
        <v>426</v>
      </c>
      <c r="E10" s="1">
        <v>34797</v>
      </c>
      <c r="F10" s="1">
        <v>27452</v>
      </c>
      <c r="G10" s="1">
        <v>24040</v>
      </c>
    </row>
    <row r="11" spans="1:7" ht="25.5">
      <c r="A11" s="1" t="s">
        <v>435</v>
      </c>
      <c r="B11" s="1" t="s">
        <v>436</v>
      </c>
      <c r="C11" s="1" t="s">
        <v>37</v>
      </c>
      <c r="D11" s="1" t="s">
        <v>426</v>
      </c>
      <c r="E11" s="1">
        <v>-184044</v>
      </c>
      <c r="F11" s="1">
        <v>-139277</v>
      </c>
      <c r="G11" s="1">
        <v>109379</v>
      </c>
    </row>
    <row r="12" spans="1:7" ht="25.5">
      <c r="A12" s="1" t="s">
        <v>437</v>
      </c>
      <c r="B12" s="1" t="s">
        <v>39</v>
      </c>
      <c r="C12" s="1" t="s">
        <v>39</v>
      </c>
      <c r="D12" s="1" t="s">
        <v>426</v>
      </c>
      <c r="E12" s="1">
        <v>38915</v>
      </c>
      <c r="F12" s="1">
        <v>31214</v>
      </c>
      <c r="G12" s="1">
        <v>25745</v>
      </c>
    </row>
    <row r="13" spans="1:7" ht="38.25">
      <c r="A13" s="1" t="s">
        <v>438</v>
      </c>
      <c r="B13" s="1" t="s">
        <v>439</v>
      </c>
      <c r="C13" s="1" t="s">
        <v>47</v>
      </c>
      <c r="D13" s="1" t="s">
        <v>426</v>
      </c>
      <c r="E13" s="1">
        <v>9469</v>
      </c>
    </row>
    <row r="14" spans="1:7" ht="25.5">
      <c r="A14" s="1" t="s">
        <v>440</v>
      </c>
      <c r="B14" s="1" t="s">
        <v>48</v>
      </c>
      <c r="C14" s="1" t="s">
        <v>48</v>
      </c>
      <c r="D14" s="1" t="s">
        <v>426</v>
      </c>
      <c r="E14" s="1">
        <v>338396</v>
      </c>
      <c r="F14" s="1">
        <v>260057</v>
      </c>
      <c r="G14" s="1">
        <v>216410</v>
      </c>
    </row>
    <row r="15" spans="1:7" ht="25.5">
      <c r="A15" s="1" t="s">
        <v>441</v>
      </c>
      <c r="B15" s="1" t="s">
        <v>442</v>
      </c>
      <c r="C15" s="1" t="s">
        <v>49</v>
      </c>
      <c r="D15" s="1" t="s">
        <v>426</v>
      </c>
      <c r="E15" s="1">
        <v>-41896</v>
      </c>
      <c r="F15" s="1">
        <v>-6669</v>
      </c>
      <c r="G15" s="1">
        <v>-7074</v>
      </c>
    </row>
    <row r="16" spans="1:7" ht="25.5">
      <c r="A16" s="1" t="s">
        <v>443</v>
      </c>
      <c r="B16" s="1" t="s">
        <v>59</v>
      </c>
      <c r="C16" s="1" t="s">
        <v>59</v>
      </c>
      <c r="D16" s="1" t="s">
        <v>426</v>
      </c>
      <c r="E16" s="1">
        <v>3693</v>
      </c>
      <c r="F16" s="1">
        <v>1792</v>
      </c>
      <c r="G16" s="1">
        <v>1107</v>
      </c>
    </row>
    <row r="17" spans="1:7" ht="25.5">
      <c r="A17" s="1" t="s">
        <v>444</v>
      </c>
      <c r="B17" s="1" t="s">
        <v>64</v>
      </c>
      <c r="C17" s="1" t="s">
        <v>64</v>
      </c>
      <c r="D17" s="1" t="s">
        <v>426</v>
      </c>
      <c r="E17" s="1">
        <v>-38203</v>
      </c>
      <c r="F17" s="1">
        <v>-4877</v>
      </c>
      <c r="G17" s="1">
        <v>-5967</v>
      </c>
    </row>
    <row r="18" spans="1:7" ht="25.5">
      <c r="A18" s="1" t="s">
        <v>445</v>
      </c>
      <c r="B18" s="1" t="s">
        <v>65</v>
      </c>
      <c r="C18" s="1" t="s">
        <v>65</v>
      </c>
      <c r="D18" s="1" t="s">
        <v>426</v>
      </c>
      <c r="E18" s="1">
        <v>66294</v>
      </c>
      <c r="F18" s="1">
        <v>-126</v>
      </c>
      <c r="G18" s="1">
        <v>-847</v>
      </c>
    </row>
    <row r="19" spans="1:7" ht="25.5">
      <c r="A19" s="1" t="s">
        <v>446</v>
      </c>
      <c r="B19" s="1" t="s">
        <v>69</v>
      </c>
      <c r="C19" s="1" t="s">
        <v>69</v>
      </c>
      <c r="D19" s="1" t="s">
        <v>426</v>
      </c>
      <c r="E19" s="1">
        <v>-104497</v>
      </c>
      <c r="F19" s="1">
        <v>-4751</v>
      </c>
      <c r="G19" s="1">
        <v>-5120</v>
      </c>
    </row>
    <row r="20" spans="1:7">
      <c r="A20" s="1" t="s">
        <v>447</v>
      </c>
      <c r="D20" s="1" t="s">
        <v>426</v>
      </c>
    </row>
    <row r="21" spans="1:7">
      <c r="A21" s="1" t="s">
        <v>448</v>
      </c>
      <c r="D21" s="1" t="s">
        <v>426</v>
      </c>
      <c r="E21" s="1">
        <v>-114</v>
      </c>
      <c r="F21" s="1">
        <v>-5</v>
      </c>
      <c r="G21" s="1">
        <v>-6</v>
      </c>
    </row>
    <row r="22" spans="1:7">
      <c r="A22" s="1" t="s">
        <v>449</v>
      </c>
      <c r="D22" s="1" t="s">
        <v>426</v>
      </c>
      <c r="E22" s="1">
        <v>-114</v>
      </c>
      <c r="F22" s="1">
        <v>-5</v>
      </c>
      <c r="G22" s="1">
        <v>-6</v>
      </c>
    </row>
    <row r="23" spans="1:7" ht="25.5">
      <c r="A23" s="1" t="s">
        <v>450</v>
      </c>
      <c r="D23" s="1" t="s">
        <v>426</v>
      </c>
    </row>
    <row r="24" spans="1:7">
      <c r="A24" s="1" t="s">
        <v>448</v>
      </c>
      <c r="D24" s="1" t="s">
        <v>426</v>
      </c>
      <c r="E24" s="1">
        <v>92017</v>
      </c>
      <c r="F24" s="1">
        <v>90340</v>
      </c>
      <c r="G24" s="1">
        <v>88477</v>
      </c>
    </row>
    <row r="25" spans="1:7">
      <c r="A25" s="1" t="s">
        <v>451</v>
      </c>
      <c r="D25" s="1" t="s">
        <v>426</v>
      </c>
    </row>
    <row r="26" spans="1:7" ht="51">
      <c r="A26" s="1" t="s">
        <v>452</v>
      </c>
      <c r="D26" s="1" t="s">
        <v>426</v>
      </c>
    </row>
    <row r="27" spans="1:7">
      <c r="A27" s="1" t="s">
        <v>453</v>
      </c>
      <c r="D27" s="1" t="s">
        <v>426</v>
      </c>
    </row>
    <row r="28" spans="1:7">
      <c r="D28" s="1" t="s">
        <v>426</v>
      </c>
      <c r="F28" s="1">
        <v>31</v>
      </c>
    </row>
    <row r="29" spans="1:7">
      <c r="D29" s="1" t="s">
        <v>426</v>
      </c>
      <c r="E29" s="1">
        <v>2018</v>
      </c>
      <c r="F29" s="1">
        <v>2017</v>
      </c>
      <c r="G29" s="1">
        <v>2016</v>
      </c>
    </row>
    <row r="30" spans="1:7" ht="25.5">
      <c r="A30" s="1" t="s">
        <v>446</v>
      </c>
      <c r="B30" s="1" t="s">
        <v>69</v>
      </c>
      <c r="C30" s="1" t="s">
        <v>69</v>
      </c>
      <c r="D30" s="1" t="s">
        <v>426</v>
      </c>
      <c r="E30" s="1">
        <v>-104497</v>
      </c>
      <c r="F30" s="1">
        <v>-4751</v>
      </c>
      <c r="G30" s="1">
        <v>-5120</v>
      </c>
    </row>
    <row r="31" spans="1:7" ht="38.25">
      <c r="A31" s="1" t="s">
        <v>454</v>
      </c>
      <c r="B31" s="1" t="s">
        <v>455</v>
      </c>
      <c r="C31" s="1" t="s">
        <v>456</v>
      </c>
      <c r="D31" s="1" t="s">
        <v>426</v>
      </c>
    </row>
    <row r="32" spans="1:7" ht="25.5">
      <c r="A32" s="1" t="s">
        <v>457</v>
      </c>
      <c r="B32" s="1" t="s">
        <v>458</v>
      </c>
      <c r="C32" s="1" t="s">
        <v>50</v>
      </c>
      <c r="D32" s="1" t="s">
        <v>426</v>
      </c>
      <c r="E32" s="1">
        <v>-259</v>
      </c>
      <c r="F32" s="1">
        <v>70</v>
      </c>
      <c r="G32" s="1">
        <v>-50</v>
      </c>
    </row>
    <row r="33" spans="1:7" ht="25.5">
      <c r="A33" s="1" t="s">
        <v>459</v>
      </c>
      <c r="B33" s="1" t="s">
        <v>62</v>
      </c>
      <c r="C33" s="1" t="s">
        <v>62</v>
      </c>
      <c r="D33" s="1" t="s">
        <v>426</v>
      </c>
      <c r="E33" s="1">
        <v>-4256</v>
      </c>
      <c r="F33" s="1">
        <v>-5528</v>
      </c>
      <c r="G33" s="1">
        <v>-2025</v>
      </c>
    </row>
    <row r="34" spans="1:7" ht="25.5">
      <c r="A34" s="1" t="s">
        <v>460</v>
      </c>
      <c r="B34" s="1" t="s">
        <v>461</v>
      </c>
      <c r="C34" s="1" t="s">
        <v>456</v>
      </c>
      <c r="D34" s="1" t="s">
        <v>426</v>
      </c>
      <c r="E34" s="1">
        <v>-100500</v>
      </c>
      <c r="F34" s="1">
        <v>-10209</v>
      </c>
      <c r="G34" s="1">
        <v>-7195</v>
      </c>
    </row>
    <row r="35" spans="1:7" ht="51">
      <c r="A35" s="1" t="s">
        <v>462</v>
      </c>
      <c r="D35" s="1" t="s">
        <v>426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5:G77"/>
  <sheetViews>
    <sheetView workbookViewId="0"/>
  </sheetViews>
  <sheetFormatPr defaultRowHeight="12.75"/>
  <sheetData>
    <row r="5" spans="1:7">
      <c r="A5" t="s">
        <v>463</v>
      </c>
      <c r="E5">
        <v>88065528</v>
      </c>
      <c r="F5">
        <v>378971</v>
      </c>
      <c r="G5">
        <v>-2109</v>
      </c>
    </row>
    <row r="6" spans="1:7">
      <c r="A6" t="s">
        <v>464</v>
      </c>
      <c r="E6">
        <v>2218470</v>
      </c>
      <c r="F6">
        <v>5386</v>
      </c>
    </row>
    <row r="7" spans="1:7">
      <c r="A7" t="s">
        <v>465</v>
      </c>
      <c r="E7">
        <v>-30702</v>
      </c>
      <c r="F7">
        <v>-466</v>
      </c>
    </row>
    <row r="8" spans="1:7">
      <c r="A8" t="s">
        <v>466</v>
      </c>
      <c r="B8" t="s">
        <v>308</v>
      </c>
      <c r="C8" t="s">
        <v>308</v>
      </c>
      <c r="D8" t="s">
        <v>467</v>
      </c>
      <c r="E8">
        <v>-1392135</v>
      </c>
      <c r="F8">
        <v>-11189</v>
      </c>
    </row>
    <row r="9" spans="1:7">
      <c r="A9" t="s">
        <v>468</v>
      </c>
      <c r="B9" t="s">
        <v>258</v>
      </c>
      <c r="C9" t="s">
        <v>258</v>
      </c>
      <c r="D9" t="s">
        <v>469</v>
      </c>
      <c r="F9">
        <v>16334</v>
      </c>
    </row>
    <row r="10" spans="1:7">
      <c r="A10" t="s">
        <v>470</v>
      </c>
      <c r="B10" t="s">
        <v>471</v>
      </c>
      <c r="C10" t="s">
        <v>471</v>
      </c>
      <c r="D10" t="s">
        <v>467</v>
      </c>
      <c r="E10">
        <v>352044</v>
      </c>
    </row>
    <row r="11" spans="1:7">
      <c r="A11" t="s">
        <v>472</v>
      </c>
      <c r="B11" t="s">
        <v>253</v>
      </c>
      <c r="C11" t="s">
        <v>253</v>
      </c>
      <c r="F11">
        <v>224</v>
      </c>
    </row>
    <row r="12" spans="1:7">
      <c r="A12" t="s">
        <v>473</v>
      </c>
      <c r="G12">
        <v>-50</v>
      </c>
    </row>
    <row r="13" spans="1:7">
      <c r="A13" t="s">
        <v>459</v>
      </c>
      <c r="G13">
        <v>-2025</v>
      </c>
    </row>
    <row r="14" spans="1:7">
      <c r="A14" t="s">
        <v>446</v>
      </c>
      <c r="B14" t="s">
        <v>242</v>
      </c>
      <c r="C14" t="s">
        <v>242</v>
      </c>
      <c r="D14" t="s">
        <v>469</v>
      </c>
    </row>
    <row r="15" spans="1:7">
      <c r="A15" t="s">
        <v>474</v>
      </c>
      <c r="E15">
        <v>89213205</v>
      </c>
      <c r="F15">
        <v>389260</v>
      </c>
      <c r="G15">
        <v>-4184</v>
      </c>
    </row>
    <row r="16" spans="1:7">
      <c r="A16" t="s">
        <v>464</v>
      </c>
      <c r="B16" t="s">
        <v>308</v>
      </c>
      <c r="C16" t="s">
        <v>308</v>
      </c>
      <c r="E16">
        <v>2576785</v>
      </c>
      <c r="F16">
        <v>4557</v>
      </c>
    </row>
    <row r="17" spans="1:7">
      <c r="A17" t="s">
        <v>465</v>
      </c>
      <c r="E17">
        <v>-289899</v>
      </c>
      <c r="F17">
        <v>-3003</v>
      </c>
    </row>
    <row r="18" spans="1:7">
      <c r="A18" t="s">
        <v>468</v>
      </c>
      <c r="B18" t="s">
        <v>258</v>
      </c>
      <c r="C18" t="s">
        <v>258</v>
      </c>
      <c r="D18" t="s">
        <v>469</v>
      </c>
      <c r="F18">
        <v>21462</v>
      </c>
    </row>
    <row r="19" spans="1:7">
      <c r="A19" t="s">
        <v>472</v>
      </c>
      <c r="B19" t="s">
        <v>253</v>
      </c>
      <c r="C19" t="s">
        <v>253</v>
      </c>
      <c r="D19" t="s">
        <v>469</v>
      </c>
      <c r="F19">
        <v>486</v>
      </c>
    </row>
    <row r="20" spans="1:7">
      <c r="A20" t="s">
        <v>473</v>
      </c>
      <c r="G20">
        <v>70</v>
      </c>
    </row>
    <row r="21" spans="1:7">
      <c r="A21" t="s">
        <v>459</v>
      </c>
      <c r="G21">
        <v>-5528</v>
      </c>
    </row>
    <row r="22" spans="1:7">
      <c r="A22" t="s">
        <v>446</v>
      </c>
      <c r="B22" t="s">
        <v>242</v>
      </c>
      <c r="C22" t="s">
        <v>242</v>
      </c>
      <c r="D22" t="s">
        <v>469</v>
      </c>
    </row>
    <row r="23" spans="1:7">
      <c r="A23" t="s">
        <v>475</v>
      </c>
      <c r="E23">
        <v>91500091</v>
      </c>
      <c r="F23">
        <v>412762</v>
      </c>
      <c r="G23">
        <v>-9642</v>
      </c>
    </row>
    <row r="24" spans="1:7">
      <c r="A24" t="s">
        <v>476</v>
      </c>
      <c r="B24" t="s">
        <v>308</v>
      </c>
      <c r="C24" t="s">
        <v>308</v>
      </c>
      <c r="D24" t="s">
        <v>467</v>
      </c>
      <c r="E24">
        <v>2709990</v>
      </c>
      <c r="F24">
        <v>2179</v>
      </c>
    </row>
    <row r="25" spans="1:7">
      <c r="A25" t="s">
        <v>466</v>
      </c>
      <c r="B25" t="s">
        <v>308</v>
      </c>
      <c r="C25" t="s">
        <v>308</v>
      </c>
      <c r="D25" t="s">
        <v>467</v>
      </c>
      <c r="E25">
        <v>-1362727</v>
      </c>
      <c r="F25">
        <v>-17933</v>
      </c>
    </row>
    <row r="26" spans="1:7">
      <c r="A26" t="s">
        <v>468</v>
      </c>
      <c r="B26" t="s">
        <v>258</v>
      </c>
      <c r="C26" t="s">
        <v>258</v>
      </c>
      <c r="D26" t="s">
        <v>469</v>
      </c>
      <c r="F26">
        <v>28782</v>
      </c>
    </row>
    <row r="27" spans="1:7">
      <c r="A27" t="s">
        <v>473</v>
      </c>
      <c r="B27" t="s">
        <v>254</v>
      </c>
      <c r="C27" t="s">
        <v>254</v>
      </c>
      <c r="G27">
        <v>-259</v>
      </c>
    </row>
    <row r="28" spans="1:7">
      <c r="A28" t="s">
        <v>459</v>
      </c>
      <c r="G28">
        <v>4256</v>
      </c>
    </row>
    <row r="29" spans="1:7">
      <c r="A29" t="s">
        <v>477</v>
      </c>
    </row>
    <row r="30" spans="1:7">
      <c r="A30" t="s">
        <v>446</v>
      </c>
      <c r="B30" t="s">
        <v>242</v>
      </c>
      <c r="C30" t="s">
        <v>242</v>
      </c>
      <c r="D30" t="s">
        <v>469</v>
      </c>
    </row>
    <row r="31" spans="1:7">
      <c r="A31" t="s">
        <v>453</v>
      </c>
    </row>
    <row r="33" spans="1:7">
      <c r="E33">
        <v>2018</v>
      </c>
      <c r="F33">
        <v>2017</v>
      </c>
      <c r="G33">
        <v>2016</v>
      </c>
    </row>
    <row r="34" spans="1:7">
      <c r="A34" t="s">
        <v>478</v>
      </c>
      <c r="B34" t="s">
        <v>241</v>
      </c>
      <c r="C34" t="s">
        <v>241</v>
      </c>
      <c r="D34" t="s">
        <v>469</v>
      </c>
    </row>
    <row r="35" spans="1:7">
      <c r="A35" t="s">
        <v>446</v>
      </c>
      <c r="B35" t="s">
        <v>242</v>
      </c>
      <c r="C35" t="s">
        <v>242</v>
      </c>
      <c r="D35" t="s">
        <v>469</v>
      </c>
      <c r="E35">
        <v>-104497</v>
      </c>
      <c r="F35">
        <v>-4751</v>
      </c>
      <c r="G35">
        <v>-5120</v>
      </c>
    </row>
    <row r="36" spans="1:7">
      <c r="A36" t="s">
        <v>479</v>
      </c>
      <c r="D36" t="s">
        <v>469</v>
      </c>
    </row>
    <row r="37" spans="1:7">
      <c r="A37" t="s">
        <v>480</v>
      </c>
      <c r="B37" t="s">
        <v>241</v>
      </c>
      <c r="C37" t="s">
        <v>241</v>
      </c>
      <c r="D37" t="s">
        <v>469</v>
      </c>
    </row>
    <row r="38" spans="1:7">
      <c r="A38" t="s">
        <v>45</v>
      </c>
      <c r="B38" t="s">
        <v>246</v>
      </c>
      <c r="C38" t="s">
        <v>246</v>
      </c>
      <c r="D38" t="s">
        <v>469</v>
      </c>
      <c r="E38">
        <v>8171</v>
      </c>
      <c r="F38">
        <v>6084</v>
      </c>
      <c r="G38">
        <v>4994</v>
      </c>
    </row>
    <row r="39" spans="1:7">
      <c r="A39" t="s">
        <v>481</v>
      </c>
      <c r="B39" t="s">
        <v>250</v>
      </c>
      <c r="C39" t="s">
        <v>250</v>
      </c>
      <c r="D39" t="s">
        <v>469</v>
      </c>
      <c r="E39">
        <v>5033</v>
      </c>
      <c r="F39">
        <v>3762</v>
      </c>
      <c r="G39">
        <v>3557</v>
      </c>
    </row>
    <row r="40" spans="1:7">
      <c r="A40" t="s">
        <v>482</v>
      </c>
      <c r="B40" t="s">
        <v>250</v>
      </c>
      <c r="C40" t="s">
        <v>250</v>
      </c>
      <c r="D40" t="s">
        <v>469</v>
      </c>
      <c r="E40">
        <v>9469</v>
      </c>
      <c r="F40">
        <v>15</v>
      </c>
      <c r="G40">
        <v>640</v>
      </c>
    </row>
    <row r="41" spans="1:7">
      <c r="A41" t="s">
        <v>483</v>
      </c>
      <c r="B41" t="s">
        <v>250</v>
      </c>
      <c r="C41" t="s">
        <v>250</v>
      </c>
      <c r="D41" t="s">
        <v>469</v>
      </c>
      <c r="E41">
        <v>2513</v>
      </c>
      <c r="F41">
        <v>591</v>
      </c>
      <c r="G41">
        <v>456</v>
      </c>
    </row>
    <row r="42" spans="1:7">
      <c r="A42" t="s">
        <v>468</v>
      </c>
      <c r="B42" t="s">
        <v>258</v>
      </c>
      <c r="C42" t="s">
        <v>258</v>
      </c>
      <c r="D42" t="s">
        <v>469</v>
      </c>
      <c r="E42">
        <v>29176</v>
      </c>
      <c r="F42">
        <v>21462</v>
      </c>
      <c r="G42">
        <v>16334</v>
      </c>
    </row>
    <row r="43" spans="1:7">
      <c r="A43" t="s">
        <v>484</v>
      </c>
      <c r="B43" t="s">
        <v>253</v>
      </c>
      <c r="C43" t="s">
        <v>253</v>
      </c>
      <c r="D43" t="s">
        <v>469</v>
      </c>
      <c r="F43">
        <v>-486</v>
      </c>
      <c r="G43">
        <v>-224</v>
      </c>
    </row>
    <row r="44" spans="1:7">
      <c r="A44" t="s">
        <v>485</v>
      </c>
      <c r="B44" t="s">
        <v>261</v>
      </c>
      <c r="C44" t="s">
        <v>261</v>
      </c>
      <c r="D44" t="s">
        <v>469</v>
      </c>
      <c r="E44">
        <v>66273</v>
      </c>
      <c r="F44">
        <v>-411</v>
      </c>
      <c r="G44">
        <v>-1493</v>
      </c>
    </row>
    <row r="45" spans="1:7">
      <c r="A45" t="s">
        <v>486</v>
      </c>
      <c r="B45" t="s">
        <v>254</v>
      </c>
      <c r="C45" t="s">
        <v>254</v>
      </c>
      <c r="D45" t="s">
        <v>469</v>
      </c>
      <c r="E45">
        <v>-1393</v>
      </c>
    </row>
    <row r="46" spans="1:7">
      <c r="A46" t="s">
        <v>487</v>
      </c>
      <c r="B46" t="s">
        <v>261</v>
      </c>
      <c r="C46" t="s">
        <v>261</v>
      </c>
      <c r="D46" t="s">
        <v>469</v>
      </c>
      <c r="E46">
        <v>677</v>
      </c>
      <c r="F46">
        <v>1196</v>
      </c>
      <c r="G46">
        <v>1273</v>
      </c>
    </row>
    <row r="47" spans="1:7">
      <c r="A47" t="s">
        <v>488</v>
      </c>
      <c r="D47" t="s">
        <v>469</v>
      </c>
    </row>
    <row r="48" spans="1:7">
      <c r="A48" t="s">
        <v>489</v>
      </c>
      <c r="B48" t="s">
        <v>275</v>
      </c>
      <c r="C48" t="s">
        <v>275</v>
      </c>
      <c r="D48" t="s">
        <v>469</v>
      </c>
      <c r="E48">
        <v>-2402</v>
      </c>
      <c r="F48">
        <v>-4799</v>
      </c>
      <c r="G48">
        <v>-4539</v>
      </c>
    </row>
    <row r="49" spans="1:7">
      <c r="A49" t="s">
        <v>490</v>
      </c>
      <c r="B49" t="s">
        <v>286</v>
      </c>
      <c r="C49" t="s">
        <v>286</v>
      </c>
      <c r="D49" t="s">
        <v>469</v>
      </c>
      <c r="E49">
        <v>-3149</v>
      </c>
      <c r="F49">
        <v>-2515</v>
      </c>
      <c r="G49">
        <v>-1520</v>
      </c>
    </row>
    <row r="50" spans="1:7">
      <c r="A50" t="s">
        <v>491</v>
      </c>
      <c r="B50" t="s">
        <v>283</v>
      </c>
      <c r="C50" t="s">
        <v>283</v>
      </c>
      <c r="D50" t="s">
        <v>469</v>
      </c>
      <c r="E50">
        <v>11860</v>
      </c>
      <c r="F50">
        <v>8135</v>
      </c>
      <c r="G50">
        <v>9482</v>
      </c>
    </row>
    <row r="51" spans="1:7">
      <c r="A51" t="s">
        <v>406</v>
      </c>
      <c r="B51" t="s">
        <v>279</v>
      </c>
      <c r="C51" t="s">
        <v>279</v>
      </c>
      <c r="D51" t="s">
        <v>469</v>
      </c>
      <c r="E51">
        <v>310</v>
      </c>
      <c r="F51">
        <v>195</v>
      </c>
      <c r="G51">
        <v>-273</v>
      </c>
    </row>
    <row r="52" spans="1:7">
      <c r="A52" t="s">
        <v>492</v>
      </c>
      <c r="B52" t="s">
        <v>295</v>
      </c>
      <c r="C52" t="s">
        <v>295</v>
      </c>
      <c r="D52" t="s">
        <v>469</v>
      </c>
      <c r="E52">
        <v>22041</v>
      </c>
      <c r="F52">
        <v>28478</v>
      </c>
      <c r="G52">
        <v>23567</v>
      </c>
    </row>
    <row r="53" spans="1:7">
      <c r="A53" t="s">
        <v>493</v>
      </c>
      <c r="B53" t="s">
        <v>241</v>
      </c>
      <c r="C53" t="s">
        <v>241</v>
      </c>
      <c r="D53" t="s">
        <v>494</v>
      </c>
    </row>
    <row r="54" spans="1:7">
      <c r="A54" t="s">
        <v>495</v>
      </c>
      <c r="B54" t="s">
        <v>297</v>
      </c>
      <c r="C54" t="s">
        <v>297</v>
      </c>
      <c r="D54" t="s">
        <v>494</v>
      </c>
      <c r="E54">
        <v>-9178</v>
      </c>
      <c r="F54">
        <v>-8851</v>
      </c>
      <c r="G54">
        <v>-4894</v>
      </c>
    </row>
    <row r="55" spans="1:7">
      <c r="A55" t="s">
        <v>496</v>
      </c>
      <c r="B55" t="s">
        <v>299</v>
      </c>
      <c r="C55" t="s">
        <v>299</v>
      </c>
      <c r="D55" t="s">
        <v>494</v>
      </c>
      <c r="E55">
        <v>-12486</v>
      </c>
      <c r="F55">
        <v>-5516</v>
      </c>
      <c r="G55">
        <v>-2095</v>
      </c>
    </row>
    <row r="56" spans="1:7">
      <c r="A56" t="s">
        <v>497</v>
      </c>
      <c r="B56" t="s">
        <v>301</v>
      </c>
      <c r="C56" t="s">
        <v>301</v>
      </c>
      <c r="D56" t="s">
        <v>494</v>
      </c>
      <c r="E56">
        <v>1393</v>
      </c>
    </row>
    <row r="57" spans="1:7">
      <c r="A57" t="s">
        <v>498</v>
      </c>
      <c r="B57" t="s">
        <v>300</v>
      </c>
      <c r="C57" t="s">
        <v>300</v>
      </c>
      <c r="D57" t="s">
        <v>494</v>
      </c>
      <c r="E57">
        <v>-115224</v>
      </c>
      <c r="F57">
        <v>-140026</v>
      </c>
      <c r="G57">
        <v>-126723</v>
      </c>
    </row>
    <row r="58" spans="1:7">
      <c r="A58" t="s">
        <v>499</v>
      </c>
      <c r="B58" t="s">
        <v>301</v>
      </c>
      <c r="C58" t="s">
        <v>301</v>
      </c>
      <c r="D58" t="s">
        <v>494</v>
      </c>
      <c r="E58">
        <v>27841</v>
      </c>
      <c r="F58">
        <v>41288</v>
      </c>
      <c r="G58">
        <v>56302</v>
      </c>
    </row>
    <row r="59" spans="1:7">
      <c r="A59" t="s">
        <v>500</v>
      </c>
      <c r="B59" t="s">
        <v>301</v>
      </c>
      <c r="C59" t="s">
        <v>301</v>
      </c>
      <c r="D59" t="s">
        <v>494</v>
      </c>
      <c r="E59">
        <v>100382</v>
      </c>
      <c r="F59">
        <v>93795</v>
      </c>
      <c r="G59">
        <v>64361</v>
      </c>
    </row>
    <row r="60" spans="1:7">
      <c r="A60" t="s">
        <v>501</v>
      </c>
      <c r="B60" t="s">
        <v>300</v>
      </c>
      <c r="C60" t="s">
        <v>300</v>
      </c>
      <c r="D60" t="s">
        <v>494</v>
      </c>
      <c r="F60">
        <v>-2884</v>
      </c>
      <c r="G60">
        <v>-23246</v>
      </c>
    </row>
    <row r="61" spans="1:7">
      <c r="A61" t="s">
        <v>502</v>
      </c>
      <c r="B61" t="s">
        <v>306</v>
      </c>
      <c r="C61" t="s">
        <v>306</v>
      </c>
      <c r="D61" t="s">
        <v>494</v>
      </c>
      <c r="E61">
        <v>-7272</v>
      </c>
      <c r="F61">
        <v>-22194</v>
      </c>
      <c r="G61">
        <v>-36295</v>
      </c>
    </row>
    <row r="62" spans="1:7">
      <c r="A62" t="s">
        <v>503</v>
      </c>
      <c r="B62" t="s">
        <v>307</v>
      </c>
      <c r="C62" t="s">
        <v>307</v>
      </c>
      <c r="D62" t="s">
        <v>467</v>
      </c>
    </row>
    <row r="63" spans="1:7">
      <c r="A63" t="s">
        <v>504</v>
      </c>
      <c r="B63" t="s">
        <v>313</v>
      </c>
      <c r="C63" t="s">
        <v>313</v>
      </c>
      <c r="D63" t="s">
        <v>494</v>
      </c>
      <c r="E63">
        <v>-1079</v>
      </c>
      <c r="F63">
        <v>-674</v>
      </c>
      <c r="G63">
        <v>-446</v>
      </c>
    </row>
    <row r="64" spans="1:7">
      <c r="A64" t="s">
        <v>505</v>
      </c>
      <c r="B64" t="s">
        <v>287</v>
      </c>
      <c r="C64" t="s">
        <v>287</v>
      </c>
      <c r="D64" t="s">
        <v>469</v>
      </c>
      <c r="E64">
        <v>-150</v>
      </c>
      <c r="F64">
        <v>-300</v>
      </c>
      <c r="G64">
        <v>-200</v>
      </c>
    </row>
    <row r="65" spans="1:7">
      <c r="A65" t="s">
        <v>506</v>
      </c>
      <c r="B65" t="s">
        <v>308</v>
      </c>
      <c r="C65" t="s">
        <v>308</v>
      </c>
      <c r="D65" t="s">
        <v>467</v>
      </c>
      <c r="E65">
        <v>-22440</v>
      </c>
      <c r="F65">
        <v>-3003</v>
      </c>
      <c r="G65">
        <v>-11653</v>
      </c>
    </row>
    <row r="66" spans="1:7">
      <c r="A66" t="s">
        <v>484</v>
      </c>
      <c r="B66" t="s">
        <v>253</v>
      </c>
      <c r="C66" t="s">
        <v>253</v>
      </c>
      <c r="D66" t="s">
        <v>469</v>
      </c>
      <c r="F66">
        <v>486</v>
      </c>
      <c r="G66">
        <v>224</v>
      </c>
    </row>
    <row r="67" spans="1:7">
      <c r="A67" t="s">
        <v>507</v>
      </c>
      <c r="B67" t="s">
        <v>308</v>
      </c>
      <c r="C67" t="s">
        <v>308</v>
      </c>
      <c r="D67" t="s">
        <v>467</v>
      </c>
      <c r="E67">
        <v>7229</v>
      </c>
      <c r="F67">
        <v>5087</v>
      </c>
      <c r="G67">
        <v>4827</v>
      </c>
    </row>
    <row r="68" spans="1:7">
      <c r="A68" t="s">
        <v>508</v>
      </c>
      <c r="B68" t="s">
        <v>321</v>
      </c>
      <c r="C68" t="s">
        <v>321</v>
      </c>
      <c r="D68" t="s">
        <v>467</v>
      </c>
      <c r="E68">
        <v>-16440</v>
      </c>
      <c r="F68">
        <v>1596</v>
      </c>
      <c r="G68">
        <v>-7248</v>
      </c>
    </row>
    <row r="69" spans="1:7">
      <c r="A69" t="s">
        <v>509</v>
      </c>
      <c r="B69" t="s">
        <v>323</v>
      </c>
      <c r="C69" t="s">
        <v>323</v>
      </c>
      <c r="D69" t="s">
        <v>467</v>
      </c>
      <c r="E69">
        <v>444</v>
      </c>
      <c r="F69">
        <v>-426</v>
      </c>
      <c r="G69">
        <v>442</v>
      </c>
    </row>
    <row r="70" spans="1:7">
      <c r="A70" t="s">
        <v>510</v>
      </c>
      <c r="B70" t="s">
        <v>511</v>
      </c>
      <c r="C70" t="s">
        <v>322</v>
      </c>
      <c r="D70" t="s">
        <v>467</v>
      </c>
      <c r="E70">
        <v>-1227</v>
      </c>
      <c r="F70">
        <v>7454</v>
      </c>
      <c r="G70">
        <v>-19534</v>
      </c>
    </row>
    <row r="71" spans="1:7">
      <c r="A71" t="s">
        <v>512</v>
      </c>
      <c r="B71" t="s">
        <v>513</v>
      </c>
      <c r="C71" t="s">
        <v>325</v>
      </c>
      <c r="D71" t="s">
        <v>467</v>
      </c>
      <c r="E71">
        <v>41030</v>
      </c>
      <c r="F71">
        <v>33576</v>
      </c>
      <c r="G71">
        <v>53110</v>
      </c>
    </row>
    <row r="72" spans="1:7">
      <c r="A72" t="s">
        <v>514</v>
      </c>
      <c r="B72" t="s">
        <v>326</v>
      </c>
      <c r="C72" t="s">
        <v>326</v>
      </c>
      <c r="D72" t="s">
        <v>467</v>
      </c>
      <c r="E72">
        <v>39803</v>
      </c>
      <c r="F72">
        <v>41030</v>
      </c>
      <c r="G72">
        <v>33576</v>
      </c>
    </row>
    <row r="73" spans="1:7">
      <c r="A73" t="s">
        <v>515</v>
      </c>
      <c r="D73" t="s">
        <v>467</v>
      </c>
    </row>
    <row r="74" spans="1:7">
      <c r="A74" t="s">
        <v>516</v>
      </c>
      <c r="B74" t="s">
        <v>297</v>
      </c>
      <c r="C74" t="s">
        <v>297</v>
      </c>
      <c r="D74" t="s">
        <v>494</v>
      </c>
      <c r="G74">
        <v>1453</v>
      </c>
    </row>
    <row r="75" spans="1:7">
      <c r="A75" t="s">
        <v>517</v>
      </c>
      <c r="D75" t="s">
        <v>467</v>
      </c>
      <c r="G75">
        <v>1332</v>
      </c>
    </row>
    <row r="76" spans="1:7">
      <c r="A76" t="s">
        <v>518</v>
      </c>
      <c r="D76" t="s">
        <v>467</v>
      </c>
      <c r="E76">
        <v>765</v>
      </c>
      <c r="F76">
        <v>1152</v>
      </c>
      <c r="G76">
        <v>573</v>
      </c>
    </row>
    <row r="77" spans="1:7">
      <c r="A77" t="s">
        <v>519</v>
      </c>
      <c r="B77" t="s">
        <v>253</v>
      </c>
      <c r="C77" t="s">
        <v>253</v>
      </c>
      <c r="D77" t="s">
        <v>469</v>
      </c>
      <c r="E77">
        <v>36</v>
      </c>
      <c r="F77">
        <v>16</v>
      </c>
      <c r="G77">
        <v>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"/>
  <sheetViews>
    <sheetView workbookViewId="0">
      <selection activeCell="D4" sqref="D4"/>
    </sheetView>
  </sheetViews>
  <sheetFormatPr defaultRowHeight="12.75"/>
  <cols>
    <col min="1" max="1" width="34.140625" style="39" customWidth="1"/>
    <col min="2" max="2" width="69.7109375" style="39" customWidth="1"/>
    <col min="3" max="3" width="25.140625" style="39" customWidth="1"/>
    <col min="4" max="16384" width="9.140625" style="39"/>
  </cols>
  <sheetData>
    <row r="1" spans="1:4">
      <c r="A1" s="39" t="s">
        <v>520</v>
      </c>
      <c r="B1" s="39" t="s">
        <v>521</v>
      </c>
      <c r="C1" s="39" t="s">
        <v>522</v>
      </c>
    </row>
    <row r="2" spans="1:4">
      <c r="A2" s="39" t="s">
        <v>402</v>
      </c>
      <c r="B2" s="39" t="s">
        <v>164</v>
      </c>
      <c r="C2" s="39" t="s">
        <v>523</v>
      </c>
      <c r="D2" s="39" t="s">
        <v>524</v>
      </c>
    </row>
    <row r="3" spans="1:4">
      <c r="A3" s="39" t="s">
        <v>411</v>
      </c>
      <c r="B3" s="39" t="s">
        <v>186</v>
      </c>
      <c r="C3" s="39" t="s">
        <v>523</v>
      </c>
      <c r="D3" s="39" t="s">
        <v>525</v>
      </c>
    </row>
    <row r="4" spans="1:4">
      <c r="A4" s="39" t="s">
        <v>410</v>
      </c>
      <c r="B4" s="39" t="s">
        <v>188</v>
      </c>
      <c r="C4" s="39" t="s">
        <v>523</v>
      </c>
      <c r="D4" s="39" t="s">
        <v>526</v>
      </c>
    </row>
    <row r="5" spans="1:4">
      <c r="A5" s="39" t="s">
        <v>527</v>
      </c>
      <c r="B5" s="39" t="s">
        <v>191</v>
      </c>
      <c r="C5" s="39" t="s">
        <v>523</v>
      </c>
      <c r="D5" s="39" t="s">
        <v>528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52E5F7B-8A29-4352-A48B-805D72E8A1A7}"/>
</file>

<file path=customXml/itemProps2.xml><?xml version="1.0" encoding="utf-8"?>
<ds:datastoreItem xmlns:ds="http://schemas.openxmlformats.org/officeDocument/2006/customXml" ds:itemID="{1B0C048C-E722-49AA-92F1-867A288F4CFD}"/>
</file>

<file path=customXml/itemProps3.xml><?xml version="1.0" encoding="utf-8"?>
<ds:datastoreItem xmlns:ds="http://schemas.openxmlformats.org/officeDocument/2006/customXml" ds:itemID="{27773077-BD40-4502-B652-19B1942DE2A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RiskAnalyst</dc:creator>
  <cp:keywords/>
  <dc:description/>
  <cp:lastModifiedBy>Ashley Cherian</cp:lastModifiedBy>
  <cp:revision/>
  <dcterms:created xsi:type="dcterms:W3CDTF">2019-04-04T09:01:00Z</dcterms:created>
  <dcterms:modified xsi:type="dcterms:W3CDTF">2021-11-28T06:06:41Z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