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Aptivaa Consulting Solutions Pvt Ltd\Aptivaa-Anila Tarannum\Ground Truth\"/>
    </mc:Choice>
  </mc:AlternateContent>
  <bookViews>
    <workbookView xWindow="0" yWindow="0" windowWidth="20490" windowHeight="7650"/>
  </bookViews>
  <sheets>
    <sheet name="Accounts" sheetId="1" r:id="rId1"/>
    <sheet name="Ratios" sheetId="2" r:id="rId2"/>
    <sheet name="bs" sheetId="3" r:id="rId3"/>
    <sheet name="pl" sheetId="4" r:id="rId4"/>
    <sheet name="cf" sheetId="5" r:id="rId5"/>
    <sheet name="mappingTemplate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M326" i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F140" i="1"/>
  <c r="F161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N44" i="1"/>
  <c r="M44" i="1"/>
  <c r="L44" i="1"/>
  <c r="K44" i="1"/>
  <c r="J44" i="1"/>
  <c r="I44" i="1"/>
  <c r="H44" i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F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H6" i="1"/>
  <c r="O5" i="1"/>
  <c r="N5" i="1"/>
  <c r="M5" i="1"/>
  <c r="L5" i="1"/>
  <c r="K5" i="1"/>
  <c r="J5" i="1"/>
  <c r="I5" i="1"/>
  <c r="H5" i="1"/>
  <c r="G5" i="1"/>
  <c r="F5" i="1"/>
  <c r="I366" i="1" l="1"/>
  <c r="G12" i="1"/>
  <c r="G376" i="1" s="1"/>
  <c r="F12" i="1"/>
  <c r="F376" i="1" s="1"/>
  <c r="F381" i="1"/>
  <c r="F375" i="1"/>
  <c r="F368" i="1"/>
  <c r="F363" i="1"/>
  <c r="G381" i="1"/>
  <c r="G375" i="1"/>
  <c r="G368" i="1"/>
  <c r="G363" i="1"/>
  <c r="H381" i="1"/>
  <c r="H375" i="1"/>
  <c r="H368" i="1"/>
  <c r="H363" i="1"/>
  <c r="I381" i="1"/>
  <c r="I375" i="1"/>
  <c r="I368" i="1"/>
  <c r="I363" i="1"/>
  <c r="H371" i="1"/>
  <c r="H365" i="1"/>
  <c r="I371" i="1"/>
  <c r="I365" i="1"/>
  <c r="G366" i="1"/>
  <c r="F383" i="1"/>
  <c r="F382" i="1"/>
  <c r="G383" i="1"/>
  <c r="G382" i="1"/>
  <c r="H383" i="1"/>
  <c r="H382" i="1"/>
  <c r="I383" i="1"/>
  <c r="I382" i="1"/>
  <c r="J383" i="1"/>
  <c r="J382" i="1"/>
  <c r="K383" i="1"/>
  <c r="K382" i="1"/>
  <c r="L383" i="1"/>
  <c r="L382" i="1"/>
  <c r="M383" i="1"/>
  <c r="M382" i="1"/>
  <c r="N383" i="1"/>
  <c r="N382" i="1"/>
  <c r="O383" i="1"/>
  <c r="O382" i="1"/>
  <c r="F384" i="1"/>
  <c r="F377" i="1"/>
  <c r="F13" i="1"/>
  <c r="F14" i="1" s="1"/>
  <c r="G384" i="1"/>
  <c r="G377" i="1"/>
  <c r="G13" i="1"/>
  <c r="G14" i="1" s="1"/>
  <c r="H384" i="1"/>
  <c r="H377" i="1"/>
  <c r="H376" i="1"/>
  <c r="I384" i="1"/>
  <c r="I377" i="1"/>
  <c r="I376" i="1"/>
  <c r="J384" i="1"/>
  <c r="J377" i="1"/>
  <c r="J376" i="1"/>
  <c r="J368" i="1"/>
  <c r="K384" i="1"/>
  <c r="K377" i="1"/>
  <c r="K376" i="1"/>
  <c r="K368" i="1"/>
  <c r="L384" i="1"/>
  <c r="L377" i="1"/>
  <c r="L376" i="1"/>
  <c r="L368" i="1"/>
  <c r="M384" i="1"/>
  <c r="M377" i="1"/>
  <c r="M376" i="1"/>
  <c r="M368" i="1"/>
  <c r="N384" i="1"/>
  <c r="N377" i="1"/>
  <c r="N376" i="1"/>
  <c r="N368" i="1"/>
  <c r="O384" i="1"/>
  <c r="O377" i="1"/>
  <c r="O376" i="1"/>
  <c r="O368" i="1"/>
  <c r="F369" i="1"/>
  <c r="F44" i="1"/>
  <c r="G369" i="1"/>
  <c r="G44" i="1"/>
  <c r="H378" i="1"/>
  <c r="H370" i="1"/>
  <c r="I378" i="1"/>
  <c r="I370" i="1"/>
  <c r="J378" i="1"/>
  <c r="J370" i="1"/>
  <c r="K378" i="1"/>
  <c r="K370" i="1"/>
  <c r="L378" i="1"/>
  <c r="L370" i="1"/>
  <c r="M378" i="1"/>
  <c r="M370" i="1"/>
  <c r="N378" i="1"/>
  <c r="N370" i="1"/>
  <c r="O378" i="1"/>
  <c r="O370" i="1"/>
  <c r="H373" i="1"/>
  <c r="H372" i="1"/>
  <c r="I373" i="1"/>
  <c r="I372" i="1"/>
  <c r="J373" i="1"/>
  <c r="J372" i="1"/>
  <c r="K373" i="1"/>
  <c r="K372" i="1"/>
  <c r="L373" i="1"/>
  <c r="L372" i="1"/>
  <c r="M373" i="1"/>
  <c r="M372" i="1"/>
  <c r="N373" i="1"/>
  <c r="N372" i="1"/>
  <c r="O373" i="1"/>
  <c r="O372" i="1"/>
  <c r="G297" i="1"/>
  <c r="G319" i="1" s="1"/>
  <c r="F297" i="1"/>
  <c r="F319" i="1" s="1"/>
  <c r="F326" i="1"/>
  <c r="G326" i="1"/>
  <c r="H385" i="1"/>
  <c r="I385" i="1"/>
  <c r="J385" i="1"/>
  <c r="K385" i="1"/>
  <c r="L385" i="1"/>
  <c r="M385" i="1"/>
  <c r="N385" i="1"/>
  <c r="O385" i="1"/>
  <c r="F366" i="1" l="1"/>
  <c r="G385" i="1"/>
  <c r="G353" i="1"/>
  <c r="G355" i="1" s="1"/>
  <c r="G357" i="1" s="1"/>
  <c r="F385" i="1"/>
  <c r="F353" i="1"/>
  <c r="F355" i="1" s="1"/>
  <c r="F357" i="1" s="1"/>
  <c r="G378" i="1"/>
  <c r="G370" i="1"/>
  <c r="G59" i="1"/>
  <c r="G67" i="1" s="1"/>
  <c r="G71" i="1" s="1"/>
  <c r="F378" i="1"/>
  <c r="F370" i="1"/>
  <c r="F59" i="1"/>
  <c r="F67" i="1" s="1"/>
  <c r="F71" i="1" s="1"/>
  <c r="F373" i="1" l="1"/>
  <c r="F372" i="1"/>
  <c r="F83" i="1"/>
  <c r="F6" i="1"/>
  <c r="G373" i="1"/>
  <c r="G372" i="1"/>
  <c r="G83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<sst xmlns="http://schemas.openxmlformats.org/spreadsheetml/2006/main" count="779" uniqueCount="499">
  <si>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</si>
  <si>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</si>
  <si>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</si>
  <si>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</si>
  <si>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</si>
  <si>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</si>
  <si>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</si>
  <si>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</si>
  <si>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</si>
  <si>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</si>
  <si>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</si>
  <si>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</si>
  <si>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</si>
  <si>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</si>
  <si>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</si>
  <si>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</si>
  <si>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</si>
  <si>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</si>
  <si>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</si>
  <si>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</si>
  <si>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</si>
  <si>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</si>
  <si>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</si>
  <si>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</si>
  <si>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</si>
  <si>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</si>
  <si>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</si>
  <si>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</si>
  <si>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</si>
  <si>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</si>
  <si>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</si>
  <si>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</si>
  <si>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</si>
  <si>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</si>
  <si>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</si>
  <si>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</si>
  <si>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</si>
  <si>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</si>
  <si>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</si>
  <si>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</si>
  <si>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</si>
  <si>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</si>
  <si>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</si>
  <si>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</si>
  <si>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</si>
  <si>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</si>
  <si>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</si>
  <si>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</si>
  <si>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</si>
  <si>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</si>
  <si>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</si>
  <si>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</si>
  <si>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</si>
  <si>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</si>
  <si>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</si>
  <si>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</si>
  <si>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</si>
  <si>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</si>
  <si>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</si>
  <si>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</si>
  <si>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</si>
  <si>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</si>
  <si>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</si>
  <si>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</si>
  <si>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</si>
  <si>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</si>
  <si>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</si>
  <si>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</si>
  <si>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</si>
  <si>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</si>
  <si>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</si>
  <si>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</si>
  <si>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</si>
  <si>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</si>
  <si>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</si>
  <si>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</si>
  <si>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</si>
  <si>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</si>
  <si>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</si>
  <si>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</si>
  <si>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</si>
  <si>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</si>
  <si>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</si>
  <si>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</si>
  <si>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</si>
  <si>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</si>
  <si>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</si>
  <si>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</si>
  <si>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</si>
  <si>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</si>
  <si>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</si>
  <si>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</si>
  <si>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</si>
  <si>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</si>
  <si>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</si>
  <si>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</si>
  <si>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</si>
  <si>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</si>
  <si>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</si>
  <si>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</si>
  <si>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</si>
  <si>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</si>
  <si>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</si>
  <si>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</si>
  <si>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</si>
  <si>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</si>
  <si>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</si>
  <si>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</si>
  <si>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</si>
  <si>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</si>
  <si>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</si>
  <si>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</si>
  <si>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</si>
  <si>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</si>
  <si>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</si>
  <si>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</si>
  <si>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</si>
  <si>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</si>
  <si>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</si>
  <si>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</si>
  <si>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</si>
  <si>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</si>
  <si>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</si>
  <si>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</si>
  <si>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</si>
  <si>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</si>
  <si>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</si>
  <si>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</si>
  <si>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</si>
  <si>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</si>
  <si>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</si>
  <si>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</si>
  <si>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</si>
  <si>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</si>
  <si>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</si>
  <si>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</si>
  <si>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</si>
  <si>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</si>
  <si>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</si>
  <si>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</si>
  <si>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</si>
  <si>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</si>
  <si>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</si>
  <si>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</si>
  <si>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</si>
  <si>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</si>
  <si>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</si>
  <si>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</si>
  <si>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</si>
  <si>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</si>
  <si>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</si>
  <si>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</si>
  <si>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</si>
  <si>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</si>
  <si>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</si>
  <si>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</si>
  <si>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</si>
  <si>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</si>
  <si>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</si>
  <si>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</si>
  <si>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</si>
  <si>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</si>
  <si>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</si>
  <si>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</si>
  <si>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</si>
  <si>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</si>
  <si>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</si>
  <si>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</si>
  <si>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</si>
  <si>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</si>
  <si>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</si>
  <si>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</si>
  <si>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</si>
  <si>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</si>
  <si>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</si>
  <si>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</si>
  <si>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</si>
  <si>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</si>
  <si>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</si>
  <si>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</si>
  <si>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</si>
  <si>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</si>
  <si>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</si>
  <si>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</si>
  <si>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</si>
  <si>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</si>
  <si>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</si>
  <si>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</si>
  <si>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</si>
  <si>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</si>
  <si>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</si>
  <si>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</si>
  <si>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</si>
  <si>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</si>
  <si>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</si>
  <si>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</si>
  <si>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</si>
  <si>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</si>
  <si>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</si>
  <si>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</si>
  <si>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</si>
  <si>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</si>
  <si>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</si>
  <si>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</si>
  <si>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</si>
  <si>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</si>
  <si>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</si>
  <si>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</si>
  <si>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</si>
  <si>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</si>
  <si>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</si>
  <si>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</si>
  <si>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</si>
  <si>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</si>
  <si>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</si>
  <si>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</si>
  <si>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</si>
  <si>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</si>
  <si>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</si>
  <si>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</si>
  <si>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</si>
  <si>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</si>
  <si>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</si>
  <si>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</si>
  <si>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</si>
  <si>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</si>
  <si>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</si>
  <si>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</si>
  <si>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</si>
  <si>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</si>
  <si>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</si>
  <si>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</si>
  <si>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</si>
  <si>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</si>
  <si>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</si>
  <si>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</si>
  <si>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</si>
  <si>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</si>
  <si>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</si>
  <si>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</si>
  <si>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</si>
  <si>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</si>
  <si>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</si>
  <si>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</si>
  <si>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</si>
  <si>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</si>
  <si>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</si>
  <si>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</si>
  <si>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</si>
  <si>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</si>
  <si>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</si>
  <si>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</si>
  <si>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</si>
  <si>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</si>
  <si>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</si>
  <si>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</si>
  <si>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</si>
  <si>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</si>
  <si>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</si>
  <si>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</si>
  <si>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</si>
  <si>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</si>
  <si>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</si>
  <si>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</si>
  <si>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</si>
  <si>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</si>
  <si>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</si>
  <si>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</si>
  <si>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</si>
  <si>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</si>
  <si>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</si>
  <si>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</si>
  <si>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</si>
  <si>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</si>
  <si>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</si>
  <si>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</si>
  <si>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</si>
  <si>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</si>
  <si>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</si>
  <si>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</si>
  <si>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</si>
  <si>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</si>
  <si>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</si>
  <si>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</si>
  <si>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</si>
  <si>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</si>
  <si>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</si>
  <si>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</si>
  <si>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</si>
  <si>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</si>
  <si>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</si>
  <si>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</si>
  <si>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</si>
  <si>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</si>
  <si>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</si>
  <si>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</si>
  <si>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</si>
  <si>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</si>
  <si>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</si>
  <si>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</si>
  <si>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</si>
  <si>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</si>
  <si>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</si>
  <si>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</si>
  <si>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</si>
  <si>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</si>
  <si>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</si>
  <si>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</si>
  <si>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</si>
  <si>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</si>
  <si>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</si>
  <si>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</si>
  <si>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</si>
  <si>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</si>
  <si>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</si>
  <si>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</si>
  <si>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</si>
  <si>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</si>
  <si>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</si>
  <si>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</si>
  <si>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</si>
  <si>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</si>
  <si>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</si>
  <si>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</si>
  <si>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</si>
  <si>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</si>
  <si>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</si>
  <si>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</si>
  <si>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</si>
  <si>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</si>
  <si>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</si>
  <si>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</si>
  <si>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</si>
  <si>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</si>
  <si>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</si>
  <si>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</si>
  <si>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</si>
  <si>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</si>
  <si>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</si>
  <si>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</si>
  <si>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</si>
  <si>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</si>
  <si>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</si>
  <si>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</si>
  <si>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</si>
  <si>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</si>
  <si>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</si>
  <si>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</si>
  <si>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</si>
  <si>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</si>
  <si>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</si>
  <si>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</si>
  <si>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</si>
  <si>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</si>
  <si>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</si>
  <si>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</si>
  <si>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</si>
  <si>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</si>
  <si>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</si>
  <si>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</si>
  <si>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</si>
  <si>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</si>
  <si>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</si>
  <si>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</si>
  <si>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</si>
  <si>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</si>
  <si>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</si>
  <si>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</si>
  <si>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</si>
  <si>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</si>
  <si>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</si>
  <si>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</si>
  <si>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</si>
  <si>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</si>
  <si>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AAON, Inc. and Subsidiaries</t>
  </si>
  <si>
    <t>Consolidated Balance Sheets</t>
  </si>
  <si>
    <t>Assets</t>
  </si>
  <si>
    <t>Current assets:</t>
  </si>
  <si>
    <t>Cash and cash equivalents</t>
  </si>
  <si>
    <t>Certificates of deposit</t>
  </si>
  <si>
    <t>Investments held to maturity at amortized cost</t>
  </si>
  <si>
    <t>Accounts receivable, net</t>
  </si>
  <si>
    <t>Income tax receivable</t>
  </si>
  <si>
    <t>Note receivable</t>
  </si>
  <si>
    <t>Inventories, net</t>
  </si>
  <si>
    <t>Prepaid expenses and other</t>
  </si>
  <si>
    <t>Total current assets</t>
  </si>
  <si>
    <t>Property, plant and equipment:</t>
  </si>
  <si>
    <t>Land</t>
  </si>
  <si>
    <t>Buildings</t>
  </si>
  <si>
    <t>Machinery and equipment</t>
  </si>
  <si>
    <t>Plant and Equipment</t>
  </si>
  <si>
    <t>Furniture and fixtures</t>
  </si>
  <si>
    <t>Property</t>
  </si>
  <si>
    <t>Total property, plant and equipment</t>
  </si>
  <si>
    <t>Less: Accumulated depreciation</t>
  </si>
  <si>
    <t>Property, plant and equipment, net</t>
  </si>
  <si>
    <t>Intangible assets, net</t>
  </si>
  <si>
    <t>Other Intangibles</t>
  </si>
  <si>
    <t>Goodwill</t>
  </si>
  <si>
    <t>Note receivable, long-term</t>
  </si>
  <si>
    <t>Total assets</t>
  </si>
  <si>
    <t>Liabilities and Stockholders Equity</t>
  </si>
  <si>
    <t>Current liabilities:</t>
  </si>
  <si>
    <t>Revolving credit facility</t>
  </si>
  <si>
    <t>Borrowings</t>
  </si>
  <si>
    <t>Accounts payable</t>
  </si>
  <si>
    <t>Accrued liabilities</t>
  </si>
  <si>
    <t>Total current liabilities</t>
  </si>
  <si>
    <t>Deferred revenue</t>
  </si>
  <si>
    <t>Accrued Revenue</t>
  </si>
  <si>
    <t>Deferred tax liabilities</t>
  </si>
  <si>
    <t>Donations</t>
  </si>
  <si>
    <t>Commitments and contingencies</t>
  </si>
  <si>
    <t>Stockholders equity:</t>
  </si>
  <si>
    <t>Preferred stock, $.001 par value, 5,000,000 shares authorized, no shares issued</t>
  </si>
  <si>
    <t>Common stock, $.004 par value, 100,000,000 shares authorized, 51,991,242 and 52,422,801 issued and outstanding at December 31, 2018 and 2017, respectively</t>
  </si>
  <si>
    <t>Additional paid-in capital</t>
  </si>
  <si>
    <t>Retained earnings</t>
  </si>
  <si>
    <t>Total stockholders equity</t>
  </si>
  <si>
    <t>Net sales</t>
  </si>
  <si>
    <t>Net revenue</t>
  </si>
  <si>
    <t>Revenue</t>
  </si>
  <si>
    <t>Cost of sales</t>
  </si>
  <si>
    <t>Gross profit</t>
  </si>
  <si>
    <t>Gross Profit</t>
  </si>
  <si>
    <t>Selling, general and administrative expenses</t>
  </si>
  <si>
    <t>(Gain) loss on disposal of assets</t>
  </si>
  <si>
    <t>Gain on Disposals</t>
  </si>
  <si>
    <t>Income from operations</t>
  </si>
  <si>
    <t>Interest income, net</t>
  </si>
  <si>
    <t>Other (expense) income, net</t>
  </si>
  <si>
    <t>Other Income - net</t>
  </si>
  <si>
    <t>Income before taxes</t>
  </si>
  <si>
    <t>Profit before Zakat</t>
  </si>
  <si>
    <t>Income tax provision</t>
  </si>
  <si>
    <t>Net income</t>
  </si>
  <si>
    <t>Earnings per share:</t>
  </si>
  <si>
    <t>Basic</t>
  </si>
  <si>
    <t>Diluted</t>
  </si>
  <si>
    <t>Cash dividends declared per common share:</t>
  </si>
  <si>
    <t>Weighted average shares outstanding:</t>
  </si>
  <si>
    <t>Operating Activities</t>
  </si>
  <si>
    <t>Adjustments to reconcile net income to net cash provided by operating activities:</t>
  </si>
  <si>
    <t>Depreciation and amortization</t>
  </si>
  <si>
    <t>Amortization of bond premiums</t>
  </si>
  <si>
    <t>Provision for losses on accounts receivable, net of adjustments</t>
  </si>
  <si>
    <t>Provision for excess and obsolete inventories</t>
  </si>
  <si>
    <t>Share-based compensation</t>
  </si>
  <si>
    <t>(Gain) loss on disposition of assets</t>
  </si>
  <si>
    <t>Foreign currency transaction loss (gain)</t>
  </si>
  <si>
    <t>Interest income on note receivable</t>
  </si>
  <si>
    <t>Investing Activities</t>
  </si>
  <si>
    <t>Deferred income taxes</t>
  </si>
  <si>
    <t>Changes in assets and liabilities:</t>
  </si>
  <si>
    <t>Accounts receivable</t>
  </si>
  <si>
    <t>Inventories</t>
  </si>
  <si>
    <t>Accrued liabilities and donations</t>
  </si>
  <si>
    <t>Net cash provided by operating activities</t>
  </si>
  <si>
    <t>Capital expenditures</t>
  </si>
  <si>
    <t>Cash paid in business combination</t>
  </si>
  <si>
    <t>Proceeds from sale of property, plant and equipment</t>
  </si>
  <si>
    <t>Investment in certificates of deposits</t>
  </si>
  <si>
    <t>Maturities of certificates of deposits</t>
  </si>
  <si>
    <t>Purchases of investments held to maturity</t>
  </si>
  <si>
    <t>Maturities of investments</t>
  </si>
  <si>
    <t>Proceeds from called investments</t>
  </si>
  <si>
    <t>Principal payments from note receivable</t>
  </si>
  <si>
    <t>Net cash used in investing activities</t>
  </si>
  <si>
    <t>Financing Activities</t>
  </si>
  <si>
    <t>Borrowings under revolving credit facility</t>
  </si>
  <si>
    <t>Payments under revolving credit facility</t>
  </si>
  <si>
    <t>Stock options exercised</t>
  </si>
  <si>
    <t>Repurchase of stock</t>
  </si>
  <si>
    <t>Employee taxes paid by withholding shares</t>
  </si>
  <si>
    <t>Cash dividends paid to stockholders</t>
  </si>
  <si>
    <t xml:space="preserve">Dividend paid to shareholders to parent on minority interests </t>
  </si>
  <si>
    <t>Net cash used in financing activities</t>
  </si>
  <si>
    <t>Net (decrease) increase in cash and cash equivalents</t>
  </si>
  <si>
    <t>Net increase (decrease) in cash and cash equivalents</t>
  </si>
  <si>
    <t>Cash and cash equivalents, beginning of year</t>
  </si>
  <si>
    <t>Cash and cash equivalents at beginning of period</t>
  </si>
  <si>
    <t>Income from operations wrongly mapped to turnover, net sales from pdf missed from mapping</t>
  </si>
  <si>
    <t>Incorrect signs</t>
  </si>
  <si>
    <t>Interest income wrongly mapped to income from investments</t>
  </si>
  <si>
    <t>Was mapped under fixed assets</t>
  </si>
  <si>
    <t>Total property and net property values included wrongly, double counting</t>
  </si>
  <si>
    <t>Current Note receivable wrongly included</t>
  </si>
  <si>
    <t>Accrued liabilities incorrectly mapped incorrectly to trade creditors</t>
  </si>
  <si>
    <t>Accounts payable and accrued liabilities</t>
  </si>
  <si>
    <t>Currently mapped to Other Operating Current Liabilities</t>
  </si>
  <si>
    <t>Accounts payable wrongly mapped to Other Operating Current Liabilities</t>
  </si>
  <si>
    <t>Original Line Item in the pdf</t>
  </si>
  <si>
    <t>Line item in the accounts Tamplate into which Originalline item is mapped</t>
  </si>
  <si>
    <t xml:space="preserve">Person mapping </t>
  </si>
  <si>
    <t>Anila</t>
  </si>
  <si>
    <t>Currently missed</t>
  </si>
  <si>
    <t>Currently mapped to Income (Expense) from Investments</t>
  </si>
  <si>
    <t>Currently mapped to Trade Credtors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</si>
</sst>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3" fontId="0" fillId="0" borderId="0"/>
    <xf numFmtId="9" fontId="5" fillId="0" borderId="0"/>
    <xf numFmtId="43" fontId="8" fillId="0" borderId="0" applyFont="0" applyFill="0" applyBorder="0" applyAlignment="0" applyProtection="0"/>
    <xf numFmtId="0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9" fillId="0" borderId="0" xfId="0" applyFont="1"/>
    <xf numFmtId="3" fontId="4" fillId="0" borderId="0" xfId="0" applyFont="1"/>
    <xf numFmtId="4" fontId="4" fillId="3" borderId="0" xfId="0" applyNumberFormat="1" applyFont="1" applyFill="1"/>
    <xf numFmtId="0" fontId="10" fillId="0" borderId="0" xfId="0" applyNumberFormat="1" applyFont="1"/>
    <xf numFmtId="3" fontId="10" fillId="4" borderId="0" xfId="0" applyFont="1" applyFill="1" applyAlignment="1">
      <alignment wrapText="1"/>
    </xf>
    <xf numFmtId="0" fontId="9" fillId="0" borderId="0" xfId="0" applyNumberFormat="1" applyFont="1"/>
    <xf numFmtId="165" fontId="9" fillId="0" borderId="0" xfId="2" applyNumberFormat="1" applyFont="1"/>
    <xf numFmtId="3" fontId="9" fillId="0" borderId="0" xfId="0" applyFont="1" applyAlignment="1">
      <alignment wrapText="1"/>
    </xf>
    <xf numFmtId="0" fontId="4" fillId="0" borderId="0" xfId="3"/>
    <xf numFmtId="0" fontId="9" fillId="0" borderId="0" xfId="3" applyFont="1"/>
    <xf numFmtId="3" fontId="4" fillId="0" borderId="0" xfId="3" applyNumberFormat="1"/>
  </cellXfs>
  <cellStyles count="4">
    <cellStyle name="Comma" xfId="2" builtinId="3"/>
    <cellStyle name="Normal" xfId="0" builtinId="0"/>
    <cellStyle name="Normal 2" xfId="3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92-4997-ADD1-8F8335947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B6-435E-90A3-5071292C81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5B-47D6-ABA5-18CBE9B060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C0-41B6-9F9F-94D417B9E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7D-4E72-ACB4-30AA5EF562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73-4D38-9A68-644BFECCF6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E4-47B7-956C-1234B3B690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F1-4002-9C40-68FF6DEF2B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63-4E36-B6F4-35089A0B0D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3B-4B8C-814E-332BFCFED4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66-4B1E-8564-75CF21FA09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CE2-4BBE-9127-EA56C2BA9F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C4-4DE5-8F37-0BC67B11E7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E2-43DF-907B-52E1D4BAA6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11-44FA-86D6-36E504B025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showGridLines="0" tabSelected="1" topLeftCell="E1" workbookViewId="0">
      <selection activeCell="F1" sqref="F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42572</v>
      </c>
      <c r="G6" s="7">
        <f t="shared" ref="G6:O6" si="1">IF(G4=$BF$1,"",G71)</f>
        <v>54498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167336</v>
      </c>
      <c r="G7" s="7">
        <f t="shared" ref="G7:O7" si="2">IF(G4=$BF$1,"",G128)</f>
        <v>143053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140861</v>
      </c>
      <c r="G8" s="7">
        <f t="shared" ref="G8:O8" si="3">IF(G4=$BF$1,"",G161)</f>
        <v>153727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49726</v>
      </c>
      <c r="G9" s="7">
        <f t="shared" ref="G9:O9" si="4">IF(G4=$BF$1,"",G189)</f>
        <v>51577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10972</v>
      </c>
      <c r="G10" s="7">
        <f t="shared" ref="G10:O10" si="5">IF(G4=$BF$1,"",G210)</f>
        <v>7977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247499</v>
      </c>
      <c r="G11" s="7">
        <f t="shared" ref="G11:O11" si="6">IF(G4=$BF$1,"",G227)</f>
        <v>237226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308197</v>
      </c>
      <c r="G12" s="35">
        <f t="shared" ref="G12:O12" si="7">IF(G4=$BF$1,"",SUM(G7:G8))</f>
        <v>296780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308197</v>
      </c>
      <c r="G13" s="35">
        <f t="shared" ref="G13:O13" si="8">IF(G4=$BF$1,"",SUM(G9:G11))</f>
        <v>296780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5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5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5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5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5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5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5">
      <c r="E24" s="1" t="s">
        <v>26</v>
      </c>
      <c r="F24" s="39">
        <v>433947</v>
      </c>
      <c r="G24" s="39">
        <v>405232</v>
      </c>
      <c r="H24">
        <v>79594</v>
      </c>
      <c r="J24" s="39" t="s">
        <v>482</v>
      </c>
    </row>
    <row r="25" spans="5:15">
      <c r="E25" s="1" t="s">
        <v>27</v>
      </c>
      <c r="F25" s="40">
        <v>330414</v>
      </c>
      <c r="G25" s="40">
        <v>281835</v>
      </c>
      <c r="H25">
        <v>265897</v>
      </c>
    </row>
    <row r="26" spans="5:15">
      <c r="E26" s="1" t="s">
        <v>28</v>
      </c>
      <c r="F26" s="42"/>
      <c r="G26" s="42"/>
    </row>
    <row r="27" spans="5:15">
      <c r="E27" s="1" t="s">
        <v>29</v>
      </c>
      <c r="F27" s="42"/>
      <c r="G27" s="42"/>
    </row>
    <row r="28" spans="5:15">
      <c r="E28" s="1" t="s">
        <v>30</v>
      </c>
      <c r="F28" s="42"/>
      <c r="G28" s="42"/>
    </row>
    <row r="29" spans="5:15">
      <c r="E29" s="12" t="s">
        <v>31</v>
      </c>
      <c r="F29" s="42"/>
      <c r="G29" s="42"/>
    </row>
    <row r="30" spans="5:15">
      <c r="E30" s="6" t="s">
        <v>32</v>
      </c>
      <c r="F30" s="41">
        <f>F24-F25+ABS(F26)-F27-F28-F29</f>
        <v>103533</v>
      </c>
      <c r="G30" s="41">
        <f>IF(G4=$BF$1,"",G24-G25+ABS(G26)-G27-G28-G29)</f>
        <v>123397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5">
      <c r="E31" s="12" t="s">
        <v>33</v>
      </c>
      <c r="F31" s="40">
        <v>-47</v>
      </c>
      <c r="G31" s="40">
        <v>91</v>
      </c>
      <c r="H31">
        <v>105</v>
      </c>
    </row>
    <row r="32" spans="5:15">
      <c r="E32" s="1" t="s">
        <v>34</v>
      </c>
      <c r="F32" s="42"/>
      <c r="G32" s="42"/>
    </row>
    <row r="33" spans="5:15">
      <c r="E33" s="1" t="s">
        <v>35</v>
      </c>
      <c r="F33" s="42"/>
      <c r="G33" s="42"/>
    </row>
    <row r="34" spans="5:15">
      <c r="E34" s="1" t="s">
        <v>36</v>
      </c>
      <c r="F34" s="40">
        <v>47755</v>
      </c>
      <c r="G34" s="40">
        <v>49249</v>
      </c>
      <c r="H34">
        <v>38506</v>
      </c>
    </row>
    <row r="35" spans="5:15">
      <c r="E35" s="1" t="s">
        <v>37</v>
      </c>
      <c r="F35" s="42"/>
      <c r="G35" s="42"/>
    </row>
    <row r="36" spans="5:15">
      <c r="E36" s="1" t="s">
        <v>38</v>
      </c>
      <c r="F36" s="42"/>
      <c r="G36" s="42"/>
    </row>
    <row r="37" spans="5:15">
      <c r="E37" s="1" t="s">
        <v>39</v>
      </c>
      <c r="F37" s="42"/>
      <c r="G37" s="42"/>
    </row>
    <row r="38" spans="5:15">
      <c r="E38" s="1" t="s">
        <v>40</v>
      </c>
      <c r="F38" s="42"/>
      <c r="G38" s="42"/>
    </row>
    <row r="39" spans="5:15">
      <c r="E39" s="1" t="s">
        <v>41</v>
      </c>
      <c r="F39" s="42"/>
      <c r="G39" s="42"/>
    </row>
    <row r="40" spans="5:15">
      <c r="E40" s="1" t="s">
        <v>42</v>
      </c>
      <c r="F40" s="42"/>
      <c r="G40" s="42"/>
    </row>
    <row r="41" spans="5:15">
      <c r="E41" s="1" t="s">
        <v>43</v>
      </c>
      <c r="F41" s="42"/>
      <c r="G41" s="42"/>
    </row>
    <row r="42" spans="5:15">
      <c r="E42" s="1" t="s">
        <v>44</v>
      </c>
      <c r="F42" s="42"/>
      <c r="G42" s="42"/>
    </row>
    <row r="43" spans="5:15">
      <c r="E43" s="6" t="s">
        <v>45</v>
      </c>
      <c r="F43" s="41">
        <f>F32+F33+F34+F35+F36+F37+F38+F39+F40+F41+F42</f>
        <v>47755</v>
      </c>
      <c r="G43" s="41">
        <f>G32+G33+G34+G35+G36+G37+G38+G39+G40+G41+G42</f>
        <v>49249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5">
      <c r="E44" s="6" t="s">
        <v>46</v>
      </c>
      <c r="F44" s="41">
        <f>F30+F31-F43</f>
        <v>55731</v>
      </c>
      <c r="G44" s="41">
        <f>IF(G4=$BF$1,"",G30+G31-G43)</f>
        <v>74239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5">
      <c r="E45" s="1" t="s">
        <v>47</v>
      </c>
      <c r="F45" s="39">
        <v>12</v>
      </c>
      <c r="G45" s="39">
        <v>-45</v>
      </c>
      <c r="H45">
        <v>-20</v>
      </c>
      <c r="J45" s="39" t="s">
        <v>483</v>
      </c>
    </row>
    <row r="46" spans="5:15">
      <c r="E46" s="1" t="s">
        <v>48</v>
      </c>
      <c r="F46" s="42"/>
      <c r="G46" s="42"/>
    </row>
    <row r="47" spans="5:15">
      <c r="E47" s="1" t="s">
        <v>49</v>
      </c>
      <c r="F47" s="42"/>
      <c r="G47" s="42"/>
    </row>
    <row r="48" spans="5:15">
      <c r="E48" s="1" t="s">
        <v>50</v>
      </c>
      <c r="F48" s="39">
        <v>196</v>
      </c>
      <c r="G48" s="39">
        <v>298</v>
      </c>
      <c r="J48" s="39" t="s">
        <v>484</v>
      </c>
    </row>
    <row r="49" spans="5:15">
      <c r="E49" s="1" t="s">
        <v>51</v>
      </c>
      <c r="F49" s="42"/>
      <c r="G49" s="42"/>
    </row>
    <row r="50" spans="5:15">
      <c r="E50" s="1" t="s">
        <v>52</v>
      </c>
      <c r="F50" s="42"/>
      <c r="G50" s="42"/>
    </row>
    <row r="51" spans="5:15">
      <c r="E51" s="1" t="s">
        <v>53</v>
      </c>
      <c r="F51" s="42"/>
      <c r="G51" s="42"/>
    </row>
    <row r="52" spans="5:15">
      <c r="E52" s="1" t="s">
        <v>54</v>
      </c>
      <c r="F52" s="39">
        <v>0</v>
      </c>
      <c r="G52" s="39">
        <v>0</v>
      </c>
      <c r="H52">
        <v>292</v>
      </c>
      <c r="J52" s="39" t="s">
        <v>484</v>
      </c>
    </row>
    <row r="53" spans="5:15">
      <c r="E53" s="1" t="s">
        <v>55</v>
      </c>
      <c r="F53" s="42"/>
      <c r="G53" s="42"/>
    </row>
    <row r="54" spans="5:15">
      <c r="E54" s="1" t="s">
        <v>56</v>
      </c>
      <c r="F54" s="42"/>
      <c r="G54" s="42"/>
    </row>
    <row r="55" spans="5:15">
      <c r="E55" s="1" t="s">
        <v>57</v>
      </c>
      <c r="F55" s="42"/>
      <c r="G55" s="42"/>
    </row>
    <row r="56" spans="5:15">
      <c r="E56" s="1" t="s">
        <v>58</v>
      </c>
      <c r="F56" s="42"/>
      <c r="G56" s="42"/>
    </row>
    <row r="57" spans="5:15">
      <c r="E57" s="1" t="s">
        <v>59</v>
      </c>
      <c r="F57" s="42"/>
      <c r="G57" s="42"/>
    </row>
    <row r="58" spans="5:15">
      <c r="E58" s="12" t="s">
        <v>60</v>
      </c>
      <c r="F58" s="42"/>
      <c r="G58" s="42"/>
    </row>
    <row r="59" spans="5:15">
      <c r="E59" s="6" t="s">
        <v>61</v>
      </c>
      <c r="F59" s="41">
        <f>F44+F45+F46+F47+F48-F49-F50-F51+F52-F53+F54+F55-F56+F57+F58</f>
        <v>55939</v>
      </c>
      <c r="G59" s="41">
        <f>IF(G4=$BF$1,"",G44+G45+G46+G47+G48-G49-G50-G51+G52-G53+G54+G55-G56+G57+G58)</f>
        <v>74492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5">
      <c r="E60" s="1" t="s">
        <v>62</v>
      </c>
      <c r="F60" s="40">
        <v>13367</v>
      </c>
      <c r="G60" s="40">
        <v>19994</v>
      </c>
      <c r="H60">
        <v>26615</v>
      </c>
    </row>
    <row r="61" spans="5:15">
      <c r="E61" s="1" t="s">
        <v>63</v>
      </c>
      <c r="F61" s="42"/>
      <c r="G61" s="42"/>
    </row>
    <row r="62" spans="5:15">
      <c r="E62" s="1" t="s">
        <v>64</v>
      </c>
      <c r="F62" s="42"/>
      <c r="G62" s="42"/>
    </row>
    <row r="63" spans="5:15">
      <c r="E63" s="12"/>
      <c r="F63" s="42"/>
      <c r="G63" s="42"/>
    </row>
    <row r="64" spans="5:15">
      <c r="E64" s="12"/>
      <c r="F64" s="42"/>
      <c r="G64" s="42"/>
    </row>
    <row r="65" spans="5:15">
      <c r="E65" s="12"/>
      <c r="F65" s="42"/>
      <c r="G65" s="42"/>
    </row>
    <row r="66" spans="5:15">
      <c r="E66" s="12" t="s">
        <v>65</v>
      </c>
      <c r="F66" s="42"/>
      <c r="G66" s="42"/>
    </row>
    <row r="67" spans="5:15">
      <c r="E67" s="6" t="s">
        <v>66</v>
      </c>
      <c r="F67" s="41">
        <f>SUM(F59,-F60,-ABS(F61),-F62,-F66)</f>
        <v>42572</v>
      </c>
      <c r="G67" s="41">
        <f>IF(G4=$BF$1,"",SUM(G59,-G60,-ABS(G61),-G62,-G66))</f>
        <v>54498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  <c r="F68" s="42"/>
      <c r="G68" s="42"/>
    </row>
    <row r="69" spans="5:15">
      <c r="E69" s="1" t="s">
        <v>68</v>
      </c>
      <c r="F69" s="42"/>
      <c r="G69" s="42"/>
    </row>
    <row r="70" spans="5:15">
      <c r="E70" s="1" t="s">
        <v>69</v>
      </c>
      <c r="F70" s="42"/>
      <c r="G70" s="42"/>
    </row>
    <row r="71" spans="5:15">
      <c r="E71" s="6" t="s">
        <v>70</v>
      </c>
      <c r="F71" s="41">
        <f>SUM(F67:F70)</f>
        <v>42572</v>
      </c>
      <c r="G71" s="41">
        <f t="shared" ref="G71:O71" si="14">IF(G4=$BF$1,"",SUM(G67:G70))</f>
        <v>54498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  <c r="F72" s="42"/>
      <c r="G72" s="42"/>
    </row>
    <row r="73" spans="5:15">
      <c r="F73" s="42"/>
      <c r="G73" s="42"/>
    </row>
    <row r="74" spans="5:15">
      <c r="E74" s="1" t="s">
        <v>71</v>
      </c>
      <c r="F74" s="42"/>
      <c r="G74" s="42"/>
    </row>
    <row r="75" spans="5:15">
      <c r="E75" s="1" t="s">
        <v>72</v>
      </c>
      <c r="F75" s="42"/>
      <c r="G75" s="42"/>
    </row>
    <row r="76" spans="5:15">
      <c r="E76" s="1" t="s">
        <v>73</v>
      </c>
      <c r="F76" s="42"/>
      <c r="G76" s="42"/>
    </row>
    <row r="77" spans="5:15">
      <c r="E77" s="1" t="s">
        <v>74</v>
      </c>
      <c r="F77" s="42"/>
      <c r="G77" s="42"/>
    </row>
    <row r="78" spans="5:15">
      <c r="F78" s="42"/>
      <c r="G78" s="42"/>
    </row>
    <row r="79" spans="5:15">
      <c r="F79" s="42"/>
      <c r="G79" s="42"/>
    </row>
    <row r="80" spans="5:15">
      <c r="F80" s="42"/>
      <c r="G80" s="42"/>
    </row>
    <row r="81" spans="5:15">
      <c r="E81" s="1" t="s">
        <v>75</v>
      </c>
      <c r="F81" s="42"/>
      <c r="G81" s="42"/>
    </row>
    <row r="82" spans="5:15">
      <c r="E82" s="1" t="s">
        <v>76</v>
      </c>
      <c r="F82" s="42"/>
      <c r="G82" s="42"/>
    </row>
    <row r="83" spans="5:15">
      <c r="E83" s="6" t="s">
        <v>77</v>
      </c>
      <c r="F83" s="41">
        <f>SUM(F71:F82)</f>
        <v>42572</v>
      </c>
      <c r="G83" s="41">
        <f t="shared" ref="G83:O83" si="15">IF(G4=$BF$1,"",SUM(G71:G82))</f>
        <v>54498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  <c r="F84" s="42"/>
      <c r="G84" s="42"/>
    </row>
    <row r="85" spans="5:15">
      <c r="E85" s="1" t="s">
        <v>79</v>
      </c>
      <c r="F85" s="42"/>
      <c r="G85" s="42"/>
    </row>
    <row r="86" spans="5:15">
      <c r="F86" s="42"/>
      <c r="G86" s="42"/>
    </row>
    <row r="87" spans="5:15">
      <c r="F87" s="42"/>
      <c r="G87" s="42"/>
    </row>
    <row r="88" spans="5:15">
      <c r="E88" s="8" t="s">
        <v>80</v>
      </c>
      <c r="F88" s="43"/>
      <c r="G88" s="43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  <c r="F89" s="40">
        <v>100507</v>
      </c>
      <c r="G89" s="40">
        <v>94308</v>
      </c>
    </row>
    <row r="90" spans="5:15">
      <c r="E90" s="1" t="s">
        <v>82</v>
      </c>
      <c r="F90" s="42"/>
      <c r="G90" s="42"/>
    </row>
    <row r="91" spans="5:15">
      <c r="E91" s="1" t="s">
        <v>83</v>
      </c>
      <c r="F91" s="42"/>
      <c r="G91" s="42"/>
    </row>
    <row r="92" spans="5:15">
      <c r="E92" s="12" t="s">
        <v>84</v>
      </c>
      <c r="F92" s="39">
        <v>229376</v>
      </c>
      <c r="G92" s="39">
        <v>198030</v>
      </c>
      <c r="J92" s="39" t="s">
        <v>486</v>
      </c>
    </row>
    <row r="93" spans="5:15">
      <c r="E93" s="1" t="s">
        <v>85</v>
      </c>
      <c r="F93" s="42"/>
      <c r="G93" s="42"/>
    </row>
    <row r="94" spans="5:15">
      <c r="E94" s="1" t="s">
        <v>86</v>
      </c>
      <c r="F94" s="42"/>
      <c r="G94" s="42"/>
    </row>
    <row r="95" spans="5:15">
      <c r="E95" s="1" t="s">
        <v>87</v>
      </c>
      <c r="F95" s="42"/>
      <c r="G95" s="42"/>
    </row>
    <row r="96" spans="5:15">
      <c r="E96" s="12"/>
      <c r="F96" s="42"/>
      <c r="G96" s="42"/>
    </row>
    <row r="97" spans="5:15">
      <c r="F97" s="42"/>
      <c r="G97" s="42"/>
    </row>
    <row r="98" spans="5:15">
      <c r="E98" s="6" t="s">
        <v>88</v>
      </c>
      <c r="F98" s="41">
        <f>F89+F90+F91+F92+F93+F94+F95+F96</f>
        <v>329883</v>
      </c>
      <c r="G98" s="41">
        <f>IF(G4=$BF$1,"",G89+G90+G91+G92+G93+G94+G95+G96)</f>
        <v>292338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  <c r="F99" s="39">
        <v>-166880</v>
      </c>
      <c r="G99" s="39">
        <v>-149963</v>
      </c>
      <c r="J99" s="39" t="s">
        <v>483</v>
      </c>
    </row>
    <row r="100" spans="5:15">
      <c r="E100" s="6" t="s">
        <v>90</v>
      </c>
      <c r="F100" s="41">
        <f>F98+F99</f>
        <v>163003</v>
      </c>
      <c r="G100" s="41">
        <f t="shared" ref="G100:O100" si="17">IF(G4=$BF$1,"",G98+G99)</f>
        <v>142375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  <c r="F101" s="40">
        <v>3229</v>
      </c>
      <c r="G101" s="40">
        <v>0</v>
      </c>
    </row>
    <row r="102" spans="5:15">
      <c r="E102" s="1" t="s">
        <v>92</v>
      </c>
      <c r="F102" s="40">
        <v>506</v>
      </c>
      <c r="G102" s="40">
        <v>0</v>
      </c>
    </row>
    <row r="103" spans="5:15">
      <c r="E103" s="1" t="s">
        <v>93</v>
      </c>
      <c r="F103" s="42"/>
      <c r="G103" s="42"/>
    </row>
    <row r="104" spans="5:15">
      <c r="E104" s="6" t="s">
        <v>94</v>
      </c>
      <c r="F104" s="41">
        <f>F101+F102+F103</f>
        <v>3735</v>
      </c>
      <c r="G104" s="41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  <c r="F105" s="42"/>
      <c r="G105" s="42"/>
    </row>
    <row r="106" spans="5:15">
      <c r="E106" s="1" t="s">
        <v>96</v>
      </c>
      <c r="F106" s="39">
        <v>598</v>
      </c>
      <c r="G106" s="39">
        <v>678</v>
      </c>
      <c r="J106" s="39" t="s">
        <v>487</v>
      </c>
    </row>
    <row r="107" spans="5:15">
      <c r="E107" s="1" t="s">
        <v>97</v>
      </c>
      <c r="F107" s="42"/>
      <c r="G107" s="42"/>
    </row>
    <row r="108" spans="5:15">
      <c r="E108" s="1" t="s">
        <v>98</v>
      </c>
      <c r="F108" s="42"/>
      <c r="G108" s="42"/>
    </row>
    <row r="109" spans="5:15">
      <c r="E109" s="1" t="s">
        <v>99</v>
      </c>
      <c r="F109" s="42"/>
      <c r="G109" s="42"/>
    </row>
    <row r="110" spans="5:15">
      <c r="E110" s="1" t="s">
        <v>100</v>
      </c>
      <c r="F110" s="42"/>
      <c r="G110" s="42"/>
    </row>
    <row r="111" spans="5:15">
      <c r="E111" s="1" t="s">
        <v>101</v>
      </c>
      <c r="F111" s="42"/>
      <c r="G111" s="42"/>
    </row>
    <row r="112" spans="5:15">
      <c r="E112" s="1" t="s">
        <v>102</v>
      </c>
      <c r="F112" s="42"/>
      <c r="G112" s="42"/>
    </row>
    <row r="113" spans="5:15">
      <c r="E113" s="1" t="s">
        <v>103</v>
      </c>
      <c r="F113" s="42"/>
      <c r="G113" s="42"/>
    </row>
    <row r="114" spans="5:15">
      <c r="E114" s="1" t="s">
        <v>104</v>
      </c>
      <c r="F114" s="42"/>
      <c r="G114" s="42"/>
    </row>
    <row r="115" spans="5:15">
      <c r="E115" s="1" t="s">
        <v>105</v>
      </c>
      <c r="F115" s="42"/>
      <c r="G115" s="42"/>
    </row>
    <row r="116" spans="5:15">
      <c r="E116" s="1" t="s">
        <v>106</v>
      </c>
      <c r="F116" s="42"/>
      <c r="G116" s="42"/>
    </row>
    <row r="117" spans="5:15">
      <c r="E117" s="1" t="s">
        <v>107</v>
      </c>
      <c r="F117" s="42"/>
      <c r="G117" s="42"/>
    </row>
    <row r="118" spans="5:15">
      <c r="E118" s="1" t="s">
        <v>108</v>
      </c>
      <c r="F118" s="42"/>
      <c r="G118" s="42"/>
    </row>
    <row r="119" spans="5:15">
      <c r="F119" s="42"/>
      <c r="G119" s="42"/>
    </row>
    <row r="120" spans="5:15">
      <c r="F120" s="42"/>
      <c r="G120" s="42"/>
    </row>
    <row r="121" spans="5:15">
      <c r="F121" s="42"/>
      <c r="G121" s="42"/>
    </row>
    <row r="122" spans="5:15">
      <c r="E122" s="1" t="s">
        <v>109</v>
      </c>
      <c r="F122" s="42"/>
      <c r="G122" s="42"/>
    </row>
    <row r="123" spans="5:15">
      <c r="E123" s="1" t="s">
        <v>110</v>
      </c>
      <c r="F123" s="42"/>
      <c r="G123" s="42"/>
    </row>
    <row r="124" spans="5:15">
      <c r="E124" s="1" t="s">
        <v>111</v>
      </c>
      <c r="F124" s="42"/>
      <c r="G124" s="42"/>
    </row>
    <row r="125" spans="5:15">
      <c r="E125" s="1" t="s">
        <v>112</v>
      </c>
      <c r="F125" s="42"/>
      <c r="G125" s="42"/>
    </row>
    <row r="126" spans="5:15">
      <c r="E126" s="1" t="s">
        <v>113</v>
      </c>
      <c r="F126" s="42"/>
      <c r="G126" s="42"/>
    </row>
    <row r="127" spans="5:15">
      <c r="E127" s="12" t="s">
        <v>114</v>
      </c>
      <c r="F127" s="42"/>
      <c r="G127" s="42"/>
    </row>
    <row r="128" spans="5:15">
      <c r="E128" s="6" t="s">
        <v>115</v>
      </c>
      <c r="F128" s="41">
        <f>F100+SUM(F104:F127)</f>
        <v>167336</v>
      </c>
      <c r="G128" s="41">
        <f t="shared" ref="G128:O128" si="19">IF(G4=$BF$1,"",G100+SUM(G104:G126))</f>
        <v>143053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43"/>
      <c r="G129" s="43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 s="40">
        <v>1994</v>
      </c>
      <c r="G130" s="40">
        <v>21457</v>
      </c>
    </row>
    <row r="131" spans="5:15">
      <c r="E131" s="1" t="s">
        <v>118</v>
      </c>
      <c r="F131" s="40">
        <v>0</v>
      </c>
      <c r="G131" s="40">
        <v>8957</v>
      </c>
    </row>
    <row r="132" spans="5:15">
      <c r="E132" s="1" t="s">
        <v>119</v>
      </c>
      <c r="F132" s="42"/>
      <c r="G132" s="42"/>
    </row>
    <row r="133" spans="5:15">
      <c r="E133" s="1" t="s">
        <v>120</v>
      </c>
      <c r="F133" s="42"/>
      <c r="G133" s="42"/>
    </row>
    <row r="134" spans="5:15">
      <c r="E134" s="1" t="s">
        <v>95</v>
      </c>
      <c r="F134" s="42"/>
      <c r="G134" s="42"/>
    </row>
    <row r="135" spans="5:15">
      <c r="E135" s="1" t="s">
        <v>96</v>
      </c>
      <c r="F135" s="44">
        <v>27</v>
      </c>
      <c r="G135" s="44">
        <v>28</v>
      </c>
      <c r="J135" s="39" t="s">
        <v>485</v>
      </c>
    </row>
    <row r="136" spans="5:15">
      <c r="E136" s="1" t="s">
        <v>121</v>
      </c>
      <c r="F136" s="42"/>
      <c r="G136" s="42"/>
    </row>
    <row r="137" spans="5:15">
      <c r="F137" s="42"/>
      <c r="G137" s="42"/>
    </row>
    <row r="138" spans="5:15">
      <c r="F138" s="42"/>
      <c r="G138" s="42"/>
    </row>
    <row r="139" spans="5:15">
      <c r="F139" s="42"/>
      <c r="G139" s="42"/>
    </row>
    <row r="140" spans="5:15">
      <c r="E140" s="6" t="s">
        <v>122</v>
      </c>
      <c r="F140" s="41">
        <f>F130+F131+F132+F133+F134+F135+F136+F139</f>
        <v>2021</v>
      </c>
      <c r="G140" s="41">
        <f t="shared" ref="G140:O140" si="20">IF(G4=$BF$1,"",G130+G131+G132+G133+G134+G135+G136+G139)</f>
        <v>30442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  <c r="F141" s="42"/>
      <c r="G141" s="42"/>
    </row>
    <row r="142" spans="5:15">
      <c r="E142" s="1" t="s">
        <v>124</v>
      </c>
      <c r="F142" s="42"/>
      <c r="G142" s="42"/>
    </row>
    <row r="143" spans="5:15">
      <c r="E143" s="1" t="s">
        <v>125</v>
      </c>
      <c r="F143" s="42"/>
      <c r="G143" s="42"/>
    </row>
    <row r="144" spans="5:15">
      <c r="E144" s="1" t="s">
        <v>126</v>
      </c>
      <c r="F144" s="40">
        <v>77612</v>
      </c>
      <c r="G144" s="40">
        <v>70786</v>
      </c>
    </row>
    <row r="145" spans="5:15">
      <c r="E145" s="6" t="s">
        <v>127</v>
      </c>
      <c r="F145" s="41">
        <f>F141+F142+F143+F144</f>
        <v>77612</v>
      </c>
      <c r="G145" s="41">
        <f t="shared" ref="G145:O145" si="21">IF(G4=$BF$1,"",G141+G142+G143+G144)</f>
        <v>70786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  <c r="F146" s="42"/>
      <c r="G146" s="42"/>
    </row>
    <row r="147" spans="5:15">
      <c r="E147" s="1" t="s">
        <v>129</v>
      </c>
      <c r="F147" s="42"/>
      <c r="G147" s="42"/>
    </row>
    <row r="148" spans="5:15">
      <c r="E148" s="1" t="s">
        <v>130</v>
      </c>
      <c r="F148" s="42"/>
      <c r="G148" s="42"/>
    </row>
    <row r="149" spans="5:15">
      <c r="E149" s="1" t="s">
        <v>131</v>
      </c>
      <c r="F149" s="42"/>
      <c r="G149" s="42"/>
    </row>
    <row r="150" spans="5:15">
      <c r="E150" s="1" t="s">
        <v>132</v>
      </c>
      <c r="F150" s="42"/>
      <c r="G150" s="42"/>
    </row>
    <row r="151" spans="5:15">
      <c r="E151" s="1" t="s">
        <v>133</v>
      </c>
      <c r="F151" s="40">
        <v>6104</v>
      </c>
      <c r="G151" s="40">
        <v>1643</v>
      </c>
    </row>
    <row r="152" spans="5:15">
      <c r="F152" s="42"/>
      <c r="G152" s="42"/>
    </row>
    <row r="153" spans="5:15">
      <c r="F153" s="42"/>
      <c r="G153" s="42"/>
    </row>
    <row r="154" spans="5:15">
      <c r="E154" s="12" t="s">
        <v>134</v>
      </c>
      <c r="F154" s="40">
        <v>1046</v>
      </c>
      <c r="G154" s="40">
        <v>518</v>
      </c>
    </row>
    <row r="155" spans="5:15">
      <c r="E155" s="1" t="s">
        <v>135</v>
      </c>
      <c r="F155" s="42"/>
      <c r="G155" s="42"/>
    </row>
    <row r="156" spans="5:15">
      <c r="E156" s="12" t="s">
        <v>136</v>
      </c>
      <c r="F156" s="42"/>
      <c r="G156" s="42"/>
    </row>
    <row r="157" spans="5:15">
      <c r="E157" s="12" t="s">
        <v>137</v>
      </c>
      <c r="F157" s="40">
        <v>54078</v>
      </c>
      <c r="G157" s="40">
        <v>50338</v>
      </c>
    </row>
    <row r="158" spans="5:15">
      <c r="E158" s="1" t="s">
        <v>138</v>
      </c>
      <c r="F158" s="42"/>
      <c r="G158" s="42"/>
    </row>
    <row r="159" spans="5:15">
      <c r="E159" s="1" t="s">
        <v>139</v>
      </c>
      <c r="F159" s="42"/>
      <c r="G159" s="42"/>
    </row>
    <row r="160" spans="5:15">
      <c r="E160" s="6" t="s">
        <v>140</v>
      </c>
      <c r="F160" s="41">
        <f>F146+F147+F148+F149+F150+F151+F152+F153+F154+F155+F156+F157+F158+F159</f>
        <v>61228</v>
      </c>
      <c r="G160" s="41">
        <f>IF(G4=$BF$1,"",G146+G147+G148+G149+G150+G151+G152+G153+G154+G155+G156+G157+G158+G159)</f>
        <v>52499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41">
        <f>F140+F145+F160</f>
        <v>140861</v>
      </c>
      <c r="G161" s="41">
        <f t="shared" ref="G161:O161" si="22">IF(G4=$BF$1,"",G140+G145+G160)</f>
        <v>153727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43"/>
      <c r="G162" s="43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  <c r="F163" s="42"/>
      <c r="G163" s="42"/>
    </row>
    <row r="164" spans="5:15">
      <c r="E164" s="1" t="s">
        <v>143</v>
      </c>
      <c r="F164" s="42"/>
      <c r="G164" s="42"/>
    </row>
    <row r="165" spans="5:15">
      <c r="E165" s="1" t="s">
        <v>144</v>
      </c>
      <c r="F165" s="42"/>
      <c r="G165" s="42"/>
    </row>
    <row r="166" spans="5:15">
      <c r="E166" s="1" t="s">
        <v>145</v>
      </c>
      <c r="F166" s="42"/>
      <c r="G166" s="42"/>
    </row>
    <row r="167" spans="5:15">
      <c r="E167" s="1" t="s">
        <v>146</v>
      </c>
      <c r="F167" s="42"/>
      <c r="G167" s="42"/>
    </row>
    <row r="168" spans="5:15">
      <c r="E168" s="1" t="s">
        <v>147</v>
      </c>
      <c r="F168" s="40">
        <v>0</v>
      </c>
      <c r="G168" s="40">
        <v>0</v>
      </c>
    </row>
    <row r="169" spans="5:15">
      <c r="E169" s="1" t="s">
        <v>148</v>
      </c>
      <c r="F169" s="42"/>
      <c r="G169" s="42"/>
    </row>
    <row r="170" spans="5:15">
      <c r="E170" s="1" t="s">
        <v>149</v>
      </c>
      <c r="F170" s="42"/>
      <c r="G170" s="42"/>
    </row>
    <row r="171" spans="5:15">
      <c r="E171" s="1" t="s">
        <v>150</v>
      </c>
      <c r="F171" s="42"/>
      <c r="G171" s="42"/>
    </row>
    <row r="172" spans="5:15">
      <c r="E172" s="1" t="s">
        <v>151</v>
      </c>
      <c r="F172" s="39">
        <v>0</v>
      </c>
      <c r="G172" s="39">
        <v>0</v>
      </c>
      <c r="J172" s="39" t="s">
        <v>488</v>
      </c>
    </row>
    <row r="173" spans="5:15">
      <c r="E173" s="1" t="s">
        <v>152</v>
      </c>
      <c r="F173" s="42"/>
      <c r="G173" s="42"/>
    </row>
    <row r="174" spans="5:15">
      <c r="E174" s="1" t="s">
        <v>153</v>
      </c>
      <c r="F174" s="42"/>
      <c r="G174" s="42"/>
    </row>
    <row r="175" spans="5:15">
      <c r="E175" s="1" t="s">
        <v>154</v>
      </c>
      <c r="F175" s="42"/>
      <c r="G175" s="42"/>
    </row>
    <row r="176" spans="5:15">
      <c r="E176" s="1" t="s">
        <v>155</v>
      </c>
      <c r="F176" s="42"/>
      <c r="G176" s="42"/>
    </row>
    <row r="177" spans="5:15">
      <c r="E177" s="1" t="s">
        <v>156</v>
      </c>
      <c r="F177" s="42"/>
      <c r="G177" s="42"/>
    </row>
    <row r="178" spans="5:15">
      <c r="E178" s="1" t="s">
        <v>157</v>
      </c>
      <c r="F178" s="42"/>
      <c r="G178" s="42"/>
    </row>
    <row r="179" spans="5:15">
      <c r="F179" s="42"/>
      <c r="G179" s="42"/>
    </row>
    <row r="180" spans="5:15">
      <c r="E180" s="1" t="s">
        <v>158</v>
      </c>
      <c r="F180" s="42"/>
      <c r="G180" s="42"/>
    </row>
    <row r="181" spans="5:15">
      <c r="E181" s="1" t="s">
        <v>159</v>
      </c>
      <c r="F181" s="42"/>
      <c r="G181" s="42"/>
    </row>
    <row r="182" spans="5:15">
      <c r="F182" s="42"/>
      <c r="G182" s="42"/>
    </row>
    <row r="183" spans="5:15">
      <c r="E183" s="1" t="s">
        <v>160</v>
      </c>
      <c r="F183" s="42"/>
      <c r="G183" s="42"/>
    </row>
    <row r="184" spans="5:15">
      <c r="E184" s="12" t="s">
        <v>161</v>
      </c>
      <c r="F184" s="46">
        <v>48071</v>
      </c>
      <c r="G184" s="45">
        <v>50065</v>
      </c>
      <c r="J184" s="39" t="s">
        <v>489</v>
      </c>
    </row>
    <row r="185" spans="5:15">
      <c r="E185" s="12" t="s">
        <v>162</v>
      </c>
      <c r="F185" s="40">
        <v>1655</v>
      </c>
      <c r="G185" s="40">
        <v>1512</v>
      </c>
    </row>
    <row r="186" spans="5:15">
      <c r="F186" s="42"/>
      <c r="G186" s="42"/>
    </row>
    <row r="187" spans="5:15">
      <c r="E187" s="1" t="s">
        <v>163</v>
      </c>
      <c r="F187" s="39">
        <v>0</v>
      </c>
      <c r="G187" s="39">
        <v>0</v>
      </c>
      <c r="J187" s="48" t="s">
        <v>491</v>
      </c>
    </row>
    <row r="188" spans="5:15">
      <c r="E188" s="1" t="s">
        <v>164</v>
      </c>
      <c r="F188" s="42"/>
      <c r="G188" s="42"/>
    </row>
    <row r="189" spans="5:15">
      <c r="E189" s="6" t="s">
        <v>13</v>
      </c>
      <c r="F189" s="41">
        <f>SUM(F163:F188)</f>
        <v>49726</v>
      </c>
      <c r="G189" s="41">
        <f t="shared" ref="G189:O189" si="23">IF(G4=$BF$1,"",SUM(G163:G188))</f>
        <v>51577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165</v>
      </c>
      <c r="F190" s="43"/>
      <c r="G190" s="43"/>
      <c r="H190" s="8"/>
      <c r="I190" s="8"/>
      <c r="J190" s="8"/>
      <c r="K190" s="8"/>
      <c r="L190" s="8"/>
      <c r="M190" s="8"/>
      <c r="N190" s="8"/>
      <c r="O190" s="8"/>
    </row>
    <row r="191" spans="5:15">
      <c r="E191" s="1" t="s">
        <v>166</v>
      </c>
      <c r="F191" s="42"/>
      <c r="G191" s="42"/>
    </row>
    <row r="192" spans="5:15">
      <c r="E192" s="1" t="s">
        <v>167</v>
      </c>
      <c r="F192" s="42"/>
      <c r="G192" s="42"/>
    </row>
    <row r="193" spans="5:7">
      <c r="E193" s="1" t="s">
        <v>168</v>
      </c>
      <c r="F193" s="42"/>
      <c r="G193" s="42"/>
    </row>
    <row r="194" spans="5:7">
      <c r="E194" s="1" t="s">
        <v>169</v>
      </c>
      <c r="F194" s="42"/>
      <c r="G194" s="42"/>
    </row>
    <row r="195" spans="5:7">
      <c r="E195" s="1" t="s">
        <v>170</v>
      </c>
      <c r="F195" s="42"/>
      <c r="G195" s="42"/>
    </row>
    <row r="196" spans="5:7">
      <c r="E196" s="1" t="s">
        <v>171</v>
      </c>
      <c r="F196" s="42"/>
      <c r="G196" s="42"/>
    </row>
    <row r="197" spans="5:7">
      <c r="E197" s="1" t="s">
        <v>172</v>
      </c>
      <c r="F197" s="42"/>
      <c r="G197" s="42"/>
    </row>
    <row r="198" spans="5:7">
      <c r="E198" s="1" t="s">
        <v>173</v>
      </c>
      <c r="F198" s="42"/>
      <c r="G198" s="42"/>
    </row>
    <row r="199" spans="5:7">
      <c r="E199" s="1" t="s">
        <v>174</v>
      </c>
      <c r="F199" s="42"/>
      <c r="G199" s="42"/>
    </row>
    <row r="200" spans="5:7">
      <c r="E200" s="1" t="s">
        <v>175</v>
      </c>
      <c r="F200" s="42"/>
      <c r="G200" s="42"/>
    </row>
    <row r="201" spans="5:7">
      <c r="E201" s="1" t="s">
        <v>176</v>
      </c>
      <c r="F201" s="42"/>
      <c r="G201" s="42"/>
    </row>
    <row r="202" spans="5:7">
      <c r="E202" s="1" t="s">
        <v>177</v>
      </c>
      <c r="F202" s="42"/>
      <c r="G202" s="42"/>
    </row>
    <row r="203" spans="5:7">
      <c r="E203" s="1" t="s">
        <v>178</v>
      </c>
      <c r="F203" s="40">
        <v>10826</v>
      </c>
      <c r="G203" s="40">
        <v>7977</v>
      </c>
    </row>
    <row r="204" spans="5:7">
      <c r="E204" s="1" t="s">
        <v>55</v>
      </c>
      <c r="F204" s="42"/>
      <c r="G204" s="42"/>
    </row>
    <row r="205" spans="5:7">
      <c r="E205" s="1" t="s">
        <v>67</v>
      </c>
      <c r="F205" s="42"/>
      <c r="G205" s="42"/>
    </row>
    <row r="206" spans="5:7">
      <c r="E206" s="12" t="s">
        <v>179</v>
      </c>
      <c r="F206" s="42"/>
      <c r="G206" s="42"/>
    </row>
    <row r="207" spans="5:7">
      <c r="F207" s="42"/>
      <c r="G207" s="42"/>
    </row>
    <row r="208" spans="5:7">
      <c r="F208" s="42"/>
      <c r="G208" s="42"/>
    </row>
    <row r="209" spans="5:15">
      <c r="E209" s="1" t="s">
        <v>180</v>
      </c>
      <c r="F209" s="40">
        <v>146</v>
      </c>
      <c r="G209" s="40">
        <v>0</v>
      </c>
    </row>
    <row r="210" spans="5:15">
      <c r="E210" s="6" t="s">
        <v>14</v>
      </c>
      <c r="F210" s="41">
        <f>SUM(F191:F209)</f>
        <v>10972</v>
      </c>
      <c r="G210" s="41">
        <f t="shared" ref="G210:O210" si="24">IF(G4=$BF$1,"",SUM(G191:G209))</f>
        <v>7977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5">
      <c r="E211" s="8" t="s">
        <v>181</v>
      </c>
      <c r="F211" s="43"/>
      <c r="G211" s="43"/>
      <c r="H211" s="8"/>
      <c r="I211" s="8"/>
      <c r="J211" s="8"/>
      <c r="K211" s="8"/>
      <c r="L211" s="8"/>
      <c r="M211" s="8"/>
      <c r="N211" s="8"/>
      <c r="O211" s="8"/>
    </row>
    <row r="212" spans="5:15">
      <c r="E212" s="1" t="s">
        <v>182</v>
      </c>
      <c r="F212" s="40">
        <v>208</v>
      </c>
      <c r="G212" s="40">
        <v>210</v>
      </c>
    </row>
    <row r="213" spans="5:15">
      <c r="E213" s="1" t="s">
        <v>183</v>
      </c>
      <c r="F213" s="42"/>
      <c r="G213" s="42"/>
    </row>
    <row r="214" spans="5:15">
      <c r="E214" s="1" t="s">
        <v>184</v>
      </c>
      <c r="F214" s="42"/>
      <c r="G214" s="42"/>
    </row>
    <row r="215" spans="5:15">
      <c r="E215" s="1" t="s">
        <v>185</v>
      </c>
      <c r="F215" s="42"/>
      <c r="G215" s="42"/>
    </row>
    <row r="216" spans="5:15">
      <c r="E216" s="1" t="s">
        <v>186</v>
      </c>
      <c r="F216" s="42"/>
      <c r="G216" s="42"/>
    </row>
    <row r="217" spans="5:15">
      <c r="E217" s="1" t="s">
        <v>187</v>
      </c>
      <c r="F217" s="40">
        <v>247291</v>
      </c>
      <c r="G217" s="40">
        <v>237016</v>
      </c>
    </row>
    <row r="218" spans="5:15">
      <c r="E218" s="1" t="s">
        <v>188</v>
      </c>
      <c r="F218" s="42"/>
      <c r="G218" s="42"/>
    </row>
    <row r="219" spans="5:15">
      <c r="E219" s="1" t="s">
        <v>189</v>
      </c>
      <c r="F219" s="42"/>
      <c r="G219" s="42"/>
    </row>
    <row r="220" spans="5:15">
      <c r="E220" s="1" t="s">
        <v>190</v>
      </c>
      <c r="F220" s="42"/>
      <c r="G220" s="42"/>
    </row>
    <row r="221" spans="5:15">
      <c r="E221" s="1" t="s">
        <v>67</v>
      </c>
      <c r="F221" s="42"/>
      <c r="G221" s="42"/>
    </row>
    <row r="222" spans="5:15">
      <c r="E222" s="1" t="s">
        <v>191</v>
      </c>
      <c r="F222" s="42"/>
      <c r="G222" s="42"/>
    </row>
    <row r="223" spans="5:15">
      <c r="E223" s="1" t="s">
        <v>192</v>
      </c>
      <c r="F223" s="42"/>
      <c r="G223" s="42"/>
    </row>
    <row r="224" spans="5:15">
      <c r="E224" s="12" t="s">
        <v>193</v>
      </c>
      <c r="F224" s="42"/>
      <c r="G224" s="42"/>
    </row>
    <row r="225" spans="5:15">
      <c r="E225" s="12" t="s">
        <v>194</v>
      </c>
      <c r="F225" s="42"/>
      <c r="G225" s="42"/>
    </row>
    <row r="226" spans="5:15">
      <c r="F226" s="42"/>
      <c r="G226" s="42"/>
    </row>
    <row r="227" spans="5:15">
      <c r="E227" s="6" t="s">
        <v>195</v>
      </c>
      <c r="F227" s="41">
        <f>SUM(F212:F226)</f>
        <v>247499</v>
      </c>
      <c r="G227" s="41">
        <f t="shared" ref="G227:O227" si="25">IF(G4=$BF$1,"",SUM(G212:G226))</f>
        <v>237226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43"/>
      <c r="G228" s="43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42572</v>
      </c>
      <c r="G267">
        <v>54498</v>
      </c>
      <c r="H267">
        <v>53376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17655</v>
      </c>
      <c r="G271">
        <v>15007</v>
      </c>
      <c r="H271">
        <v>13035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13</v>
      </c>
      <c r="G275">
        <v>47</v>
      </c>
      <c r="H275">
        <v>249</v>
      </c>
    </row>
    <row r="276" spans="5:8">
      <c r="E276" s="1" t="s">
        <v>241</v>
      </c>
      <c r="F276">
        <v>55</v>
      </c>
      <c r="G276">
        <v>-59</v>
      </c>
      <c r="H276">
        <v>-22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  <c r="F281">
        <v>152</v>
      </c>
      <c r="G281">
        <v>264</v>
      </c>
      <c r="H281">
        <v>625</v>
      </c>
    </row>
    <row r="284" spans="5:8">
      <c r="E284" s="1" t="s">
        <v>247</v>
      </c>
    </row>
    <row r="285" spans="5:8">
      <c r="E285" s="1" t="s">
        <v>248</v>
      </c>
      <c r="F285">
        <v>7374</v>
      </c>
      <c r="G285">
        <v>6458</v>
      </c>
      <c r="H285">
        <v>4357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25249</v>
      </c>
      <c r="G296" s="7">
        <f>IF(G4=$BF$1,"",G271+G272+G273+G274+G275+G276+G277+G278+G279+G280+G281+G282+G283+G284+G285+G286+G287+G288+G289+G290+G291+G292+G293+G294+G295)</f>
        <v>21717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67821</v>
      </c>
      <c r="G297" s="7">
        <f t="shared" ref="G297:O297" si="27">IF(G4=$BF$1,"",MIN(F267,F268,F269)+F296)</f>
        <v>67821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-5598</v>
      </c>
      <c r="G299">
        <v>-23698</v>
      </c>
      <c r="H299">
        <v>-9478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-528</v>
      </c>
      <c r="G302">
        <v>98</v>
      </c>
      <c r="H302">
        <v>-83</v>
      </c>
    </row>
    <row r="303" spans="5:15">
      <c r="E303" s="1" t="s">
        <v>265</v>
      </c>
      <c r="F303">
        <v>-2832</v>
      </c>
      <c r="G303">
        <v>-7516</v>
      </c>
      <c r="H303">
        <v>7048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3261</v>
      </c>
      <c r="G309">
        <v>-1296</v>
      </c>
      <c r="H309">
        <v>1242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-1176</v>
      </c>
      <c r="G315">
        <v>3043</v>
      </c>
      <c r="H315">
        <v>654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-6873</v>
      </c>
      <c r="G318" s="7">
        <f>IF(G4=$BF$1,"",G299+G300+G301+G302+G303+G304+G305+G306+G307+G308+G309+G310+G311+G312+G313+G314+G315+G316+G317)</f>
        <v>-29369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60948</v>
      </c>
      <c r="G319" s="7">
        <f t="shared" ref="G319:O319" si="28">IF(G4=$BF$1,"",G297+G318)</f>
        <v>38452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60948</v>
      </c>
      <c r="G326" s="7">
        <f t="shared" ref="G326:O326" si="30">IF(G4=$BF$1,"",G325+G319)</f>
        <v>38452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-37268</v>
      </c>
      <c r="G328">
        <v>-41713</v>
      </c>
      <c r="H328">
        <v>-26604</v>
      </c>
    </row>
    <row r="329" spans="5:15">
      <c r="E329" s="1" t="s">
        <v>288</v>
      </c>
      <c r="F329">
        <v>13</v>
      </c>
      <c r="G329">
        <v>10</v>
      </c>
      <c r="H329">
        <v>28</v>
      </c>
    </row>
    <row r="330" spans="5:15">
      <c r="E330" s="1" t="s">
        <v>289</v>
      </c>
    </row>
    <row r="331" spans="5:15">
      <c r="E331" s="1" t="s">
        <v>290</v>
      </c>
      <c r="F331">
        <v>-9001</v>
      </c>
      <c r="G331">
        <v>-13241</v>
      </c>
      <c r="H331">
        <v>-10384</v>
      </c>
    </row>
    <row r="332" spans="5:15">
      <c r="E332" s="12" t="s">
        <v>291</v>
      </c>
      <c r="F332">
        <v>495</v>
      </c>
      <c r="G332">
        <v>1500</v>
      </c>
      <c r="H332">
        <v>3514</v>
      </c>
    </row>
    <row r="333" spans="5:15">
      <c r="E333" s="1" t="s">
        <v>292</v>
      </c>
      <c r="F333">
        <v>-27</v>
      </c>
      <c r="G333">
        <v>-25</v>
      </c>
      <c r="H333">
        <v>-28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-45788</v>
      </c>
      <c r="G337" s="7">
        <f>IF(G4=$BF$1,"",SUM(G328:G336))</f>
        <v>-53469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-26846</v>
      </c>
      <c r="G339">
        <v>-16620</v>
      </c>
      <c r="H339">
        <v>-19317</v>
      </c>
    </row>
    <row r="340" spans="5:15">
      <c r="E340" s="1" t="s">
        <v>299</v>
      </c>
      <c r="F340">
        <v>0</v>
      </c>
      <c r="G340">
        <v>0</v>
      </c>
      <c r="H340">
        <v>761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0</v>
      </c>
      <c r="G343">
        <v>0</v>
      </c>
      <c r="H343">
        <v>-761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-16728</v>
      </c>
      <c r="G348">
        <v>-13663</v>
      </c>
      <c r="H348">
        <v>-12676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-43574</v>
      </c>
      <c r="G352" s="7">
        <f>IF(G4=$BF$1,"",SUM(G339:G351))</f>
        <v>-30283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-28414</v>
      </c>
      <c r="G353" s="7">
        <f t="shared" ref="G353:O353" si="33">IF(G4=$BF$1,"",G326+G337+G352)</f>
        <v>-45300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-28414</v>
      </c>
      <c r="G355" s="7">
        <f t="shared" ref="G355:O355" si="34">IF(G4=$BF$1,"",G353+G354)</f>
        <v>-45300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21457</v>
      </c>
      <c r="G356">
        <v>24153</v>
      </c>
      <c r="H356">
        <v>7908</v>
      </c>
    </row>
    <row r="357" spans="5:15">
      <c r="E357" s="6" t="s">
        <v>316</v>
      </c>
      <c r="F357" s="7">
        <f>F355+F356</f>
        <v>-6957</v>
      </c>
      <c r="G357" s="7">
        <f t="shared" ref="G357:O357" si="35">IF(G4=$BF$1,"",G355+G356)</f>
        <v>-21147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7.0860642792277023E-2</v>
      </c>
      <c r="G364" s="24">
        <f t="shared" si="37"/>
        <v>4.0912380330175644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-0.21883371866857498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3.8469573421389583E-2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0.23858443542644608</v>
      </c>
      <c r="G369" s="27">
        <f t="shared" si="41"/>
        <v>0.30450951553677891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0.12842812601538897</v>
      </c>
      <c r="G370" s="27">
        <f t="shared" si="42"/>
        <v>0.18320122793856358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9.8104146358887145E-2</v>
      </c>
      <c r="G371" s="28">
        <f t="shared" si="43"/>
        <v>0.1344859241126071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0.13813242828450634</v>
      </c>
      <c r="G372" s="27">
        <f t="shared" si="44"/>
        <v>0.18363097243749579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0.1720087757930335</v>
      </c>
      <c r="G373" s="27">
        <f t="shared" si="45"/>
        <v>0.22973029937696543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0.19694546020889236</v>
      </c>
      <c r="G376" s="30">
        <f t="shared" si="47"/>
        <v>0.20066716085989622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0.24524543533509227</v>
      </c>
      <c r="G377" s="30">
        <f t="shared" si="48"/>
        <v>0.25104330891217658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2.832743434018421</v>
      </c>
      <c r="G382" s="32">
        <f t="shared" si="51"/>
        <v>2.9805339589351845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1.2719502875759161</v>
      </c>
      <c r="G383" s="32">
        <f t="shared" si="52"/>
        <v>1.6081005099172112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4.0099746611430641E-2</v>
      </c>
      <c r="G384" s="32">
        <f t="shared" si="53"/>
        <v>0.58968144715667836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1.2256767083618227</v>
      </c>
      <c r="G385" s="32">
        <f t="shared" si="54"/>
        <v>0.74552610659790219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1994</v>
      </c>
      <c r="G418" s="17">
        <f>G130-G417</f>
        <v>21457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defaultRowHeight="12.75"/>
  <sheetData>
    <row r="1" spans="1:6">
      <c r="A1" t="s">
        <v>374</v>
      </c>
    </row>
    <row r="2" spans="1:6">
      <c r="A2" t="s">
        <v>375</v>
      </c>
    </row>
    <row r="4" spans="1:6">
      <c r="E4">
        <v>2018</v>
      </c>
      <c r="F4">
        <v>2017</v>
      </c>
    </row>
    <row r="6" spans="1:6">
      <c r="A6" t="s">
        <v>376</v>
      </c>
    </row>
    <row r="7" spans="1:6">
      <c r="A7" t="s">
        <v>377</v>
      </c>
      <c r="B7" t="s">
        <v>116</v>
      </c>
      <c r="C7" t="s">
        <v>116</v>
      </c>
      <c r="D7" t="s">
        <v>116</v>
      </c>
    </row>
    <row r="8" spans="1:6">
      <c r="A8" t="s">
        <v>378</v>
      </c>
      <c r="B8" t="s">
        <v>117</v>
      </c>
      <c r="C8" t="s">
        <v>117</v>
      </c>
      <c r="D8" t="s">
        <v>116</v>
      </c>
      <c r="E8">
        <v>1994</v>
      </c>
      <c r="F8">
        <v>21457</v>
      </c>
    </row>
    <row r="9" spans="1:6">
      <c r="A9" t="s">
        <v>379</v>
      </c>
      <c r="B9" t="s">
        <v>118</v>
      </c>
      <c r="C9" t="s">
        <v>118</v>
      </c>
      <c r="D9" t="s">
        <v>116</v>
      </c>
      <c r="F9">
        <v>2880</v>
      </c>
    </row>
    <row r="10" spans="1:6">
      <c r="A10" t="s">
        <v>380</v>
      </c>
      <c r="B10" t="s">
        <v>118</v>
      </c>
      <c r="C10" t="s">
        <v>118</v>
      </c>
      <c r="D10" t="s">
        <v>116</v>
      </c>
      <c r="F10">
        <v>6077</v>
      </c>
    </row>
    <row r="11" spans="1:6">
      <c r="A11" t="s">
        <v>381</v>
      </c>
      <c r="B11" t="s">
        <v>352</v>
      </c>
      <c r="C11" t="s">
        <v>137</v>
      </c>
      <c r="D11" t="s">
        <v>116</v>
      </c>
      <c r="E11">
        <v>54078</v>
      </c>
      <c r="F11">
        <v>50338</v>
      </c>
    </row>
    <row r="12" spans="1:6">
      <c r="A12" t="s">
        <v>382</v>
      </c>
      <c r="B12" t="s">
        <v>133</v>
      </c>
      <c r="C12" t="s">
        <v>133</v>
      </c>
      <c r="D12" t="s">
        <v>116</v>
      </c>
      <c r="E12">
        <v>6104</v>
      </c>
      <c r="F12">
        <v>1643</v>
      </c>
    </row>
    <row r="13" spans="1:6">
      <c r="A13" t="s">
        <v>383</v>
      </c>
      <c r="B13" t="s">
        <v>96</v>
      </c>
      <c r="C13" t="s">
        <v>96</v>
      </c>
      <c r="D13" t="s">
        <v>80</v>
      </c>
      <c r="E13">
        <v>27</v>
      </c>
      <c r="F13">
        <v>28</v>
      </c>
    </row>
    <row r="14" spans="1:6">
      <c r="A14" t="s">
        <v>384</v>
      </c>
      <c r="B14" t="s">
        <v>126</v>
      </c>
      <c r="C14" t="s">
        <v>126</v>
      </c>
      <c r="D14" t="s">
        <v>116</v>
      </c>
      <c r="E14">
        <v>77612</v>
      </c>
      <c r="F14">
        <v>70786</v>
      </c>
    </row>
    <row r="15" spans="1:6">
      <c r="A15" t="s">
        <v>385</v>
      </c>
      <c r="B15" t="s">
        <v>134</v>
      </c>
      <c r="C15" t="s">
        <v>134</v>
      </c>
      <c r="D15" t="s">
        <v>116</v>
      </c>
      <c r="E15">
        <v>1046</v>
      </c>
      <c r="F15">
        <v>518</v>
      </c>
    </row>
    <row r="16" spans="1:6">
      <c r="A16" t="s">
        <v>386</v>
      </c>
      <c r="B16" t="s">
        <v>12</v>
      </c>
      <c r="C16" t="s">
        <v>12</v>
      </c>
      <c r="D16" t="s">
        <v>116</v>
      </c>
      <c r="E16">
        <v>140861</v>
      </c>
      <c r="F16">
        <v>153727</v>
      </c>
    </row>
    <row r="17" spans="1:6">
      <c r="A17" t="s">
        <v>387</v>
      </c>
      <c r="B17" t="s">
        <v>84</v>
      </c>
      <c r="C17" t="s">
        <v>84</v>
      </c>
      <c r="D17" t="s">
        <v>80</v>
      </c>
    </row>
    <row r="18" spans="1:6">
      <c r="A18" t="s">
        <v>388</v>
      </c>
      <c r="B18" t="s">
        <v>81</v>
      </c>
      <c r="C18" t="s">
        <v>81</v>
      </c>
      <c r="D18" t="s">
        <v>80</v>
      </c>
      <c r="E18">
        <v>3114</v>
      </c>
      <c r="F18">
        <v>2233</v>
      </c>
    </row>
    <row r="19" spans="1:6">
      <c r="A19" t="s">
        <v>389</v>
      </c>
      <c r="B19" t="s">
        <v>81</v>
      </c>
      <c r="C19" t="s">
        <v>81</v>
      </c>
      <c r="D19" t="s">
        <v>80</v>
      </c>
      <c r="E19">
        <v>97393</v>
      </c>
      <c r="F19">
        <v>92075</v>
      </c>
    </row>
    <row r="20" spans="1:6">
      <c r="A20" t="s">
        <v>390</v>
      </c>
      <c r="B20" t="s">
        <v>391</v>
      </c>
      <c r="C20" t="s">
        <v>84</v>
      </c>
      <c r="D20" t="s">
        <v>80</v>
      </c>
      <c r="E20">
        <v>212779</v>
      </c>
      <c r="F20">
        <v>184316</v>
      </c>
    </row>
    <row r="21" spans="1:6">
      <c r="A21" t="s">
        <v>392</v>
      </c>
      <c r="B21" t="s">
        <v>393</v>
      </c>
      <c r="C21" t="s">
        <v>84</v>
      </c>
      <c r="D21" t="s">
        <v>80</v>
      </c>
      <c r="E21">
        <v>16597</v>
      </c>
      <c r="F21">
        <v>13714</v>
      </c>
    </row>
    <row r="22" spans="1:6">
      <c r="A22" t="s">
        <v>394</v>
      </c>
      <c r="B22" t="s">
        <v>84</v>
      </c>
      <c r="C22" t="s">
        <v>84</v>
      </c>
      <c r="D22" t="s">
        <v>80</v>
      </c>
      <c r="E22">
        <v>329883</v>
      </c>
      <c r="F22">
        <v>292338</v>
      </c>
    </row>
    <row r="23" spans="1:6">
      <c r="A23" t="s">
        <v>395</v>
      </c>
      <c r="B23" t="s">
        <v>89</v>
      </c>
      <c r="C23" t="s">
        <v>89</v>
      </c>
      <c r="D23" t="s">
        <v>80</v>
      </c>
      <c r="E23">
        <v>166880</v>
      </c>
      <c r="F23">
        <v>149963</v>
      </c>
    </row>
    <row r="24" spans="1:6">
      <c r="A24" t="s">
        <v>396</v>
      </c>
      <c r="B24" t="s">
        <v>84</v>
      </c>
      <c r="C24" t="s">
        <v>84</v>
      </c>
      <c r="D24" t="s">
        <v>80</v>
      </c>
      <c r="E24">
        <v>163003</v>
      </c>
      <c r="F24">
        <v>142375</v>
      </c>
    </row>
    <row r="25" spans="1:6">
      <c r="A25" t="s">
        <v>397</v>
      </c>
      <c r="B25" t="s">
        <v>398</v>
      </c>
      <c r="C25" t="s">
        <v>92</v>
      </c>
      <c r="D25" t="s">
        <v>80</v>
      </c>
      <c r="E25">
        <v>506</v>
      </c>
    </row>
    <row r="26" spans="1:6">
      <c r="A26" t="s">
        <v>399</v>
      </c>
      <c r="B26" t="s">
        <v>399</v>
      </c>
      <c r="C26" t="s">
        <v>91</v>
      </c>
      <c r="D26" t="s">
        <v>80</v>
      </c>
      <c r="E26">
        <v>3229</v>
      </c>
    </row>
    <row r="27" spans="1:6">
      <c r="A27" t="s">
        <v>400</v>
      </c>
      <c r="B27" t="s">
        <v>96</v>
      </c>
      <c r="C27" t="s">
        <v>96</v>
      </c>
      <c r="D27" t="s">
        <v>80</v>
      </c>
      <c r="E27">
        <v>598</v>
      </c>
      <c r="F27">
        <v>678</v>
      </c>
    </row>
    <row r="28" spans="1:6">
      <c r="A28" t="s">
        <v>401</v>
      </c>
      <c r="D28" t="s">
        <v>80</v>
      </c>
      <c r="E28">
        <v>308197</v>
      </c>
      <c r="F28">
        <v>296780</v>
      </c>
    </row>
    <row r="29" spans="1:6">
      <c r="A29" t="s">
        <v>402</v>
      </c>
      <c r="D29" t="s">
        <v>80</v>
      </c>
    </row>
    <row r="30" spans="1:6">
      <c r="A30" t="s">
        <v>403</v>
      </c>
      <c r="B30" t="s">
        <v>141</v>
      </c>
      <c r="C30" t="s">
        <v>141</v>
      </c>
      <c r="D30" t="s">
        <v>141</v>
      </c>
    </row>
    <row r="31" spans="1:6">
      <c r="A31" t="s">
        <v>404</v>
      </c>
      <c r="B31" t="s">
        <v>405</v>
      </c>
      <c r="C31" t="s">
        <v>147</v>
      </c>
      <c r="D31" t="s">
        <v>141</v>
      </c>
    </row>
    <row r="32" spans="1:6">
      <c r="A32" t="s">
        <v>406</v>
      </c>
      <c r="B32" t="s">
        <v>406</v>
      </c>
      <c r="C32" t="s">
        <v>163</v>
      </c>
      <c r="D32" t="s">
        <v>141</v>
      </c>
      <c r="E32">
        <v>10616</v>
      </c>
      <c r="F32">
        <v>10967</v>
      </c>
    </row>
    <row r="33" spans="1:6">
      <c r="A33" t="s">
        <v>407</v>
      </c>
      <c r="B33" t="s">
        <v>151</v>
      </c>
      <c r="C33" t="s">
        <v>151</v>
      </c>
      <c r="D33" t="s">
        <v>141</v>
      </c>
      <c r="E33">
        <v>37455</v>
      </c>
      <c r="F33">
        <v>39098</v>
      </c>
    </row>
    <row r="34" spans="1:6">
      <c r="A34" t="s">
        <v>408</v>
      </c>
      <c r="B34" t="s">
        <v>13</v>
      </c>
      <c r="C34" t="s">
        <v>13</v>
      </c>
      <c r="D34" t="s">
        <v>141</v>
      </c>
      <c r="E34">
        <v>48071</v>
      </c>
      <c r="F34">
        <v>50065</v>
      </c>
    </row>
    <row r="35" spans="1:6">
      <c r="A35" t="s">
        <v>409</v>
      </c>
      <c r="B35" t="s">
        <v>410</v>
      </c>
      <c r="C35" t="s">
        <v>162</v>
      </c>
      <c r="D35" t="s">
        <v>141</v>
      </c>
      <c r="E35">
        <v>1655</v>
      </c>
      <c r="F35">
        <v>1512</v>
      </c>
    </row>
    <row r="36" spans="1:6">
      <c r="A36" t="s">
        <v>411</v>
      </c>
      <c r="B36" t="s">
        <v>178</v>
      </c>
      <c r="C36" t="s">
        <v>178</v>
      </c>
      <c r="D36" t="s">
        <v>165</v>
      </c>
      <c r="E36">
        <v>10826</v>
      </c>
      <c r="F36">
        <v>7977</v>
      </c>
    </row>
    <row r="37" spans="1:6">
      <c r="A37" t="s">
        <v>412</v>
      </c>
      <c r="B37" t="s">
        <v>180</v>
      </c>
      <c r="C37" t="s">
        <v>180</v>
      </c>
      <c r="D37" t="s">
        <v>165</v>
      </c>
      <c r="E37">
        <v>146</v>
      </c>
    </row>
    <row r="38" spans="1:6">
      <c r="A38" t="s">
        <v>413</v>
      </c>
      <c r="B38" t="s">
        <v>180</v>
      </c>
      <c r="C38" t="s">
        <v>180</v>
      </c>
      <c r="D38" t="s">
        <v>165</v>
      </c>
    </row>
    <row r="39" spans="1:6">
      <c r="A39" t="s">
        <v>414</v>
      </c>
      <c r="B39" t="s">
        <v>181</v>
      </c>
      <c r="C39" t="s">
        <v>181</v>
      </c>
      <c r="D39" t="s">
        <v>165</v>
      </c>
    </row>
    <row r="40" spans="1:6">
      <c r="A40" t="s">
        <v>415</v>
      </c>
      <c r="B40" t="s">
        <v>182</v>
      </c>
      <c r="C40" t="s">
        <v>182</v>
      </c>
      <c r="D40" t="s">
        <v>165</v>
      </c>
    </row>
    <row r="41" spans="1:6">
      <c r="A41" t="s">
        <v>416</v>
      </c>
      <c r="B41" t="s">
        <v>182</v>
      </c>
      <c r="C41" t="s">
        <v>182</v>
      </c>
      <c r="D41" t="s">
        <v>181</v>
      </c>
      <c r="E41">
        <v>208</v>
      </c>
      <c r="F41">
        <v>210</v>
      </c>
    </row>
    <row r="42" spans="1:6">
      <c r="A42" t="s">
        <v>417</v>
      </c>
      <c r="B42" t="s">
        <v>182</v>
      </c>
      <c r="C42" t="s">
        <v>182</v>
      </c>
      <c r="D42" t="s">
        <v>181</v>
      </c>
    </row>
    <row r="43" spans="1:6">
      <c r="A43" t="s">
        <v>418</v>
      </c>
      <c r="B43" t="s">
        <v>187</v>
      </c>
      <c r="C43" t="s">
        <v>187</v>
      </c>
      <c r="D43" t="s">
        <v>181</v>
      </c>
      <c r="E43">
        <v>247291</v>
      </c>
      <c r="F43">
        <v>237016</v>
      </c>
    </row>
    <row r="44" spans="1:6">
      <c r="A44" t="s">
        <v>419</v>
      </c>
      <c r="B44" t="s">
        <v>195</v>
      </c>
      <c r="C44" t="s">
        <v>195</v>
      </c>
      <c r="D44" t="s">
        <v>181</v>
      </c>
      <c r="E44">
        <v>247499</v>
      </c>
      <c r="F44">
        <v>237226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/>
  </sheetViews>
  <sheetFormatPr defaultRowHeight="12.75"/>
  <sheetData>
    <row r="2" spans="1:7">
      <c r="E2">
        <v>2018</v>
      </c>
      <c r="F2">
        <v>2017</v>
      </c>
      <c r="G2">
        <v>2016</v>
      </c>
    </row>
    <row r="4" spans="1:7">
      <c r="A4" t="s">
        <v>420</v>
      </c>
      <c r="B4" t="s">
        <v>421</v>
      </c>
      <c r="C4" t="s">
        <v>26</v>
      </c>
      <c r="D4" t="s">
        <v>422</v>
      </c>
      <c r="E4">
        <v>433947</v>
      </c>
      <c r="F4">
        <v>405232</v>
      </c>
      <c r="G4">
        <v>383977</v>
      </c>
    </row>
    <row r="5" spans="1:7">
      <c r="A5" t="s">
        <v>423</v>
      </c>
      <c r="B5" t="s">
        <v>27</v>
      </c>
      <c r="C5" t="s">
        <v>27</v>
      </c>
      <c r="D5" t="s">
        <v>422</v>
      </c>
      <c r="E5">
        <v>330414</v>
      </c>
      <c r="F5">
        <v>281835</v>
      </c>
      <c r="G5">
        <v>265897</v>
      </c>
    </row>
    <row r="6" spans="1:7">
      <c r="A6" t="s">
        <v>424</v>
      </c>
      <c r="B6" t="s">
        <v>425</v>
      </c>
      <c r="C6" t="s">
        <v>32</v>
      </c>
      <c r="D6" t="s">
        <v>422</v>
      </c>
      <c r="E6">
        <v>103533</v>
      </c>
      <c r="F6">
        <v>123397</v>
      </c>
      <c r="G6">
        <v>118080</v>
      </c>
    </row>
    <row r="7" spans="1:7">
      <c r="A7" t="s">
        <v>426</v>
      </c>
      <c r="B7" t="s">
        <v>36</v>
      </c>
      <c r="C7" t="s">
        <v>36</v>
      </c>
      <c r="D7" t="s">
        <v>422</v>
      </c>
      <c r="E7">
        <v>47755</v>
      </c>
      <c r="F7">
        <v>49249</v>
      </c>
      <c r="G7">
        <v>38506</v>
      </c>
    </row>
    <row r="8" spans="1:7">
      <c r="A8" t="s">
        <v>427</v>
      </c>
      <c r="B8" t="s">
        <v>428</v>
      </c>
      <c r="C8" t="s">
        <v>47</v>
      </c>
      <c r="D8" t="s">
        <v>422</v>
      </c>
      <c r="E8">
        <v>-12</v>
      </c>
      <c r="F8">
        <v>45</v>
      </c>
      <c r="G8">
        <v>-20</v>
      </c>
    </row>
    <row r="9" spans="1:7">
      <c r="A9" t="s">
        <v>429</v>
      </c>
      <c r="B9" t="s">
        <v>422</v>
      </c>
      <c r="C9" t="s">
        <v>26</v>
      </c>
      <c r="D9" t="s">
        <v>422</v>
      </c>
      <c r="E9">
        <v>55790</v>
      </c>
      <c r="F9">
        <v>74103</v>
      </c>
      <c r="G9">
        <v>79594</v>
      </c>
    </row>
    <row r="10" spans="1:7">
      <c r="A10" t="s">
        <v>430</v>
      </c>
      <c r="B10" t="s">
        <v>54</v>
      </c>
      <c r="C10" t="s">
        <v>54</v>
      </c>
      <c r="D10" t="s">
        <v>422</v>
      </c>
      <c r="E10">
        <v>196</v>
      </c>
      <c r="F10">
        <v>298</v>
      </c>
      <c r="G10">
        <v>292</v>
      </c>
    </row>
    <row r="11" spans="1:7">
      <c r="A11" t="s">
        <v>431</v>
      </c>
      <c r="B11" t="s">
        <v>432</v>
      </c>
      <c r="C11" t="s">
        <v>33</v>
      </c>
      <c r="D11" t="s">
        <v>422</v>
      </c>
      <c r="E11">
        <v>-47</v>
      </c>
      <c r="F11">
        <v>91</v>
      </c>
      <c r="G11">
        <v>105</v>
      </c>
    </row>
    <row r="12" spans="1:7">
      <c r="A12" t="s">
        <v>433</v>
      </c>
      <c r="B12" t="s">
        <v>434</v>
      </c>
      <c r="C12" t="s">
        <v>61</v>
      </c>
      <c r="D12" t="s">
        <v>422</v>
      </c>
      <c r="E12">
        <v>55939</v>
      </c>
      <c r="F12">
        <v>74492</v>
      </c>
      <c r="G12">
        <v>79991</v>
      </c>
    </row>
    <row r="13" spans="1:7">
      <c r="A13" t="s">
        <v>435</v>
      </c>
      <c r="B13" t="s">
        <v>62</v>
      </c>
      <c r="C13" t="s">
        <v>62</v>
      </c>
      <c r="D13" t="s">
        <v>422</v>
      </c>
      <c r="E13">
        <v>13367</v>
      </c>
      <c r="F13">
        <v>19994</v>
      </c>
      <c r="G13">
        <v>26615</v>
      </c>
    </row>
    <row r="14" spans="1:7">
      <c r="A14" t="s">
        <v>436</v>
      </c>
      <c r="B14" t="s">
        <v>70</v>
      </c>
      <c r="C14" t="s">
        <v>70</v>
      </c>
      <c r="D14" t="s">
        <v>422</v>
      </c>
      <c r="E14">
        <v>42572</v>
      </c>
      <c r="F14">
        <v>54498</v>
      </c>
      <c r="G14">
        <v>53376</v>
      </c>
    </row>
    <row r="15" spans="1:7">
      <c r="A15" t="s">
        <v>437</v>
      </c>
      <c r="D15" t="s">
        <v>422</v>
      </c>
    </row>
    <row r="16" spans="1:7">
      <c r="A16" t="s">
        <v>438</v>
      </c>
      <c r="D16" t="s">
        <v>422</v>
      </c>
      <c r="E16">
        <v>81</v>
      </c>
      <c r="F16">
        <v>104</v>
      </c>
      <c r="G16">
        <v>101</v>
      </c>
    </row>
    <row r="17" spans="1:7">
      <c r="A17" t="s">
        <v>439</v>
      </c>
      <c r="D17" t="s">
        <v>422</v>
      </c>
      <c r="E17">
        <v>81</v>
      </c>
      <c r="F17">
        <v>103</v>
      </c>
      <c r="G17">
        <v>100</v>
      </c>
    </row>
    <row r="18" spans="1:7">
      <c r="A18" t="s">
        <v>440</v>
      </c>
      <c r="D18" t="s">
        <v>422</v>
      </c>
      <c r="E18">
        <v>32</v>
      </c>
      <c r="F18">
        <v>26</v>
      </c>
      <c r="G18">
        <v>24</v>
      </c>
    </row>
    <row r="19" spans="1:7">
      <c r="A19" t="s">
        <v>441</v>
      </c>
      <c r="D19" t="s">
        <v>422</v>
      </c>
    </row>
    <row r="20" spans="1:7">
      <c r="A20" t="s">
        <v>438</v>
      </c>
      <c r="D20" t="s">
        <v>422</v>
      </c>
      <c r="E20">
        <v>52284616</v>
      </c>
      <c r="F20">
        <v>52572496</v>
      </c>
      <c r="G20">
        <v>52924398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workbookViewId="0"/>
  </sheetViews>
  <sheetFormatPr defaultRowHeight="12.75"/>
  <sheetData>
    <row r="2" spans="1:7">
      <c r="E2">
        <v>2018</v>
      </c>
      <c r="F2">
        <v>2017</v>
      </c>
      <c r="G2">
        <v>2016</v>
      </c>
    </row>
    <row r="3" spans="1:7">
      <c r="A3" t="s">
        <v>442</v>
      </c>
      <c r="B3" t="s">
        <v>231</v>
      </c>
      <c r="C3" t="s">
        <v>231</v>
      </c>
      <c r="D3" t="s">
        <v>442</v>
      </c>
    </row>
    <row r="4" spans="1:7">
      <c r="A4" t="s">
        <v>436</v>
      </c>
      <c r="B4" t="s">
        <v>232</v>
      </c>
      <c r="C4" t="s">
        <v>232</v>
      </c>
      <c r="D4" t="s">
        <v>442</v>
      </c>
      <c r="E4">
        <v>42572</v>
      </c>
      <c r="F4">
        <v>54498</v>
      </c>
      <c r="G4">
        <v>53376</v>
      </c>
    </row>
    <row r="5" spans="1:7">
      <c r="A5" t="s">
        <v>443</v>
      </c>
      <c r="D5" t="s">
        <v>442</v>
      </c>
    </row>
    <row r="6" spans="1:7">
      <c r="A6" t="s">
        <v>444</v>
      </c>
      <c r="B6" t="s">
        <v>236</v>
      </c>
      <c r="C6" t="s">
        <v>236</v>
      </c>
      <c r="D6" t="s">
        <v>442</v>
      </c>
      <c r="E6">
        <v>17655</v>
      </c>
      <c r="F6">
        <v>15007</v>
      </c>
      <c r="G6">
        <v>13035</v>
      </c>
    </row>
    <row r="7" spans="1:7">
      <c r="A7" t="s">
        <v>445</v>
      </c>
      <c r="B7" t="s">
        <v>240</v>
      </c>
      <c r="C7" t="s">
        <v>240</v>
      </c>
      <c r="D7" t="s">
        <v>442</v>
      </c>
      <c r="E7">
        <v>13</v>
      </c>
      <c r="F7">
        <v>47</v>
      </c>
      <c r="G7">
        <v>249</v>
      </c>
    </row>
    <row r="8" spans="1:7">
      <c r="A8" t="s">
        <v>446</v>
      </c>
      <c r="D8" t="s">
        <v>442</v>
      </c>
      <c r="E8">
        <v>174</v>
      </c>
      <c r="F8">
        <v>179</v>
      </c>
      <c r="G8">
        <v>-25</v>
      </c>
    </row>
    <row r="9" spans="1:7">
      <c r="A9" t="s">
        <v>447</v>
      </c>
      <c r="B9" t="s">
        <v>246</v>
      </c>
      <c r="C9" t="s">
        <v>246</v>
      </c>
      <c r="D9" t="s">
        <v>442</v>
      </c>
      <c r="E9">
        <v>152</v>
      </c>
      <c r="F9">
        <v>264</v>
      </c>
      <c r="G9">
        <v>625</v>
      </c>
    </row>
    <row r="10" spans="1:7">
      <c r="A10" t="s">
        <v>448</v>
      </c>
      <c r="B10" t="s">
        <v>248</v>
      </c>
      <c r="C10" t="s">
        <v>248</v>
      </c>
      <c r="D10" t="s">
        <v>442</v>
      </c>
      <c r="E10">
        <v>7374</v>
      </c>
      <c r="F10">
        <v>6458</v>
      </c>
      <c r="G10">
        <v>4357</v>
      </c>
    </row>
    <row r="11" spans="1:7">
      <c r="A11" t="s">
        <v>449</v>
      </c>
      <c r="D11" t="s">
        <v>442</v>
      </c>
      <c r="E11">
        <v>-12</v>
      </c>
      <c r="F11">
        <v>45</v>
      </c>
      <c r="G11">
        <v>-20</v>
      </c>
    </row>
    <row r="12" spans="1:7">
      <c r="A12" t="s">
        <v>450</v>
      </c>
      <c r="B12" t="s">
        <v>241</v>
      </c>
      <c r="C12" t="s">
        <v>241</v>
      </c>
      <c r="D12" t="s">
        <v>442</v>
      </c>
      <c r="E12">
        <v>55</v>
      </c>
      <c r="F12">
        <v>-59</v>
      </c>
      <c r="G12">
        <v>-22</v>
      </c>
    </row>
    <row r="13" spans="1:7">
      <c r="A13" t="s">
        <v>451</v>
      </c>
      <c r="B13" t="s">
        <v>292</v>
      </c>
      <c r="C13" t="s">
        <v>292</v>
      </c>
      <c r="D13" t="s">
        <v>452</v>
      </c>
      <c r="E13">
        <v>-27</v>
      </c>
      <c r="F13">
        <v>-25</v>
      </c>
      <c r="G13">
        <v>-28</v>
      </c>
    </row>
    <row r="14" spans="1:7">
      <c r="A14" t="s">
        <v>453</v>
      </c>
      <c r="B14" t="s">
        <v>269</v>
      </c>
      <c r="C14" t="s">
        <v>269</v>
      </c>
      <c r="D14" t="s">
        <v>442</v>
      </c>
      <c r="E14">
        <v>2849</v>
      </c>
      <c r="F14">
        <v>-1554</v>
      </c>
      <c r="G14">
        <v>825</v>
      </c>
    </row>
    <row r="15" spans="1:7">
      <c r="A15" t="s">
        <v>454</v>
      </c>
      <c r="D15" t="s">
        <v>442</v>
      </c>
    </row>
    <row r="16" spans="1:7">
      <c r="A16" t="s">
        <v>455</v>
      </c>
      <c r="B16" t="s">
        <v>265</v>
      </c>
      <c r="C16" t="s">
        <v>265</v>
      </c>
      <c r="D16" t="s">
        <v>442</v>
      </c>
      <c r="E16">
        <v>-2832</v>
      </c>
      <c r="F16">
        <v>-7516</v>
      </c>
      <c r="G16">
        <v>7048</v>
      </c>
    </row>
    <row r="17" spans="1:7">
      <c r="A17" t="s">
        <v>382</v>
      </c>
      <c r="B17" t="s">
        <v>292</v>
      </c>
      <c r="C17" t="s">
        <v>292</v>
      </c>
      <c r="D17" t="s">
        <v>442</v>
      </c>
      <c r="E17">
        <v>-4461</v>
      </c>
      <c r="F17">
        <v>4596</v>
      </c>
      <c r="G17">
        <v>-1537</v>
      </c>
    </row>
    <row r="18" spans="1:7">
      <c r="A18" t="s">
        <v>456</v>
      </c>
      <c r="B18" t="s">
        <v>261</v>
      </c>
      <c r="C18" t="s">
        <v>261</v>
      </c>
      <c r="D18" t="s">
        <v>442</v>
      </c>
      <c r="E18">
        <v>-5598</v>
      </c>
      <c r="F18">
        <v>-23698</v>
      </c>
      <c r="G18">
        <v>-9478</v>
      </c>
    </row>
    <row r="19" spans="1:7">
      <c r="A19" t="s">
        <v>385</v>
      </c>
      <c r="B19" t="s">
        <v>264</v>
      </c>
      <c r="C19" t="s">
        <v>264</v>
      </c>
      <c r="D19" t="s">
        <v>442</v>
      </c>
      <c r="E19">
        <v>-528</v>
      </c>
      <c r="F19">
        <v>98</v>
      </c>
      <c r="G19">
        <v>-83</v>
      </c>
    </row>
    <row r="20" spans="1:7">
      <c r="A20" t="s">
        <v>406</v>
      </c>
      <c r="B20" t="s">
        <v>275</v>
      </c>
      <c r="C20" t="s">
        <v>275</v>
      </c>
      <c r="D20" t="s">
        <v>442</v>
      </c>
      <c r="E20">
        <v>-1176</v>
      </c>
      <c r="F20">
        <v>3043</v>
      </c>
      <c r="G20">
        <v>654</v>
      </c>
    </row>
    <row r="21" spans="1:7">
      <c r="A21" t="s">
        <v>409</v>
      </c>
      <c r="B21" t="s">
        <v>269</v>
      </c>
      <c r="C21" t="s">
        <v>269</v>
      </c>
      <c r="D21" t="s">
        <v>442</v>
      </c>
      <c r="E21">
        <v>412</v>
      </c>
      <c r="F21">
        <v>258</v>
      </c>
      <c r="G21">
        <v>417</v>
      </c>
    </row>
    <row r="22" spans="1:7">
      <c r="A22" t="s">
        <v>457</v>
      </c>
      <c r="D22" t="s">
        <v>442</v>
      </c>
      <c r="E22">
        <v>-1766</v>
      </c>
      <c r="F22">
        <v>6353</v>
      </c>
      <c r="G22">
        <v>-5470</v>
      </c>
    </row>
    <row r="23" spans="1:7">
      <c r="A23" t="s">
        <v>458</v>
      </c>
      <c r="B23" t="s">
        <v>285</v>
      </c>
      <c r="C23" t="s">
        <v>285</v>
      </c>
      <c r="D23" t="s">
        <v>442</v>
      </c>
      <c r="E23">
        <v>54856</v>
      </c>
      <c r="F23">
        <v>57994</v>
      </c>
      <c r="G23">
        <v>63923</v>
      </c>
    </row>
    <row r="24" spans="1:7">
      <c r="A24" t="s">
        <v>452</v>
      </c>
      <c r="B24" t="s">
        <v>286</v>
      </c>
      <c r="C24" t="s">
        <v>286</v>
      </c>
      <c r="D24" t="s">
        <v>452</v>
      </c>
    </row>
    <row r="25" spans="1:7">
      <c r="A25" t="s">
        <v>459</v>
      </c>
      <c r="B25" t="s">
        <v>287</v>
      </c>
      <c r="C25" t="s">
        <v>287</v>
      </c>
      <c r="D25" t="s">
        <v>452</v>
      </c>
      <c r="E25">
        <v>-37268</v>
      </c>
      <c r="F25">
        <v>-41713</v>
      </c>
      <c r="G25">
        <v>-26604</v>
      </c>
    </row>
    <row r="26" spans="1:7">
      <c r="A26" t="s">
        <v>460</v>
      </c>
      <c r="D26" t="s">
        <v>452</v>
      </c>
      <c r="E26">
        <v>-6377</v>
      </c>
    </row>
    <row r="27" spans="1:7">
      <c r="A27" t="s">
        <v>461</v>
      </c>
      <c r="B27" t="s">
        <v>288</v>
      </c>
      <c r="C27" t="s">
        <v>288</v>
      </c>
      <c r="D27" t="s">
        <v>452</v>
      </c>
      <c r="E27">
        <v>13</v>
      </c>
      <c r="F27">
        <v>10</v>
      </c>
      <c r="G27">
        <v>28</v>
      </c>
    </row>
    <row r="28" spans="1:7">
      <c r="A28" t="s">
        <v>462</v>
      </c>
      <c r="D28" t="s">
        <v>452</v>
      </c>
      <c r="E28">
        <v>-7200</v>
      </c>
      <c r="F28">
        <v>-5280</v>
      </c>
      <c r="G28">
        <v>-4112</v>
      </c>
    </row>
    <row r="29" spans="1:7">
      <c r="A29" t="s">
        <v>463</v>
      </c>
      <c r="D29" t="s">
        <v>452</v>
      </c>
      <c r="E29">
        <v>10080</v>
      </c>
      <c r="F29">
        <v>7912</v>
      </c>
      <c r="G29">
        <v>10560</v>
      </c>
    </row>
    <row r="30" spans="1:7">
      <c r="A30" t="s">
        <v>464</v>
      </c>
      <c r="B30" t="s">
        <v>290</v>
      </c>
      <c r="C30" t="s">
        <v>290</v>
      </c>
      <c r="D30" t="s">
        <v>452</v>
      </c>
      <c r="E30">
        <v>-9001</v>
      </c>
      <c r="F30">
        <v>-13241</v>
      </c>
      <c r="G30">
        <v>-10384</v>
      </c>
    </row>
    <row r="31" spans="1:7">
      <c r="A31" t="s">
        <v>465</v>
      </c>
      <c r="D31" t="s">
        <v>452</v>
      </c>
      <c r="E31">
        <v>14570</v>
      </c>
      <c r="F31">
        <v>19700</v>
      </c>
      <c r="G31">
        <v>10021</v>
      </c>
    </row>
    <row r="32" spans="1:7">
      <c r="A32" t="s">
        <v>466</v>
      </c>
      <c r="B32" t="s">
        <v>291</v>
      </c>
      <c r="C32" t="s">
        <v>291</v>
      </c>
      <c r="D32" t="s">
        <v>452</v>
      </c>
      <c r="E32">
        <v>495</v>
      </c>
      <c r="F32">
        <v>1500</v>
      </c>
      <c r="G32">
        <v>3514</v>
      </c>
    </row>
    <row r="33" spans="1:7">
      <c r="A33" t="s">
        <v>467</v>
      </c>
      <c r="D33" t="s">
        <v>452</v>
      </c>
      <c r="E33">
        <v>53</v>
      </c>
      <c r="F33">
        <v>60</v>
      </c>
      <c r="G33">
        <v>52</v>
      </c>
    </row>
    <row r="34" spans="1:7">
      <c r="A34" t="s">
        <v>468</v>
      </c>
      <c r="B34" t="s">
        <v>296</v>
      </c>
      <c r="C34" t="s">
        <v>296</v>
      </c>
      <c r="D34" t="s">
        <v>452</v>
      </c>
      <c r="E34">
        <v>-34635</v>
      </c>
      <c r="F34">
        <v>-31052</v>
      </c>
      <c r="G34">
        <v>-16925</v>
      </c>
    </row>
    <row r="35" spans="1:7">
      <c r="A35" t="s">
        <v>469</v>
      </c>
      <c r="B35" t="s">
        <v>297</v>
      </c>
      <c r="C35" t="s">
        <v>297</v>
      </c>
      <c r="D35" t="s">
        <v>469</v>
      </c>
    </row>
    <row r="36" spans="1:7">
      <c r="A36" t="s">
        <v>470</v>
      </c>
      <c r="B36" t="s">
        <v>299</v>
      </c>
      <c r="C36" t="s">
        <v>299</v>
      </c>
      <c r="D36" t="s">
        <v>469</v>
      </c>
      <c r="G36">
        <v>761</v>
      </c>
    </row>
    <row r="37" spans="1:7">
      <c r="A37" t="s">
        <v>471</v>
      </c>
      <c r="B37" t="s">
        <v>302</v>
      </c>
      <c r="C37" t="s">
        <v>302</v>
      </c>
      <c r="D37" t="s">
        <v>469</v>
      </c>
      <c r="G37">
        <v>-761</v>
      </c>
    </row>
    <row r="38" spans="1:7">
      <c r="A38" t="s">
        <v>472</v>
      </c>
      <c r="D38" t="s">
        <v>469</v>
      </c>
      <c r="E38">
        <v>4987</v>
      </c>
      <c r="F38">
        <v>2259</v>
      </c>
      <c r="G38">
        <v>2063</v>
      </c>
    </row>
    <row r="39" spans="1:7">
      <c r="A39" t="s">
        <v>473</v>
      </c>
      <c r="B39" t="s">
        <v>298</v>
      </c>
      <c r="C39" t="s">
        <v>298</v>
      </c>
      <c r="D39" t="s">
        <v>469</v>
      </c>
      <c r="E39">
        <v>-26846</v>
      </c>
      <c r="F39">
        <v>-16620</v>
      </c>
      <c r="G39">
        <v>-19317</v>
      </c>
    </row>
    <row r="40" spans="1:7">
      <c r="A40" t="s">
        <v>474</v>
      </c>
      <c r="D40" t="s">
        <v>469</v>
      </c>
      <c r="E40">
        <v>-1097</v>
      </c>
      <c r="F40">
        <v>-1614</v>
      </c>
      <c r="G40">
        <v>-823</v>
      </c>
    </row>
    <row r="41" spans="1:7">
      <c r="A41" t="s">
        <v>475</v>
      </c>
      <c r="B41" t="s">
        <v>476</v>
      </c>
      <c r="C41" t="s">
        <v>307</v>
      </c>
      <c r="D41" t="s">
        <v>469</v>
      </c>
      <c r="E41">
        <v>-16728</v>
      </c>
      <c r="F41">
        <v>-13663</v>
      </c>
      <c r="G41">
        <v>-12676</v>
      </c>
    </row>
    <row r="42" spans="1:7">
      <c r="A42" t="s">
        <v>477</v>
      </c>
      <c r="B42" t="s">
        <v>311</v>
      </c>
      <c r="C42" t="s">
        <v>311</v>
      </c>
      <c r="D42" t="s">
        <v>469</v>
      </c>
      <c r="E42">
        <v>-39684</v>
      </c>
      <c r="F42">
        <v>-29638</v>
      </c>
      <c r="G42">
        <v>-30753</v>
      </c>
    </row>
    <row r="43" spans="1:7">
      <c r="A43" t="s">
        <v>478</v>
      </c>
      <c r="B43" t="s">
        <v>479</v>
      </c>
      <c r="C43" t="s">
        <v>312</v>
      </c>
      <c r="D43" t="s">
        <v>469</v>
      </c>
      <c r="E43">
        <v>-19463</v>
      </c>
      <c r="F43">
        <v>-2696</v>
      </c>
      <c r="G43">
        <v>16245</v>
      </c>
    </row>
    <row r="44" spans="1:7">
      <c r="A44" t="s">
        <v>480</v>
      </c>
      <c r="B44" t="s">
        <v>481</v>
      </c>
      <c r="C44" t="s">
        <v>315</v>
      </c>
      <c r="D44" t="s">
        <v>469</v>
      </c>
      <c r="E44">
        <v>21457</v>
      </c>
      <c r="F44">
        <v>24153</v>
      </c>
      <c r="G44">
        <v>7908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4" sqref="A4"/>
    </sheetView>
  </sheetViews>
  <sheetFormatPr defaultRowHeight="12.75"/>
  <cols>
    <col min="1" max="1" width="34.140625" style="47" customWidth="1"/>
    <col min="2" max="2" width="69.7109375" style="47" customWidth="1"/>
    <col min="3" max="3" width="25.140625" style="47" customWidth="1"/>
    <col min="4" max="16384" width="9.140625" style="47"/>
  </cols>
  <sheetData>
    <row r="1" spans="1:4">
      <c r="A1" s="47" t="s">
        <v>492</v>
      </c>
      <c r="B1" s="47" t="s">
        <v>493</v>
      </c>
      <c r="C1" s="47" t="s">
        <v>494</v>
      </c>
    </row>
    <row r="2" spans="1:4">
      <c r="A2" s="47" t="s">
        <v>420</v>
      </c>
      <c r="B2" s="47" t="s">
        <v>26</v>
      </c>
      <c r="C2" s="47" t="s">
        <v>495</v>
      </c>
      <c r="D2" s="47" t="s">
        <v>496</v>
      </c>
    </row>
    <row r="3" spans="1:4">
      <c r="A3" s="47" t="s">
        <v>430</v>
      </c>
      <c r="B3" s="47" t="s">
        <v>50</v>
      </c>
      <c r="C3" s="47" t="s">
        <v>495</v>
      </c>
      <c r="D3" s="47" t="s">
        <v>497</v>
      </c>
    </row>
    <row r="4" spans="1:4">
      <c r="A4" s="47" t="s">
        <v>406</v>
      </c>
      <c r="B4" s="47" t="s">
        <v>161</v>
      </c>
      <c r="C4" s="47" t="s">
        <v>495</v>
      </c>
      <c r="D4" s="47" t="s">
        <v>490</v>
      </c>
    </row>
    <row r="5" spans="1:4">
      <c r="A5" s="49" t="s">
        <v>407</v>
      </c>
      <c r="B5" s="47" t="s">
        <v>161</v>
      </c>
      <c r="C5" s="47" t="s">
        <v>495</v>
      </c>
      <c r="D5" s="47" t="s">
        <v>498</v>
      </c>
    </row>
    <row r="6" spans="1:4">
      <c r="A6" s="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6B5C12-1C36-44ED-9A17-8BE75E1ED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25057B-970B-468F-824C-898A479FB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5B9345-0B19-4A0B-B05B-DFF83EA1F1E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Ratios</vt:lpstr>
      <vt:lpstr>bs</vt:lpstr>
      <vt:lpstr>pl</vt:lpstr>
      <vt:lpstr>cf</vt:lpstr>
      <vt:lpstr>mappingTemplate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Anila</cp:lastModifiedBy>
  <cp:revision/>
  <dcterms:created xsi:type="dcterms:W3CDTF">2019-04-04T09:01:00Z</dcterms:created>
  <dcterms:modified xsi:type="dcterms:W3CDTF">2021-09-24T13:23:08Z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