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Miscellaneous Tasks\FinancialSpreads Ground Truth\"/>
    </mc:Choice>
  </mc:AlternateContent>
  <xr:revisionPtr revIDLastSave="0" documentId="13_ncr:1_{F8269225-62B4-4157-BFE4-11AC7CAC35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counts" sheetId="1" r:id="rId1"/>
    <sheet name="mappingTemplate" sheetId="6" r:id="rId2"/>
    <sheet name="Ratios" sheetId="2" r:id="rId3"/>
    <sheet name="bs" sheetId="3" r:id="rId4"/>
    <sheet name="pl" sheetId="4" r:id="rId5"/>
    <sheet name="cf" sheetId="5" r:id="rId6"/>
  </sheets>
  <calcPr calcId="191028"/>
</workbook>
</file>

<file path=xl/calcChain.xml><?xml version="1.0" encoding="utf-8"?>
<calcChain xmlns="http://schemas.openxmlformats.org/spreadsheetml/2006/main"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M44" i="1"/>
  <c r="M370" i="1" s="1"/>
  <c r="L44" i="1"/>
  <c r="L370" i="1" s="1"/>
  <c r="K44" i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M373" i="1" s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N384" i="1" s="1"/>
  <c r="M9" i="1"/>
  <c r="M384" i="1" s="1"/>
  <c r="L9" i="1"/>
  <c r="K9" i="1"/>
  <c r="K376" i="1" s="1"/>
  <c r="J9" i="1"/>
  <c r="I9" i="1"/>
  <c r="I377" i="1" s="1"/>
  <c r="H9" i="1"/>
  <c r="H377" i="1" s="1"/>
  <c r="O8" i="1"/>
  <c r="O383" i="1" s="1"/>
  <c r="N8" i="1"/>
  <c r="N383" i="1" s="1"/>
  <c r="M8" i="1"/>
  <c r="M383" i="1" s="1"/>
  <c r="L8" i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I365" i="1" l="1"/>
  <c r="I371" i="1"/>
  <c r="L383" i="1"/>
  <c r="L382" i="1"/>
  <c r="J376" i="1"/>
  <c r="J377" i="1"/>
  <c r="J368" i="1"/>
  <c r="L384" i="1"/>
  <c r="L376" i="1"/>
  <c r="O384" i="1"/>
  <c r="O368" i="1"/>
  <c r="O377" i="1"/>
  <c r="K378" i="1"/>
  <c r="K370" i="1"/>
  <c r="N378" i="1"/>
  <c r="N370" i="1"/>
  <c r="H373" i="1"/>
  <c r="I372" i="1"/>
  <c r="J373" i="1"/>
  <c r="K373" i="1"/>
  <c r="L373" i="1"/>
  <c r="M372" i="1"/>
  <c r="N373" i="1"/>
  <c r="O373" i="1"/>
  <c r="G297" i="1"/>
  <c r="G319" i="1" s="1"/>
  <c r="G326" i="1" s="1"/>
  <c r="F297" i="1"/>
  <c r="F319" i="1" s="1"/>
  <c r="F326" i="1" s="1"/>
  <c r="I385" i="1"/>
  <c r="J385" i="1"/>
  <c r="K385" i="1"/>
  <c r="L385" i="1"/>
  <c r="M385" i="1"/>
  <c r="N385" i="1"/>
  <c r="O385" i="1"/>
  <c r="F161" i="1"/>
  <c r="F8" i="1" s="1"/>
  <c r="F383" i="1" s="1"/>
  <c r="H385" i="1"/>
  <c r="G161" i="1"/>
  <c r="G8" i="1" s="1"/>
  <c r="G12" i="1" s="1"/>
  <c r="F128" i="1"/>
  <c r="F7" i="1" s="1"/>
  <c r="H372" i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J372" i="1"/>
  <c r="F375" i="1"/>
  <c r="H378" i="1"/>
  <c r="F381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M368" i="1"/>
  <c r="I375" i="1"/>
  <c r="O376" i="1"/>
  <c r="M377" i="1"/>
  <c r="I381" i="1"/>
  <c r="O382" i="1"/>
  <c r="K384" i="1"/>
  <c r="F363" i="1"/>
  <c r="N368" i="1"/>
  <c r="N372" i="1"/>
  <c r="H376" i="1"/>
  <c r="N377" i="1"/>
  <c r="L378" i="1"/>
  <c r="H382" i="1"/>
  <c r="G363" i="1"/>
  <c r="I366" i="1"/>
  <c r="O372" i="1"/>
  <c r="I376" i="1"/>
  <c r="M378" i="1"/>
  <c r="I382" i="1"/>
  <c r="F44" i="1"/>
  <c r="H363" i="1"/>
  <c r="G44" i="1"/>
  <c r="I363" i="1"/>
  <c r="F12" i="1" l="1"/>
  <c r="F376" i="1" s="1"/>
  <c r="G382" i="1"/>
  <c r="F382" i="1"/>
  <c r="G383" i="1"/>
  <c r="G376" i="1"/>
  <c r="G366" i="1"/>
  <c r="G14" i="1"/>
  <c r="G378" i="1"/>
  <c r="G370" i="1"/>
  <c r="G59" i="1"/>
  <c r="G67" i="1" s="1"/>
  <c r="G71" i="1" s="1"/>
  <c r="F378" i="1"/>
  <c r="F370" i="1"/>
  <c r="F59" i="1"/>
  <c r="F67" i="1" s="1"/>
  <c r="F71" i="1" s="1"/>
  <c r="F366" i="1" l="1"/>
  <c r="F14" i="1"/>
  <c r="G373" i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<sst xmlns="http://schemas.openxmlformats.org/spreadsheetml/2006/main" count="888" uniqueCount="512">
  <si>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</si>
  <si>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</si>
  <si>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</si>
  <si>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</si>
  <si>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</si>
  <si>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</si>
  <si>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</si>
  <si>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</si>
  <si>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</si>
  <si>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</si>
  <si>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</si>
  <si>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</si>
  <si>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</si>
  <si>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</si>
  <si>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</si>
  <si>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</si>
  <si>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</si>
  <si>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</si>
  <si>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</si>
  <si>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</si>
  <si>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</si>
  <si>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</si>
  <si>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</si>
  <si>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</si>
  <si>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</si>
  <si>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</si>
  <si>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</si>
  <si>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sum of income from operations + other income (page 88/118)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</si>
  <si>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</si>
  <si>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</si>
  <si>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</si>
  <si>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</si>
  <si>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</si>
  <si>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</si>
  <si>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</si>
  <si>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</si>
  <si>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</si>
  <si>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</si>
  <si>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</si>
  <si>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</si>
  <si>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</si>
  <si>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</si>
  <si>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added from page 91/118 of pdf</t>
  </si>
  <si>
    <t>Operating Lease Expenses</t>
  </si>
  <si>
    <t>Depreciation</t>
  </si>
  <si>
    <t>added as depreciation and amortization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</si>
  <si>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</si>
  <si>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</si>
  <si>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</si>
  <si>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</si>
  <si>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</si>
  <si>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</si>
  <si>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</si>
  <si>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</si>
  <si>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</si>
  <si>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</si>
  <si>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</si>
  <si>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</si>
  <si>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</si>
  <si>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</si>
  <si>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</si>
  <si>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</si>
  <si>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</si>
  <si>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</si>
  <si>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</si>
  <si>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</si>
  <si>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</si>
  <si>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</si>
  <si>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</si>
  <si>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</si>
  <si>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</si>
  <si>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</si>
  <si>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</si>
  <si>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</si>
  <si>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</si>
  <si>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</si>
  <si>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</si>
  <si>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</si>
  <si>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</si>
  <si>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</si>
  <si>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</si>
  <si>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</si>
  <si>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</si>
  <si>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</si>
  <si>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</si>
  <si>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</si>
  <si>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</si>
  <si>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</si>
  <si>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property and equipment, net - page 87/118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</si>
  <si>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</si>
  <si>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</si>
  <si>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</si>
  <si>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</si>
  <si>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</si>
  <si>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</si>
  <si>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</si>
  <si>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correct values, shifted cells one to the left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</si>
  <si>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</si>
  <si>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</si>
  <si>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</si>
  <si>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</si>
  <si>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</si>
  <si>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</si>
  <si>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</si>
  <si>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</si>
  <si>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</si>
  <si>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</si>
  <si>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</si>
  <si>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</si>
  <si>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</si>
  <si>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</si>
  <si>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</si>
  <si>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</si>
  <si>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</si>
  <si>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</si>
  <si>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</si>
  <si>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</si>
  <si>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</si>
  <si>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</si>
  <si>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correct values, shifted to the left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</si>
  <si>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</si>
  <si>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</si>
  <si>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</si>
  <si>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</si>
  <si>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</si>
  <si>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</si>
  <si>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</si>
  <si>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</si>
  <si>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</si>
  <si>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</si>
  <si>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</si>
  <si>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added from note 5 - inventories; page 103/118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</si>
  <si>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</si>
  <si>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</si>
  <si>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</si>
  <si>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</si>
  <si>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</si>
  <si>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</si>
  <si>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</si>
  <si>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</si>
  <si>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</si>
  <si>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</si>
  <si>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</si>
  <si>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</si>
  <si>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</si>
  <si>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</si>
  <si>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</si>
  <si>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</si>
  <si>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</si>
  <si>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</si>
  <si>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</si>
  <si>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</si>
  <si>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</si>
  <si>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</si>
  <si>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</si>
  <si>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</si>
  <si>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</si>
  <si>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</si>
  <si>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</si>
  <si>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</si>
  <si>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</si>
  <si>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</si>
  <si>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</si>
  <si>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</si>
  <si>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</si>
  <si>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</si>
  <si>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</si>
  <si>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</si>
  <si>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</si>
  <si>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</si>
  <si>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</si>
  <si>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</si>
  <si>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</si>
  <si>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</si>
  <si>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</si>
  <si>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</si>
  <si>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</si>
  <si>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</si>
  <si>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</si>
  <si>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</si>
  <si>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</si>
  <si>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</si>
  <si>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</si>
  <si>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</si>
  <si>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</si>
  <si>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</si>
  <si>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added from long-term deferred tax liabilities (pg 87/118)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</si>
  <si>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</si>
  <si>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</si>
  <si>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</si>
  <si>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</si>
  <si>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</si>
  <si>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</si>
  <si>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</si>
  <si>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</si>
  <si>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</si>
  <si>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</si>
  <si>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</si>
  <si>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</si>
  <si>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</si>
  <si>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</si>
  <si>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wrong value; added from treasury stock at cost (pg 87/118)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</si>
  <si>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</si>
  <si>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</si>
  <si>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</si>
  <si>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</si>
  <si>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</si>
  <si>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</si>
  <si>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</si>
  <si>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</si>
  <si>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</si>
  <si>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</si>
  <si>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</si>
  <si>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</si>
  <si>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</si>
  <si>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</si>
  <si>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</si>
  <si>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</si>
  <si>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</si>
  <si>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</si>
  <si>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</si>
  <si>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</si>
  <si>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</si>
  <si>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</si>
  <si>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</si>
  <si>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</si>
  <si>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</si>
  <si>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</si>
  <si>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</si>
  <si>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</si>
  <si>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</si>
  <si>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</si>
  <si>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</si>
  <si>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</si>
  <si>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</si>
  <si>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</si>
  <si>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</si>
  <si>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</si>
  <si>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</si>
  <si>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</si>
  <si>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</si>
  <si>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</si>
  <si>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</si>
  <si>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</si>
  <si>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</si>
  <si>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</si>
  <si>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</si>
  <si>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</si>
  <si>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</si>
  <si>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</si>
  <si>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</si>
  <si>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</si>
  <si>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</si>
  <si>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</si>
  <si>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</si>
  <si>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</si>
  <si>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</si>
  <si>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</si>
  <si>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</si>
  <si>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</si>
  <si>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</si>
  <si>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</si>
  <si>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</si>
  <si>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</si>
  <si>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</si>
  <si>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</si>
  <si>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</si>
  <si>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</si>
  <si>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</si>
  <si>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</si>
  <si>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</si>
  <si>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</si>
  <si>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</si>
  <si>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</si>
  <si>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</si>
  <si>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</si>
  <si>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</si>
  <si>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</si>
  <si>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</si>
  <si>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</si>
  <si>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</si>
  <si>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</si>
  <si>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</si>
  <si>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</si>
  <si>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</si>
  <si>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</si>
  <si>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</si>
  <si>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</si>
  <si>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</si>
  <si>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</si>
  <si>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</si>
  <si>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</si>
  <si>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</si>
  <si>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</si>
  <si>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</si>
  <si>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</si>
  <si>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</si>
  <si>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</si>
  <si>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</si>
  <si>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</si>
  <si>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</si>
  <si>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</si>
  <si>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</si>
  <si>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</si>
  <si>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</si>
  <si>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</si>
  <si>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</si>
  <si>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</si>
  <si>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</si>
  <si>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</si>
  <si>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</si>
  <si>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</si>
  <si>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</si>
  <si>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</si>
  <si>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</si>
  <si>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</si>
  <si>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</si>
  <si>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</si>
  <si>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</si>
  <si>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</si>
  <si>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</si>
  <si>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</si>
  <si>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</si>
  <si>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</si>
  <si>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</si>
  <si>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</si>
  <si>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</si>
  <si>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</si>
  <si>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</si>
  <si>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</si>
  <si>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</si>
  <si>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</si>
  <si>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</si>
  <si>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</si>
  <si>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</si>
  <si>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</si>
  <si>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</si>
  <si>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</si>
  <si>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</si>
  <si>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</si>
  <si>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</si>
  <si>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</si>
  <si>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</si>
  <si>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</si>
  <si>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</si>
  <si>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</si>
  <si>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</si>
  <si>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</si>
  <si>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</si>
  <si>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</si>
  <si>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</si>
  <si>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</si>
  <si>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</si>
  <si>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</si>
  <si>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</si>
  <si>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</si>
  <si>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</si>
  <si>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</si>
  <si>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</si>
  <si>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</si>
  <si>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</si>
  <si>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</si>
  <si>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</si>
  <si>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</si>
  <si>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</si>
  <si>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</si>
  <si>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</si>
  <si>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</si>
  <si>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</si>
  <si>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</si>
  <si>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</si>
  <si>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</si>
  <si>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</si>
  <si>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</si>
  <si>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</si>
  <si>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</si>
  <si>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</si>
  <si>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</si>
  <si>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</si>
  <si>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</si>
  <si>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</si>
  <si>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</si>
  <si>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</si>
  <si>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Original Line Item in the pdf</t>
  </si>
  <si>
    <t>Line item in the accounts Tamplate into which Originalline item is mapped</t>
  </si>
  <si>
    <t xml:space="preserve">Person mapping </t>
  </si>
  <si>
    <t>Consolidated Balance Sheets</t>
  </si>
  <si>
    <t>(in thousands, except share data)</t>
  </si>
  <si>
    <t>ASSETS</t>
  </si>
  <si>
    <t>Current assets:</t>
  </si>
  <si>
    <t>Cash and cash equivalents</t>
  </si>
  <si>
    <t>Short-term marketable securities</t>
  </si>
  <si>
    <t>Accounts receivable, net</t>
  </si>
  <si>
    <t>Inventories</t>
  </si>
  <si>
    <t>Prepaid expenses and other current assets</t>
  </si>
  <si>
    <t>Total current assets</t>
  </si>
  <si>
    <t>Long-term marketable securities</t>
  </si>
  <si>
    <t>Property and equipment, net</t>
  </si>
  <si>
    <t>Property and Equipment</t>
  </si>
  <si>
    <t>Goodwill</t>
  </si>
  <si>
    <t>In-process research and development</t>
  </si>
  <si>
    <t>Other Intangibles</t>
  </si>
  <si>
    <t>Long-term deferred tax assets, net</t>
  </si>
  <si>
    <t>Other assets</t>
  </si>
  <si>
    <t>Total assets</t>
  </si>
  <si>
    <t>LIABILITIES AND STOCKHOLDERS' EQUITY</t>
  </si>
  <si>
    <t>Current liabilities:</t>
  </si>
  <si>
    <t>Accounts payable</t>
  </si>
  <si>
    <t>Accrued expenses and other liabilities</t>
  </si>
  <si>
    <t>Accruals</t>
  </si>
  <si>
    <t>Deferred revenue</t>
  </si>
  <si>
    <t>Accrued Revenue</t>
  </si>
  <si>
    <t>Current portion of capital lease obligation</t>
  </si>
  <si>
    <t>Total current liabilities</t>
  </si>
  <si>
    <t>Other long-term liabilities</t>
  </si>
  <si>
    <t>Contingent consideration</t>
  </si>
  <si>
    <t>Long-term deferred tax liabilities</t>
  </si>
  <si>
    <t>Capital lease obligation, net of current portion</t>
  </si>
  <si>
    <t>Total liabilities</t>
  </si>
  <si>
    <t>Commitments and contingencies (Note 11)</t>
  </si>
  <si>
    <t>Stockholders' equity:</t>
  </si>
  <si>
    <t>Class B Preferred Stock, $.01 par value</t>
  </si>
  <si>
    <t>Authorized - 1,000,000 shares; Issued and outstanding - none</t>
  </si>
  <si>
    <t>Common stock, $.01 par value</t>
  </si>
  <si>
    <t>Authorized - 100,000,000 shares; Issued - 46,100,649 shares at March 31, 2018 and</t>
  </si>
  <si>
    <t>45,249,281 shares at March 31, 2017;</t>
  </si>
  <si>
    <t>Outstanding - 44,375,337 shares at March 31, 2018 and 43,673,286 shares at March</t>
  </si>
  <si>
    <t>31, 2017</t>
  </si>
  <si>
    <t>Additional paid in capital</t>
  </si>
  <si>
    <t>Retained earnings (Accumulated deficit)</t>
  </si>
  <si>
    <t>Treasury stock at cost - 1,725,312 shares at March 31, 2018 and 1,575,995 shares at</t>
  </si>
  <si>
    <t>Treasury Stock</t>
  </si>
  <si>
    <t>March 31, 2017</t>
  </si>
  <si>
    <t>Accumulated other comprehensive loss</t>
  </si>
  <si>
    <t>Total stockholders' equity</t>
  </si>
  <si>
    <t>Revenue</t>
  </si>
  <si>
    <t>Costs and expenses:</t>
  </si>
  <si>
    <t>Cost of revenue</t>
  </si>
  <si>
    <t>Research and development</t>
  </si>
  <si>
    <t>Selling, general and administrative</t>
  </si>
  <si>
    <t>Income from operations</t>
  </si>
  <si>
    <t>Other income:</t>
  </si>
  <si>
    <t>Investment income, net</t>
  </si>
  <si>
    <t>Other (expense) income, net</t>
  </si>
  <si>
    <t>Other Income - net</t>
  </si>
  <si>
    <t>Income before income taxes</t>
  </si>
  <si>
    <t>Profit before Zakat</t>
  </si>
  <si>
    <t>Income tax provision</t>
  </si>
  <si>
    <t>Net income</t>
  </si>
  <si>
    <t>net income per share</t>
  </si>
  <si>
    <t>Basic weighted average shares outstanding</t>
  </si>
  <si>
    <t>Other comprehensive income (loss):</t>
  </si>
  <si>
    <t>Total Other Comprehensive Income</t>
  </si>
  <si>
    <t>Foreign currency translation gains (losses)</t>
  </si>
  <si>
    <t>Net unrealized (losses) gain on marketable securities</t>
  </si>
  <si>
    <t>Other comprehensive income (loss)</t>
  </si>
  <si>
    <t>Comprehensive income</t>
  </si>
  <si>
    <t>(in thousands)</t>
  </si>
  <si>
    <t>Operating activities:</t>
  </si>
  <si>
    <t>Operating Activities</t>
  </si>
  <si>
    <t>Adjustments required to reconcile net income to net cash provided by</t>
  </si>
  <si>
    <t>operating activities:</t>
  </si>
  <si>
    <t>Depreciation and amortization</t>
  </si>
  <si>
    <t>Bad debt expense</t>
  </si>
  <si>
    <t>Stock-based compensation</t>
  </si>
  <si>
    <t>Write-down of inventory and other</t>
  </si>
  <si>
    <t>Excess tax benefit from stock-based awards</t>
  </si>
  <si>
    <t>Deferred tax provision</t>
  </si>
  <si>
    <t>Change in fair value of contingent consideration</t>
  </si>
  <si>
    <t>Changes in assets and liabilities:</t>
  </si>
  <si>
    <t>Accounts receivable</t>
  </si>
  <si>
    <t>Prepaid expenses and other assets</t>
  </si>
  <si>
    <t>Net cash provided by operating activities</t>
  </si>
  <si>
    <t>Investing activities:</t>
  </si>
  <si>
    <t>Investing Activities</t>
  </si>
  <si>
    <t>Purchases of marketable securities</t>
  </si>
  <si>
    <t>Proceeds from the sale and maturity of marketable securities</t>
  </si>
  <si>
    <t>Purchase of other investment</t>
  </si>
  <si>
    <t>Purchases of property and equipment</t>
  </si>
  <si>
    <t>Net cash used for investing activities</t>
  </si>
  <si>
    <t>Financing activities:</t>
  </si>
  <si>
    <t>Financing Activities</t>
  </si>
  <si>
    <t>Proceeds from the exercise of stock options</t>
  </si>
  <si>
    <t>Taxes paid related to net share settlement upon vesting of stock awards</t>
  </si>
  <si>
    <t>Finance Costs</t>
  </si>
  <si>
    <t>Proceeds from the issuance of stock under employee stock purchase plan</t>
  </si>
  <si>
    <t>Principal payments on capital lease obligation</t>
  </si>
  <si>
    <t>Net cash (used for) provided by financing activities</t>
  </si>
  <si>
    <t>Effect of exchange rate changes on cash</t>
  </si>
  <si>
    <t>Net increase in cash and cash equivalents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</si>
  <si>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</si>
  <si>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</si>
  <si>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</si>
  <si>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</si>
  <si>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Supplemental disclosure of cash flow information:</t>
  </si>
  <si>
    <t>Cash paid for income taxes</t>
  </si>
  <si>
    <t xml:space="preserve">Adjustment for Income Tax Paid </t>
  </si>
  <si>
    <t>Cash paid for interest on capitallease obligation</t>
  </si>
  <si>
    <t>Supplemental disclosure of non-cash investing and financing activities:</t>
  </si>
  <si>
    <t>Property and equipment under capital lease obligation</t>
  </si>
  <si>
    <t>Niyoshi</t>
  </si>
  <si>
    <t>Income from Operations</t>
  </si>
  <si>
    <t>Other Income</t>
  </si>
  <si>
    <t>Raw Materials</t>
  </si>
  <si>
    <t>Stock - raw materials</t>
  </si>
  <si>
    <t>Work-in-progress</t>
  </si>
  <si>
    <t>Stock - work-in-progress</t>
  </si>
  <si>
    <t>Finished goods</t>
  </si>
  <si>
    <t>Stock - finished goods</t>
  </si>
  <si>
    <t>Deferred tax liability</t>
  </si>
  <si>
    <t>Treasury stock at cost</t>
  </si>
  <si>
    <t>Treasury stock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</si>
</sst>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0" fillId="12" borderId="0" xfId="0" applyFill="1"/>
    <xf numFmtId="3" fontId="0" fillId="13" borderId="0" xfId="0" applyFill="1"/>
    <xf numFmtId="3" fontId="4" fillId="0" borderId="0" xfId="0" applyFont="1" applyFill="1" applyBorder="1" applyAlignment="1"/>
  </cellXfs>
  <cellStyles count="2">
    <cellStyle name="Normal" xfId="0" builtinId="0"/>
    <cellStyle name="Percent" xfId="1" builtinId="5"/>
  </cellStyles>
  <dxfs count="5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A7-4231-AF90-5128E1E6B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7A-42EE-9D7E-F2884AD149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65-4C5D-94F6-0449B4AB5A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1A-4CA1-9EA4-05F15931FC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D2-4022-ACD9-3FF358615B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DA-4A48-92D6-4933000D46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48-4588-981F-92C64BB38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BE-4E67-9776-178033706D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F8-4011-B09D-0C56DF7BAA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9E-4AEB-AE4D-8DFB421E5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9-4D4A-ABE2-5C09053725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DF-43DD-9751-C7359EA367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37-444A-BB2A-BDAC4E7D6C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A1-4D12-BCA3-C4E3E3A612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D7-494D-AA32-29766B0E0B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  <a:ext uri="{147F2762-F138-4A5C-976F-8EAC2B608ADB}">
              <a16:predDERef xmlns:a16="http://schemas.microsoft.com/office/drawing/2014/main" pre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  <a:ext uri="{147F2762-F138-4A5C-976F-8EAC2B608ADB}">
              <a16:predDERef xmlns:a16="http://schemas.microsoft.com/office/drawing/2014/main" pre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  <a:ext uri="{147F2762-F138-4A5C-976F-8EAC2B608ADB}">
              <a16:predDERef xmlns:a16="http://schemas.microsoft.com/office/drawing/2014/main" pre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  <a:ext uri="{147F2762-F138-4A5C-976F-8EAC2B608ADB}">
              <a16:predDERef xmlns:a16="http://schemas.microsoft.com/office/drawing/2014/main" pre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  <a:ext uri="{147F2762-F138-4A5C-976F-8EAC2B608ADB}">
              <a16:predDERef xmlns:a16="http://schemas.microsoft.com/office/drawing/2014/main" pre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opLeftCell="E1" workbookViewId="0">
      <selection activeCell="E1" sqref="E1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  <col min="16" max="16" width="66.6640625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-315323</v>
      </c>
      <c r="G6" s="7">
        <f t="shared" ref="G6:O6" si="1">IF(G4=$BF$1,"",G71)</f>
        <v>-314061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292104</v>
      </c>
      <c r="G7" s="7">
        <f t="shared" ref="G7:O7" si="2">IF(G4=$BF$1,"",G128)</f>
        <v>223456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494271</v>
      </c>
      <c r="G8" s="7">
        <f t="shared" ref="G8:O8" si="3">IF(G4=$BF$1,"",G161)</f>
        <v>326958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95172</v>
      </c>
      <c r="G9" s="7">
        <f t="shared" ref="G9:O9" si="4">IF(G4=$BF$1,"",G189)</f>
        <v>77971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1679</v>
      </c>
      <c r="G10" s="7">
        <f t="shared" ref="G10:O10" si="5">IF(G4=$BF$1,"",G210)</f>
        <v>20372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689524</v>
      </c>
      <c r="G11" s="7">
        <f t="shared" ref="G11:O11" si="6">IF(G4=$BF$1,"",G227)</f>
        <v>452071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786375</v>
      </c>
      <c r="G12" s="35">
        <f t="shared" ref="G12:O12" si="7">IF(G4=$BF$1,"",SUM(G7:G8))</f>
        <v>550414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786375</v>
      </c>
      <c r="G13" s="35">
        <f t="shared" ref="G13:O13" si="8">IF(G4=$BF$1,"",SUM(G9:G11))</f>
        <v>550414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160437</v>
      </c>
      <c r="G24">
        <v>91343</v>
      </c>
      <c r="H24">
        <v>394647</v>
      </c>
      <c r="P24" s="39" t="s">
        <v>27</v>
      </c>
    </row>
    <row r="25" spans="5:16">
      <c r="E25" s="1" t="s">
        <v>28</v>
      </c>
      <c r="F25">
        <v>98581</v>
      </c>
      <c r="G25">
        <v>70627</v>
      </c>
      <c r="H25">
        <v>50419</v>
      </c>
    </row>
    <row r="26" spans="5:16">
      <c r="E26" s="1" t="s">
        <v>29</v>
      </c>
    </row>
    <row r="27" spans="5:16">
      <c r="E27" s="1" t="s">
        <v>30</v>
      </c>
    </row>
    <row r="28" spans="5:16">
      <c r="E28" s="1" t="s">
        <v>31</v>
      </c>
    </row>
    <row r="29" spans="5:16">
      <c r="E29" s="12" t="s">
        <v>32</v>
      </c>
    </row>
    <row r="30" spans="5:16">
      <c r="E30" s="6" t="s">
        <v>33</v>
      </c>
      <c r="F30" s="7">
        <f>F24-F25+ABS(F26)-F27-F28-F29</f>
        <v>61856</v>
      </c>
      <c r="G30" s="7">
        <f>IF(G4=$BF$1,"",G24-G25+ABS(G26)-G27-G28-G29)</f>
        <v>20716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34</v>
      </c>
      <c r="F31">
        <v>-388</v>
      </c>
      <c r="G31">
        <v>-349</v>
      </c>
      <c r="H31">
        <v>339</v>
      </c>
    </row>
    <row r="32" spans="5:16">
      <c r="E32" s="1" t="s">
        <v>35</v>
      </c>
    </row>
    <row r="33" spans="5:16">
      <c r="E33" s="1" t="s">
        <v>36</v>
      </c>
    </row>
    <row r="34" spans="5:16">
      <c r="E34" s="1" t="s">
        <v>37</v>
      </c>
      <c r="F34">
        <v>262734</v>
      </c>
      <c r="G34">
        <v>218153</v>
      </c>
      <c r="H34">
        <v>164261</v>
      </c>
    </row>
    <row r="35" spans="5:16">
      <c r="E35" s="1" t="s">
        <v>38</v>
      </c>
      <c r="F35">
        <v>75297</v>
      </c>
      <c r="G35">
        <v>66386</v>
      </c>
      <c r="H35">
        <v>49759</v>
      </c>
    </row>
    <row r="36" spans="5:16">
      <c r="E36" s="1" t="s">
        <v>39</v>
      </c>
    </row>
    <row r="37" spans="5:16">
      <c r="E37" s="1" t="s">
        <v>40</v>
      </c>
    </row>
    <row r="38" spans="5:16">
      <c r="E38" s="1" t="s">
        <v>41</v>
      </c>
      <c r="F38" s="38">
        <v>38</v>
      </c>
      <c r="G38" s="38">
        <v>159</v>
      </c>
      <c r="P38" s="39" t="s">
        <v>42</v>
      </c>
    </row>
    <row r="39" spans="5:16">
      <c r="E39" s="1" t="s">
        <v>43</v>
      </c>
    </row>
    <row r="40" spans="5:16">
      <c r="E40" s="1" t="s">
        <v>44</v>
      </c>
      <c r="F40" s="38">
        <v>11005</v>
      </c>
      <c r="G40" s="38">
        <v>6202</v>
      </c>
      <c r="P40" s="39" t="s">
        <v>45</v>
      </c>
    </row>
    <row r="41" spans="5:16">
      <c r="E41" s="1" t="s">
        <v>46</v>
      </c>
    </row>
    <row r="42" spans="5:16">
      <c r="E42" s="1" t="s">
        <v>47</v>
      </c>
    </row>
    <row r="43" spans="5:16">
      <c r="E43" s="6" t="s">
        <v>48</v>
      </c>
      <c r="F43" s="7">
        <f>F32+F33+F34+F35+F36+F37+F38+F39+F40+F41+F42</f>
        <v>349074</v>
      </c>
      <c r="G43" s="7">
        <f>G32+G33+G34+G35+G36+G37+G38+G39+G40+G41+G42</f>
        <v>290900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49</v>
      </c>
      <c r="F44" s="7">
        <f>F30+F31-F43</f>
        <v>-287606</v>
      </c>
      <c r="G44" s="7">
        <f>IF(G4=$BF$1,"",G30+G31-G43)</f>
        <v>-270533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50</v>
      </c>
    </row>
    <row r="46" spans="5:16">
      <c r="E46" s="1" t="s">
        <v>51</v>
      </c>
    </row>
    <row r="47" spans="5:16">
      <c r="E47" s="1" t="s">
        <v>52</v>
      </c>
    </row>
    <row r="48" spans="5:16">
      <c r="E48" s="1" t="s">
        <v>53</v>
      </c>
    </row>
    <row r="49" spans="5:15">
      <c r="E49" s="1" t="s">
        <v>54</v>
      </c>
    </row>
    <row r="50" spans="5:15">
      <c r="E50" s="1" t="s">
        <v>55</v>
      </c>
    </row>
    <row r="51" spans="5:15">
      <c r="E51" s="1" t="s">
        <v>56</v>
      </c>
    </row>
    <row r="52" spans="5:15">
      <c r="E52" s="1" t="s">
        <v>57</v>
      </c>
      <c r="F52">
        <v>3688</v>
      </c>
      <c r="G52">
        <v>1554</v>
      </c>
      <c r="H52">
        <v>395</v>
      </c>
    </row>
    <row r="53" spans="5:15">
      <c r="E53" s="1" t="s">
        <v>58</v>
      </c>
    </row>
    <row r="54" spans="5:15">
      <c r="E54" s="1" t="s">
        <v>59</v>
      </c>
    </row>
    <row r="55" spans="5:15">
      <c r="E55" s="1" t="s">
        <v>60</v>
      </c>
    </row>
    <row r="56" spans="5:15">
      <c r="E56" s="1" t="s">
        <v>61</v>
      </c>
    </row>
    <row r="57" spans="5:15">
      <c r="E57" s="1" t="s">
        <v>62</v>
      </c>
      <c r="F57">
        <v>16862</v>
      </c>
      <c r="G57">
        <v>-5855</v>
      </c>
      <c r="H57">
        <v>2724</v>
      </c>
    </row>
    <row r="58" spans="5:15">
      <c r="E58" s="12" t="s">
        <v>63</v>
      </c>
    </row>
    <row r="59" spans="5:15">
      <c r="E59" s="6" t="s">
        <v>64</v>
      </c>
      <c r="F59" s="7">
        <f>F44+F45+F46+F47+F48-F49-F50-F51+F52-F53+F54+F55-F56+F57+F58</f>
        <v>-267056</v>
      </c>
      <c r="G59" s="7">
        <f>IF(G4=$BF$1,"",G44+G45+G46+G47+G48-G49-G50-G51+G52-G53+G54+G55-G56+G57+G58)</f>
        <v>-274834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65</v>
      </c>
      <c r="F60">
        <v>48267</v>
      </c>
      <c r="G60">
        <v>39227</v>
      </c>
      <c r="H60">
        <v>27691</v>
      </c>
    </row>
    <row r="61" spans="5:15">
      <c r="E61" s="1" t="s">
        <v>66</v>
      </c>
    </row>
    <row r="62" spans="5:15">
      <c r="E62" s="1" t="s">
        <v>67</v>
      </c>
    </row>
    <row r="63" spans="5:15">
      <c r="E63" s="12"/>
    </row>
    <row r="64" spans="5:15">
      <c r="E64" s="12"/>
    </row>
    <row r="65" spans="5:15">
      <c r="E65" s="12"/>
    </row>
    <row r="66" spans="5:15">
      <c r="E66" s="12" t="s">
        <v>68</v>
      </c>
    </row>
    <row r="67" spans="5:15">
      <c r="E67" s="6" t="s">
        <v>69</v>
      </c>
      <c r="F67" s="7">
        <f>SUM(F59,-F60,-ABS(F61),-F62,-F66)</f>
        <v>-315323</v>
      </c>
      <c r="G67" s="7">
        <f>IF(G4=$BF$1,"",SUM(G59,-G60,-ABS(G61),-G62,-G66))</f>
        <v>-314061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70</v>
      </c>
    </row>
    <row r="69" spans="5:15">
      <c r="E69" s="1" t="s">
        <v>71</v>
      </c>
    </row>
    <row r="70" spans="5:15">
      <c r="E70" s="1" t="s">
        <v>72</v>
      </c>
    </row>
    <row r="71" spans="5:15">
      <c r="E71" s="6" t="s">
        <v>73</v>
      </c>
      <c r="F71" s="7">
        <f>SUM(F67:F70)</f>
        <v>-315323</v>
      </c>
      <c r="G71" s="7">
        <f t="shared" ref="G71:O71" si="14">IF(G4=$BF$1,"",SUM(G67:G70))</f>
        <v>-314061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74</v>
      </c>
    </row>
    <row r="75" spans="5:15">
      <c r="E75" s="1" t="s">
        <v>75</v>
      </c>
      <c r="F75">
        <v>-460</v>
      </c>
      <c r="G75">
        <v>-211</v>
      </c>
      <c r="H75">
        <v>66</v>
      </c>
    </row>
    <row r="76" spans="5:15">
      <c r="E76" s="1" t="s">
        <v>76</v>
      </c>
    </row>
    <row r="77" spans="5:15">
      <c r="E77" s="1" t="s">
        <v>77</v>
      </c>
    </row>
    <row r="81" spans="5:16">
      <c r="E81" s="1" t="s">
        <v>78</v>
      </c>
    </row>
    <row r="82" spans="5:16">
      <c r="E82" s="1" t="s">
        <v>79</v>
      </c>
    </row>
    <row r="83" spans="5:16">
      <c r="E83" s="6" t="s">
        <v>80</v>
      </c>
      <c r="F83" s="7">
        <f>SUM(F71:F82)</f>
        <v>-315783</v>
      </c>
      <c r="G83" s="7">
        <f t="shared" ref="G83:O83" si="15">IF(G4=$BF$1,"",SUM(G71:G82))</f>
        <v>-314272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81</v>
      </c>
    </row>
    <row r="85" spans="5:16">
      <c r="E85" s="1" t="s">
        <v>82</v>
      </c>
    </row>
    <row r="88" spans="5:16">
      <c r="E88" s="8" t="s">
        <v>83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84</v>
      </c>
    </row>
    <row r="90" spans="5:16">
      <c r="E90" s="1" t="s">
        <v>85</v>
      </c>
    </row>
    <row r="91" spans="5:16">
      <c r="E91" s="1" t="s">
        <v>86</v>
      </c>
    </row>
    <row r="92" spans="5:16">
      <c r="E92" s="12" t="s">
        <v>87</v>
      </c>
      <c r="F92" s="38">
        <v>117167</v>
      </c>
      <c r="G92">
        <v>87777</v>
      </c>
      <c r="P92" s="39" t="s">
        <v>88</v>
      </c>
    </row>
    <row r="93" spans="5:16">
      <c r="E93" s="1" t="s">
        <v>89</v>
      </c>
    </row>
    <row r="94" spans="5:16">
      <c r="E94" s="1" t="s">
        <v>90</v>
      </c>
    </row>
    <row r="95" spans="5:16">
      <c r="E95" s="1" t="s">
        <v>91</v>
      </c>
    </row>
    <row r="96" spans="5:16">
      <c r="E96" s="12"/>
    </row>
    <row r="98" spans="5:16">
      <c r="E98" s="6" t="s">
        <v>92</v>
      </c>
      <c r="F98" s="7">
        <f>F89+F90+F91+F92+F93+F94+F95+F96</f>
        <v>117167</v>
      </c>
      <c r="G98" s="7">
        <f>IF(G4=$BF$1,"",G89+G90+G91+G92+G93+G94+G95+G96)</f>
        <v>87777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93</v>
      </c>
    </row>
    <row r="100" spans="5:16">
      <c r="E100" s="6" t="s">
        <v>94</v>
      </c>
      <c r="F100" s="7">
        <f>F98+F99</f>
        <v>117167</v>
      </c>
      <c r="G100" s="7">
        <f t="shared" ref="G100:O100" si="17">IF(G4=$BF$1,"",G98+G99)</f>
        <v>87777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95</v>
      </c>
      <c r="F101" s="38">
        <v>35808</v>
      </c>
      <c r="G101">
        <v>31045</v>
      </c>
      <c r="P101" s="40" t="s">
        <v>96</v>
      </c>
    </row>
    <row r="102" spans="5:16">
      <c r="E102" s="1" t="s">
        <v>97</v>
      </c>
      <c r="F102" s="38">
        <v>16705</v>
      </c>
      <c r="G102">
        <v>14482</v>
      </c>
      <c r="P102" s="40" t="s">
        <v>96</v>
      </c>
    </row>
    <row r="103" spans="5:16">
      <c r="E103" s="1" t="s">
        <v>98</v>
      </c>
    </row>
    <row r="104" spans="5:16">
      <c r="E104" s="6" t="s">
        <v>99</v>
      </c>
      <c r="F104" s="7">
        <f>F101+F102+F103</f>
        <v>52513</v>
      </c>
      <c r="G104" s="7">
        <f t="shared" ref="G104:O104" si="18">IF(G4=$BF$1,"",G101+G102+G103)</f>
        <v>45527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100</v>
      </c>
    </row>
    <row r="106" spans="5:16">
      <c r="E106" s="1" t="s">
        <v>101</v>
      </c>
    </row>
    <row r="107" spans="5:16">
      <c r="E107" s="1" t="s">
        <v>102</v>
      </c>
    </row>
    <row r="108" spans="5:16">
      <c r="E108" s="1" t="s">
        <v>103</v>
      </c>
    </row>
    <row r="109" spans="5:16">
      <c r="E109" s="1" t="s">
        <v>104</v>
      </c>
    </row>
    <row r="110" spans="5:16">
      <c r="E110" s="1" t="s">
        <v>105</v>
      </c>
    </row>
    <row r="111" spans="5:16">
      <c r="E111" s="1" t="s">
        <v>106</v>
      </c>
      <c r="F111" s="38">
        <v>70746</v>
      </c>
      <c r="G111">
        <v>34723</v>
      </c>
      <c r="P111" s="40" t="s">
        <v>96</v>
      </c>
    </row>
    <row r="112" spans="5:16">
      <c r="E112" s="1" t="s">
        <v>107</v>
      </c>
    </row>
    <row r="113" spans="5:16">
      <c r="E113" s="1" t="s">
        <v>108</v>
      </c>
      <c r="F113" s="38">
        <v>37502</v>
      </c>
      <c r="G113">
        <v>47143</v>
      </c>
      <c r="P113" s="40" t="s">
        <v>96</v>
      </c>
    </row>
    <row r="114" spans="5:16">
      <c r="E114" s="1" t="s">
        <v>109</v>
      </c>
    </row>
    <row r="115" spans="5:16">
      <c r="E115" s="1" t="s">
        <v>110</v>
      </c>
    </row>
    <row r="116" spans="5:16">
      <c r="E116" s="1" t="s">
        <v>111</v>
      </c>
    </row>
    <row r="117" spans="5:16">
      <c r="E117" s="1" t="s">
        <v>112</v>
      </c>
    </row>
    <row r="118" spans="5:16">
      <c r="E118" s="1" t="s">
        <v>113</v>
      </c>
    </row>
    <row r="122" spans="5:16">
      <c r="E122" s="1" t="s">
        <v>114</v>
      </c>
    </row>
    <row r="123" spans="5:16">
      <c r="E123" s="1" t="s">
        <v>115</v>
      </c>
    </row>
    <row r="124" spans="5:16">
      <c r="E124" s="1" t="s">
        <v>116</v>
      </c>
    </row>
    <row r="125" spans="5:16">
      <c r="E125" s="1" t="s">
        <v>117</v>
      </c>
    </row>
    <row r="126" spans="5:16">
      <c r="E126" s="1" t="s">
        <v>118</v>
      </c>
      <c r="F126" s="38">
        <v>14176</v>
      </c>
      <c r="G126">
        <v>8286</v>
      </c>
      <c r="P126" s="40" t="s">
        <v>119</v>
      </c>
    </row>
    <row r="127" spans="5:16">
      <c r="E127" s="12" t="s">
        <v>120</v>
      </c>
    </row>
    <row r="128" spans="5:16">
      <c r="E128" s="6" t="s">
        <v>121</v>
      </c>
      <c r="F128" s="7">
        <f>F100+SUM(F104:F127)</f>
        <v>292104</v>
      </c>
      <c r="G128" s="7">
        <f t="shared" ref="G128:O128" si="19">IF(G4=$BF$1,"",G100+SUM(G104:G126))</f>
        <v>223456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122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123</v>
      </c>
      <c r="F130">
        <v>42975</v>
      </c>
      <c r="G130">
        <v>39040</v>
      </c>
      <c r="P130" s="40" t="s">
        <v>119</v>
      </c>
    </row>
    <row r="131" spans="5:16">
      <c r="E131" s="1" t="s">
        <v>124</v>
      </c>
      <c r="F131">
        <v>319274</v>
      </c>
      <c r="G131">
        <v>190908</v>
      </c>
      <c r="P131" s="40" t="s">
        <v>119</v>
      </c>
    </row>
    <row r="132" spans="5:16">
      <c r="E132" s="1" t="s">
        <v>125</v>
      </c>
    </row>
    <row r="133" spans="5:16">
      <c r="E133" s="1" t="s">
        <v>126</v>
      </c>
    </row>
    <row r="134" spans="5:16">
      <c r="E134" s="1" t="s">
        <v>100</v>
      </c>
    </row>
    <row r="135" spans="5:16">
      <c r="E135" s="1" t="s">
        <v>101</v>
      </c>
    </row>
    <row r="136" spans="5:16">
      <c r="E136" s="1" t="s">
        <v>127</v>
      </c>
    </row>
    <row r="140" spans="5:16">
      <c r="E140" s="6" t="s">
        <v>128</v>
      </c>
      <c r="F140" s="7">
        <f>F130+F131+F132+F133+F134+F135+F136+F139</f>
        <v>362249</v>
      </c>
      <c r="G140" s="7">
        <f t="shared" ref="G140:O140" si="20">IF(G4=$BF$1,"",G130+G131+G132+G133+G134+G135+G136+G139)</f>
        <v>229948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129</v>
      </c>
    </row>
    <row r="142" spans="5:16">
      <c r="E142" s="1" t="s">
        <v>130</v>
      </c>
      <c r="F142" s="38">
        <v>16481</v>
      </c>
      <c r="G142" s="38">
        <v>9784</v>
      </c>
      <c r="P142" s="39" t="s">
        <v>131</v>
      </c>
    </row>
    <row r="143" spans="5:16">
      <c r="E143" s="1" t="s">
        <v>132</v>
      </c>
      <c r="F143" s="38">
        <v>23179</v>
      </c>
      <c r="G143" s="38">
        <v>16504</v>
      </c>
      <c r="P143" s="39" t="s">
        <v>131</v>
      </c>
    </row>
    <row r="144" spans="5:16">
      <c r="E144" s="1" t="s">
        <v>133</v>
      </c>
      <c r="F144">
        <v>10544</v>
      </c>
      <c r="G144">
        <v>8643</v>
      </c>
      <c r="P144" s="39" t="s">
        <v>131</v>
      </c>
    </row>
    <row r="145" spans="5:16">
      <c r="E145" s="6" t="s">
        <v>134</v>
      </c>
      <c r="F145" s="7">
        <f>F141+F142+F143+F144</f>
        <v>50204</v>
      </c>
      <c r="G145" s="7">
        <f t="shared" ref="G145:O145" si="21">IF(G4=$BF$1,"",G141+G142+G143+G144)</f>
        <v>34931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135</v>
      </c>
    </row>
    <row r="147" spans="5:16">
      <c r="E147" s="1" t="s">
        <v>136</v>
      </c>
    </row>
    <row r="148" spans="5:16">
      <c r="E148" s="1" t="s">
        <v>137</v>
      </c>
    </row>
    <row r="149" spans="5:16">
      <c r="E149" s="1" t="s">
        <v>138</v>
      </c>
    </row>
    <row r="150" spans="5:16">
      <c r="E150" s="1" t="s">
        <v>139</v>
      </c>
    </row>
    <row r="151" spans="5:16">
      <c r="E151" s="1" t="s">
        <v>140</v>
      </c>
    </row>
    <row r="154" spans="5:16">
      <c r="E154" s="12" t="s">
        <v>141</v>
      </c>
      <c r="F154">
        <v>11808</v>
      </c>
      <c r="G154">
        <v>8024</v>
      </c>
      <c r="P154" s="40" t="s">
        <v>119</v>
      </c>
    </row>
    <row r="155" spans="5:16">
      <c r="E155" s="1" t="s">
        <v>142</v>
      </c>
    </row>
    <row r="156" spans="5:16">
      <c r="E156" s="12" t="s">
        <v>143</v>
      </c>
    </row>
    <row r="157" spans="5:16">
      <c r="E157" s="12" t="s">
        <v>144</v>
      </c>
      <c r="F157">
        <v>70010</v>
      </c>
      <c r="G157">
        <v>54055</v>
      </c>
      <c r="P157" s="40" t="s">
        <v>119</v>
      </c>
    </row>
    <row r="158" spans="5:16">
      <c r="E158" s="1" t="s">
        <v>145</v>
      </c>
    </row>
    <row r="159" spans="5:16">
      <c r="E159" s="1" t="s">
        <v>146</v>
      </c>
    </row>
    <row r="160" spans="5:16">
      <c r="E160" s="6" t="s">
        <v>147</v>
      </c>
      <c r="F160" s="7">
        <f>F146+F147+F148+F149+F150+F151+F152+F153+F154+F155+F156+F157+F158+F159</f>
        <v>81818</v>
      </c>
      <c r="G160" s="7">
        <f>IF(G4=$BF$1,"",G146+G147+G148+G149+G150+G151+G152+G153+G154+G155+G156+G157+G158+G159)</f>
        <v>62079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494271</v>
      </c>
      <c r="G161" s="7">
        <f t="shared" ref="G161:O161" si="22">IF(G4=$BF$1,"",G140+G145+G160)</f>
        <v>326958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149</v>
      </c>
    </row>
    <row r="164" spans="5:15">
      <c r="E164" s="1" t="s">
        <v>150</v>
      </c>
    </row>
    <row r="165" spans="5:15">
      <c r="E165" s="1" t="s">
        <v>151</v>
      </c>
    </row>
    <row r="166" spans="5:15">
      <c r="E166" s="1" t="s">
        <v>152</v>
      </c>
    </row>
    <row r="167" spans="5:15">
      <c r="E167" s="1" t="s">
        <v>153</v>
      </c>
    </row>
    <row r="168" spans="5:15">
      <c r="E168" s="1" t="s">
        <v>154</v>
      </c>
    </row>
    <row r="169" spans="5:15">
      <c r="E169" s="1" t="s">
        <v>155</v>
      </c>
    </row>
    <row r="170" spans="5:15">
      <c r="E170" s="1" t="s">
        <v>156</v>
      </c>
    </row>
    <row r="171" spans="5:15">
      <c r="E171" s="1" t="s">
        <v>157</v>
      </c>
    </row>
    <row r="172" spans="5:15">
      <c r="E172" s="1" t="s">
        <v>158</v>
      </c>
    </row>
    <row r="173" spans="5:15">
      <c r="E173" s="1" t="s">
        <v>159</v>
      </c>
    </row>
    <row r="174" spans="5:15">
      <c r="E174" s="1" t="s">
        <v>160</v>
      </c>
    </row>
    <row r="175" spans="5:15">
      <c r="E175" s="1" t="s">
        <v>161</v>
      </c>
    </row>
    <row r="176" spans="5:15">
      <c r="E176" s="1" t="s">
        <v>162</v>
      </c>
    </row>
    <row r="177" spans="5:16">
      <c r="E177" s="1" t="s">
        <v>163</v>
      </c>
    </row>
    <row r="178" spans="5:16">
      <c r="E178" s="1" t="s">
        <v>164</v>
      </c>
    </row>
    <row r="180" spans="5:16">
      <c r="E180" s="1" t="s">
        <v>165</v>
      </c>
    </row>
    <row r="181" spans="5:16">
      <c r="E181" s="1" t="s">
        <v>166</v>
      </c>
    </row>
    <row r="183" spans="5:16">
      <c r="E183" s="1" t="s">
        <v>167</v>
      </c>
    </row>
    <row r="184" spans="5:16">
      <c r="E184" s="12" t="s">
        <v>168</v>
      </c>
      <c r="F184">
        <v>46147</v>
      </c>
      <c r="G184">
        <v>37703</v>
      </c>
      <c r="P184" s="40" t="s">
        <v>119</v>
      </c>
    </row>
    <row r="185" spans="5:16">
      <c r="E185" s="12" t="s">
        <v>169</v>
      </c>
      <c r="F185">
        <v>14970</v>
      </c>
      <c r="G185">
        <v>10495</v>
      </c>
      <c r="P185" s="40" t="s">
        <v>119</v>
      </c>
    </row>
    <row r="187" spans="5:16">
      <c r="E187" s="1" t="s">
        <v>170</v>
      </c>
      <c r="F187">
        <v>23565</v>
      </c>
      <c r="G187">
        <v>20620</v>
      </c>
      <c r="P187" s="40" t="s">
        <v>119</v>
      </c>
    </row>
    <row r="188" spans="5:16">
      <c r="E188" s="1" t="s">
        <v>171</v>
      </c>
      <c r="F188">
        <v>10490</v>
      </c>
      <c r="G188">
        <v>9153</v>
      </c>
      <c r="P188" s="40" t="s">
        <v>119</v>
      </c>
    </row>
    <row r="189" spans="5:16">
      <c r="E189" s="6" t="s">
        <v>13</v>
      </c>
      <c r="F189" s="7">
        <f>SUM(F163:F188)</f>
        <v>95172</v>
      </c>
      <c r="G189" s="7">
        <f t="shared" ref="G189:O189" si="23">IF(G4=$BF$1,"",SUM(G163:G188))</f>
        <v>77971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172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173</v>
      </c>
    </row>
    <row r="192" spans="5:16">
      <c r="E192" s="1" t="s">
        <v>174</v>
      </c>
    </row>
    <row r="193" spans="5:16">
      <c r="E193" s="1" t="s">
        <v>175</v>
      </c>
    </row>
    <row r="194" spans="5:16">
      <c r="E194" s="1" t="s">
        <v>176</v>
      </c>
    </row>
    <row r="195" spans="5:16">
      <c r="E195" s="1" t="s">
        <v>177</v>
      </c>
    </row>
    <row r="196" spans="5:16">
      <c r="E196" s="1" t="s">
        <v>178</v>
      </c>
    </row>
    <row r="197" spans="5:16">
      <c r="E197" s="1" t="s">
        <v>179</v>
      </c>
    </row>
    <row r="198" spans="5:16">
      <c r="E198" s="1" t="s">
        <v>180</v>
      </c>
    </row>
    <row r="199" spans="5:16">
      <c r="E199" s="1" t="s">
        <v>181</v>
      </c>
    </row>
    <row r="200" spans="5:16">
      <c r="E200" s="1" t="s">
        <v>182</v>
      </c>
    </row>
    <row r="201" spans="5:16">
      <c r="E201" s="1" t="s">
        <v>183</v>
      </c>
    </row>
    <row r="202" spans="5:16">
      <c r="E202" s="1" t="s">
        <v>184</v>
      </c>
    </row>
    <row r="203" spans="5:16">
      <c r="E203" s="1" t="s">
        <v>185</v>
      </c>
      <c r="F203" s="38">
        <v>903</v>
      </c>
      <c r="G203" s="38">
        <v>783</v>
      </c>
      <c r="P203" s="39" t="s">
        <v>186</v>
      </c>
    </row>
    <row r="204" spans="5:16">
      <c r="E204" s="1" t="s">
        <v>58</v>
      </c>
    </row>
    <row r="205" spans="5:16">
      <c r="E205" s="1" t="s">
        <v>70</v>
      </c>
    </row>
    <row r="206" spans="5:16">
      <c r="E206" s="12" t="s">
        <v>187</v>
      </c>
    </row>
    <row r="209" spans="5:16">
      <c r="E209" s="1" t="s">
        <v>188</v>
      </c>
      <c r="F209">
        <v>776</v>
      </c>
      <c r="G209">
        <v>19589</v>
      </c>
    </row>
    <row r="210" spans="5:16">
      <c r="E210" s="6" t="s">
        <v>14</v>
      </c>
      <c r="F210" s="7">
        <f>SUM(F191:F209)</f>
        <v>1679</v>
      </c>
      <c r="G210" s="7">
        <f t="shared" ref="G210:O210" si="24">IF(G4=$BF$1,"",SUM(G191:G209))</f>
        <v>20372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190</v>
      </c>
      <c r="F212">
        <v>620349</v>
      </c>
      <c r="G212">
        <v>566399</v>
      </c>
      <c r="P212" s="40" t="s">
        <v>119</v>
      </c>
    </row>
    <row r="213" spans="5:16">
      <c r="E213" s="1" t="s">
        <v>191</v>
      </c>
      <c r="F213">
        <v>0</v>
      </c>
      <c r="G213">
        <v>0</v>
      </c>
      <c r="P213" s="40" t="s">
        <v>119</v>
      </c>
    </row>
    <row r="214" spans="5:16">
      <c r="E214" s="1" t="s">
        <v>192</v>
      </c>
      <c r="G214"/>
    </row>
    <row r="215" spans="5:16">
      <c r="E215" s="1" t="s">
        <v>193</v>
      </c>
      <c r="G215"/>
    </row>
    <row r="216" spans="5:16">
      <c r="E216" s="1" t="s">
        <v>194</v>
      </c>
      <c r="G216"/>
    </row>
    <row r="217" spans="5:16">
      <c r="E217" s="1" t="s">
        <v>195</v>
      </c>
      <c r="F217">
        <v>140457</v>
      </c>
      <c r="G217">
        <v>-46959</v>
      </c>
      <c r="P217" s="40" t="s">
        <v>119</v>
      </c>
    </row>
    <row r="218" spans="5:16">
      <c r="E218" s="1" t="s">
        <v>196</v>
      </c>
      <c r="G218"/>
    </row>
    <row r="219" spans="5:16">
      <c r="E219" s="1" t="s">
        <v>197</v>
      </c>
      <c r="F219">
        <v>-4204</v>
      </c>
      <c r="G219">
        <v>-20606</v>
      </c>
      <c r="P219" s="40" t="s">
        <v>119</v>
      </c>
    </row>
    <row r="220" spans="5:16">
      <c r="E220" s="1" t="s">
        <v>198</v>
      </c>
      <c r="G220"/>
    </row>
    <row r="221" spans="5:16">
      <c r="E221" s="1" t="s">
        <v>70</v>
      </c>
      <c r="G221"/>
    </row>
    <row r="222" spans="5:16">
      <c r="E222" s="1" t="s">
        <v>199</v>
      </c>
      <c r="G222"/>
    </row>
    <row r="223" spans="5:16">
      <c r="E223" s="1" t="s">
        <v>200</v>
      </c>
      <c r="F223">
        <v>-67078</v>
      </c>
      <c r="G223">
        <v>-46763</v>
      </c>
      <c r="P223" s="39" t="s">
        <v>201</v>
      </c>
    </row>
    <row r="224" spans="5:16">
      <c r="E224" s="12" t="s">
        <v>202</v>
      </c>
    </row>
    <row r="225" spans="5:15">
      <c r="E225" s="12" t="s">
        <v>203</v>
      </c>
    </row>
    <row r="227" spans="5:15">
      <c r="E227" s="6" t="s">
        <v>204</v>
      </c>
      <c r="F227" s="7">
        <f>SUM(F212:F226)</f>
        <v>689524</v>
      </c>
      <c r="G227" s="7">
        <f t="shared" ref="G227:O227" si="25">IF(G4=$BF$1,"",SUM(G212:G226))</f>
        <v>452071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205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206</v>
      </c>
    </row>
    <row r="230" spans="5:15">
      <c r="E230" s="1" t="s">
        <v>207</v>
      </c>
    </row>
    <row r="231" spans="5:15">
      <c r="E231" s="1" t="s">
        <v>208</v>
      </c>
    </row>
    <row r="232" spans="5:15">
      <c r="E232" s="1" t="s">
        <v>209</v>
      </c>
    </row>
    <row r="233" spans="5:15">
      <c r="E233" s="1" t="s">
        <v>210</v>
      </c>
    </row>
    <row r="234" spans="5:15">
      <c r="E234" s="1" t="s">
        <v>211</v>
      </c>
    </row>
    <row r="235" spans="5:15">
      <c r="E235" s="1" t="s">
        <v>212</v>
      </c>
    </row>
    <row r="236" spans="5:15">
      <c r="E236" s="1" t="s">
        <v>56</v>
      </c>
    </row>
    <row r="237" spans="5:15">
      <c r="E237" s="1" t="s">
        <v>213</v>
      </c>
    </row>
    <row r="238" spans="5:15">
      <c r="E238" s="1" t="s">
        <v>214</v>
      </c>
    </row>
    <row r="239" spans="5:15">
      <c r="E239" s="1" t="s">
        <v>215</v>
      </c>
    </row>
    <row r="240" spans="5:15">
      <c r="E240" s="1" t="s">
        <v>216</v>
      </c>
    </row>
    <row r="241" spans="5:15">
      <c r="E241" s="1" t="s">
        <v>217</v>
      </c>
    </row>
    <row r="242" spans="5:15">
      <c r="E242" s="1" t="s">
        <v>218</v>
      </c>
    </row>
    <row r="244" spans="5:15">
      <c r="E244" s="8" t="s">
        <v>219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220</v>
      </c>
    </row>
    <row r="246" spans="5:15">
      <c r="E246" s="1" t="s">
        <v>221</v>
      </c>
    </row>
    <row r="247" spans="5:15">
      <c r="E247" s="1" t="s">
        <v>222</v>
      </c>
    </row>
    <row r="248" spans="5:15">
      <c r="E248" s="1" t="s">
        <v>223</v>
      </c>
    </row>
    <row r="249" spans="5:15">
      <c r="E249" s="1" t="s">
        <v>224</v>
      </c>
    </row>
    <row r="250" spans="5:15">
      <c r="E250" s="1" t="s">
        <v>225</v>
      </c>
    </row>
    <row r="251" spans="5:15">
      <c r="E251" s="1" t="s">
        <v>226</v>
      </c>
    </row>
    <row r="252" spans="5:15">
      <c r="E252" s="1" t="s">
        <v>227</v>
      </c>
    </row>
    <row r="253" spans="5:15">
      <c r="E253" s="1" t="s">
        <v>228</v>
      </c>
    </row>
    <row r="254" spans="5:15">
      <c r="E254" s="1" t="s">
        <v>229</v>
      </c>
    </row>
    <row r="255" spans="5:15">
      <c r="E255" s="1" t="s">
        <v>230</v>
      </c>
    </row>
    <row r="256" spans="5:15">
      <c r="E256" s="1" t="s">
        <v>231</v>
      </c>
    </row>
    <row r="257" spans="5:15">
      <c r="E257" s="1" t="s">
        <v>232</v>
      </c>
    </row>
    <row r="258" spans="5:15">
      <c r="E258" s="1" t="s">
        <v>233</v>
      </c>
    </row>
    <row r="259" spans="5:15">
      <c r="E259" s="1" t="s">
        <v>234</v>
      </c>
    </row>
    <row r="260" spans="5:15">
      <c r="E260" s="1" t="s">
        <v>235</v>
      </c>
    </row>
    <row r="261" spans="5:15">
      <c r="E261" s="1" t="s">
        <v>236</v>
      </c>
    </row>
    <row r="263" spans="5:15">
      <c r="E263" s="8" t="s">
        <v>237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239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240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241</v>
      </c>
      <c r="F267">
        <v>112170</v>
      </c>
      <c r="G267">
        <v>52116</v>
      </c>
      <c r="H267">
        <v>38147</v>
      </c>
    </row>
    <row r="268" spans="5:15">
      <c r="E268" s="1" t="s">
        <v>242</v>
      </c>
    </row>
    <row r="269" spans="5:15">
      <c r="E269" s="1" t="s">
        <v>243</v>
      </c>
    </row>
    <row r="270" spans="5:15">
      <c r="E270" s="8" t="s">
        <v>244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245</v>
      </c>
      <c r="F271">
        <v>11005</v>
      </c>
      <c r="G271">
        <v>6202</v>
      </c>
      <c r="H271">
        <v>3277</v>
      </c>
    </row>
    <row r="272" spans="5:15">
      <c r="E272" s="1" t="s">
        <v>246</v>
      </c>
    </row>
    <row r="273" spans="5:8" ht="25.5" customHeight="1">
      <c r="E273" s="1" t="s">
        <v>247</v>
      </c>
    </row>
    <row r="274" spans="5:8">
      <c r="E274" s="1" t="s">
        <v>248</v>
      </c>
    </row>
    <row r="275" spans="5:8" ht="25.5" customHeight="1">
      <c r="E275" s="1" t="s">
        <v>249</v>
      </c>
    </row>
    <row r="276" spans="5:8">
      <c r="E276" s="1" t="s">
        <v>250</v>
      </c>
      <c r="F276">
        <v>1337</v>
      </c>
      <c r="G276">
        <v>1590</v>
      </c>
      <c r="H276">
        <v>1053</v>
      </c>
    </row>
    <row r="277" spans="5:8" ht="25.5" customHeight="1">
      <c r="E277" s="1" t="s">
        <v>251</v>
      </c>
    </row>
    <row r="278" spans="5:8">
      <c r="E278" s="1" t="s">
        <v>252</v>
      </c>
      <c r="F278">
        <v>38</v>
      </c>
      <c r="G278">
        <v>159</v>
      </c>
      <c r="H278">
        <v>42</v>
      </c>
    </row>
    <row r="279" spans="5:8">
      <c r="E279" s="1" t="s">
        <v>253</v>
      </c>
    </row>
    <row r="280" spans="5:8" ht="25.5" customHeight="1">
      <c r="E280" s="1" t="s">
        <v>254</v>
      </c>
    </row>
    <row r="281" spans="5:8" ht="25.5" customHeight="1">
      <c r="E281" s="1" t="s">
        <v>255</v>
      </c>
    </row>
    <row r="284" spans="5:8">
      <c r="E284" s="1" t="s">
        <v>256</v>
      </c>
      <c r="F284">
        <v>4641</v>
      </c>
      <c r="G284">
        <v>1405</v>
      </c>
      <c r="H284">
        <v>848</v>
      </c>
    </row>
    <row r="285" spans="5:8">
      <c r="E285" s="1" t="s">
        <v>257</v>
      </c>
      <c r="F285">
        <v>40353</v>
      </c>
      <c r="G285">
        <v>32866</v>
      </c>
      <c r="H285">
        <v>29053</v>
      </c>
    </row>
    <row r="286" spans="5:8" ht="25.5" customHeight="1">
      <c r="E286" s="1" t="s">
        <v>258</v>
      </c>
    </row>
    <row r="287" spans="5:8">
      <c r="E287" s="1" t="s">
        <v>259</v>
      </c>
    </row>
    <row r="288" spans="5:8">
      <c r="E288" s="1" t="s">
        <v>260</v>
      </c>
      <c r="F288">
        <v>42624</v>
      </c>
      <c r="G288">
        <v>25803</v>
      </c>
      <c r="H288">
        <v>22296</v>
      </c>
    </row>
    <row r="289" spans="5:15">
      <c r="E289" s="12" t="s">
        <v>261</v>
      </c>
    </row>
    <row r="290" spans="5:15">
      <c r="E290" s="12" t="s">
        <v>262</v>
      </c>
    </row>
    <row r="291" spans="5:15">
      <c r="E291" s="12" t="s">
        <v>263</v>
      </c>
    </row>
    <row r="292" spans="5:15">
      <c r="E292" s="12" t="s">
        <v>264</v>
      </c>
    </row>
    <row r="293" spans="5:15">
      <c r="E293" s="12" t="s">
        <v>265</v>
      </c>
    </row>
    <row r="294" spans="5:15">
      <c r="E294" s="12" t="s">
        <v>266</v>
      </c>
    </row>
    <row r="295" spans="5:15">
      <c r="E295" s="12"/>
    </row>
    <row r="296" spans="5:15" ht="25.5" customHeight="1">
      <c r="E296" s="6" t="s">
        <v>267</v>
      </c>
      <c r="F296" s="7">
        <f>F271+F272+F273+F274+F275+F276+F277+F278+F279+F280+F281+F282+F283+F284+F285+F286+F287+F288+F291+F289+F290+F292+F293+F294+F295</f>
        <v>99998</v>
      </c>
      <c r="G296" s="7">
        <f>IF(G4=$BF$1,"",G271+G272+G273+G274+G275+G276+G277+G278+G279+G280+G281+G282+G283+G284+G285+G286+G287+G288+G289+G290+G291+G292+G293+G294+G295)</f>
        <v>68025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268</v>
      </c>
      <c r="F297" s="7">
        <f>MIN(F267,F268,F269)+F296</f>
        <v>212168</v>
      </c>
      <c r="G297" s="7">
        <f t="shared" ref="G297:O297" si="27">IF(G4=$BF$1,"",MIN(F267,F268,F269)+F296)</f>
        <v>212168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270</v>
      </c>
      <c r="F299">
        <v>-11740</v>
      </c>
      <c r="G299">
        <v>-9199</v>
      </c>
      <c r="H299">
        <v>-9379</v>
      </c>
    </row>
    <row r="300" spans="5:15">
      <c r="E300" s="1" t="s">
        <v>271</v>
      </c>
    </row>
    <row r="301" spans="5:15">
      <c r="E301" s="1" t="s">
        <v>272</v>
      </c>
    </row>
    <row r="302" spans="5:15" ht="25.5" customHeight="1">
      <c r="E302" s="1" t="s">
        <v>273</v>
      </c>
      <c r="F302">
        <v>-4466</v>
      </c>
      <c r="G302">
        <v>-2366</v>
      </c>
      <c r="H302">
        <v>-2290</v>
      </c>
    </row>
    <row r="303" spans="5:15">
      <c r="E303" s="1" t="s">
        <v>274</v>
      </c>
      <c r="F303">
        <v>-15289</v>
      </c>
      <c r="G303">
        <v>-11550</v>
      </c>
      <c r="H303">
        <v>-10930</v>
      </c>
    </row>
    <row r="305" spans="5:15">
      <c r="E305" s="1" t="s">
        <v>275</v>
      </c>
    </row>
    <row r="307" spans="5:15">
      <c r="E307" s="1" t="s">
        <v>276</v>
      </c>
    </row>
    <row r="308" spans="5:15">
      <c r="E308" s="1" t="s">
        <v>277</v>
      </c>
    </row>
    <row r="309" spans="5:15">
      <c r="E309" s="1" t="s">
        <v>278</v>
      </c>
      <c r="F309">
        <v>4380</v>
      </c>
      <c r="G309">
        <v>1745</v>
      </c>
      <c r="H309">
        <v>1718</v>
      </c>
    </row>
    <row r="310" spans="5:15">
      <c r="E310" s="1" t="s">
        <v>279</v>
      </c>
    </row>
    <row r="311" spans="5:15">
      <c r="E311" s="1" t="s">
        <v>280</v>
      </c>
    </row>
    <row r="312" spans="5:15">
      <c r="E312" s="1" t="s">
        <v>281</v>
      </c>
    </row>
    <row r="313" spans="5:15">
      <c r="E313" s="1" t="s">
        <v>282</v>
      </c>
    </row>
    <row r="314" spans="5:15">
      <c r="E314" s="1" t="s">
        <v>283</v>
      </c>
    </row>
    <row r="315" spans="5:15">
      <c r="E315" s="1" t="s">
        <v>284</v>
      </c>
      <c r="F315">
        <v>4412</v>
      </c>
      <c r="G315">
        <v>7565</v>
      </c>
      <c r="H315">
        <v>-2645</v>
      </c>
    </row>
    <row r="316" spans="5:15">
      <c r="E316" s="1" t="s">
        <v>285</v>
      </c>
    </row>
    <row r="317" spans="5:15">
      <c r="E317" s="1" t="s">
        <v>286</v>
      </c>
      <c r="F317">
        <v>7722</v>
      </c>
      <c r="G317">
        <v>22223</v>
      </c>
      <c r="H317">
        <v>10020</v>
      </c>
    </row>
    <row r="318" spans="5:15">
      <c r="E318" s="6" t="s">
        <v>287</v>
      </c>
      <c r="F318" s="7">
        <f>F299+F300+F301+F302+F303+F304+F305+F306+F307+F308+F309+F310+F311+F312+F313+F314+F315+F316+F317</f>
        <v>-14981</v>
      </c>
      <c r="G318" s="7">
        <f>IF(G4=$BF$1,"",G299+G300+G301+G302+G303+G304+G305+G306+G307+G308+G309+G310+G311+G312+G313+G314+G315+G316+G317)</f>
        <v>8418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288</v>
      </c>
      <c r="F319" s="7">
        <f>F297+F318</f>
        <v>197187</v>
      </c>
      <c r="G319" s="7">
        <f t="shared" ref="G319:O319" si="28">IF(G4=$BF$1,"",G297+G318)</f>
        <v>220586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290</v>
      </c>
    </row>
    <row r="322" spans="5:15">
      <c r="E322" s="1" t="s">
        <v>291</v>
      </c>
    </row>
    <row r="323" spans="5:15">
      <c r="E323" s="1" t="s">
        <v>292</v>
      </c>
    </row>
    <row r="324" spans="5:15">
      <c r="E324" s="12"/>
    </row>
    <row r="325" spans="5:15">
      <c r="E325" s="6" t="s">
        <v>293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294</v>
      </c>
      <c r="F326" s="7">
        <f>F325+F319</f>
        <v>197187</v>
      </c>
      <c r="G326" s="7">
        <f t="shared" ref="G326:O326" si="30">IF(G4=$BF$1,"",G325+G319)</f>
        <v>220586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295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296</v>
      </c>
      <c r="F328">
        <v>-55863</v>
      </c>
      <c r="G328">
        <v>-33631</v>
      </c>
      <c r="H328">
        <v>-15624</v>
      </c>
    </row>
    <row r="329" spans="5:15">
      <c r="E329" s="1" t="s">
        <v>297</v>
      </c>
    </row>
    <row r="330" spans="5:15">
      <c r="E330" s="1" t="s">
        <v>298</v>
      </c>
    </row>
    <row r="331" spans="5:15">
      <c r="E331" s="1" t="s">
        <v>299</v>
      </c>
      <c r="F331">
        <v>-331808</v>
      </c>
      <c r="G331">
        <v>-281400</v>
      </c>
      <c r="H331">
        <v>-261725</v>
      </c>
    </row>
    <row r="332" spans="5:15">
      <c r="E332" s="12" t="s">
        <v>300</v>
      </c>
      <c r="F332">
        <v>206909</v>
      </c>
      <c r="G332">
        <v>205482</v>
      </c>
      <c r="H332">
        <v>219639</v>
      </c>
    </row>
    <row r="333" spans="5:15">
      <c r="E333" s="1" t="s">
        <v>301</v>
      </c>
    </row>
    <row r="334" spans="5:15">
      <c r="E334" s="1" t="s">
        <v>302</v>
      </c>
    </row>
    <row r="335" spans="5:15">
      <c r="E335" s="12" t="s">
        <v>303</v>
      </c>
    </row>
    <row r="336" spans="5:15">
      <c r="E336" s="12" t="s">
        <v>304</v>
      </c>
    </row>
    <row r="337" spans="5:15">
      <c r="E337" s="6" t="s">
        <v>305</v>
      </c>
      <c r="F337" s="7">
        <f>SUM(F328:F336)</f>
        <v>-180762</v>
      </c>
      <c r="G337" s="7">
        <f>IF(G4=$BF$1,"",SUM(G328:G336))</f>
        <v>-109549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306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307</v>
      </c>
      <c r="F339">
        <v>11697</v>
      </c>
      <c r="G339">
        <v>12380</v>
      </c>
      <c r="H339">
        <v>10906</v>
      </c>
    </row>
    <row r="340" spans="5:15">
      <c r="E340" s="1" t="s">
        <v>308</v>
      </c>
    </row>
    <row r="341" spans="5:15">
      <c r="E341" s="12" t="s">
        <v>309</v>
      </c>
    </row>
    <row r="342" spans="5:15">
      <c r="E342" s="1" t="s">
        <v>310</v>
      </c>
    </row>
    <row r="343" spans="5:15">
      <c r="E343" s="1" t="s">
        <v>311</v>
      </c>
      <c r="F343">
        <v>-517</v>
      </c>
      <c r="G343">
        <v>-446</v>
      </c>
      <c r="H343">
        <v>0</v>
      </c>
    </row>
    <row r="344" spans="5:15">
      <c r="E344" s="1" t="s">
        <v>312</v>
      </c>
    </row>
    <row r="345" spans="5:15">
      <c r="E345" s="1" t="s">
        <v>313</v>
      </c>
    </row>
    <row r="346" spans="5:15">
      <c r="E346" s="1" t="s">
        <v>314</v>
      </c>
    </row>
    <row r="347" spans="5:15">
      <c r="E347" s="12" t="s">
        <v>315</v>
      </c>
    </row>
    <row r="348" spans="5:15">
      <c r="E348" s="12" t="s">
        <v>316</v>
      </c>
    </row>
    <row r="349" spans="5:15">
      <c r="E349" s="12" t="s">
        <v>317</v>
      </c>
      <c r="F349">
        <v>-20317</v>
      </c>
      <c r="G349">
        <v>-20105</v>
      </c>
      <c r="H349">
        <v>-7313</v>
      </c>
    </row>
    <row r="350" spans="5:15">
      <c r="E350" s="12" t="s">
        <v>318</v>
      </c>
    </row>
    <row r="351" spans="5:15">
      <c r="E351" s="12" t="s">
        <v>319</v>
      </c>
    </row>
    <row r="352" spans="5:15">
      <c r="E352" s="6" t="s">
        <v>320</v>
      </c>
      <c r="F352" s="7">
        <f>SUM(F339:F351)</f>
        <v>-9137</v>
      </c>
      <c r="G352" s="7">
        <f>IF(G4=$BF$1,"",SUM(G339:G351))</f>
        <v>-8171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321</v>
      </c>
      <c r="F353" s="7">
        <f>F326+F337+F352</f>
        <v>7288</v>
      </c>
      <c r="G353" s="7">
        <f t="shared" ref="G353:O353" si="33">IF(G4=$BF$1,"",G326+G337+G352)</f>
        <v>102866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322</v>
      </c>
      <c r="F354">
        <v>1288</v>
      </c>
      <c r="G354">
        <v>-1841</v>
      </c>
      <c r="H354">
        <v>-415</v>
      </c>
    </row>
    <row r="355" spans="5:15">
      <c r="E355" s="6" t="s">
        <v>323</v>
      </c>
      <c r="F355" s="7">
        <f>F353+F354</f>
        <v>8576</v>
      </c>
      <c r="G355" s="7">
        <f t="shared" ref="G355:O355" si="34">IF(G4=$BF$1,"",G353+G354)</f>
        <v>101025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324</v>
      </c>
      <c r="F356">
        <v>39040</v>
      </c>
      <c r="G356">
        <v>48231</v>
      </c>
      <c r="H356">
        <v>22401</v>
      </c>
    </row>
    <row r="357" spans="5:15">
      <c r="E357" s="6" t="s">
        <v>325</v>
      </c>
      <c r="F357" s="7">
        <f>F355+F356</f>
        <v>47616</v>
      </c>
      <c r="G357" s="7">
        <f t="shared" ref="G357:O357" si="35">IF(G4=$BF$1,"",G355+G356)</f>
        <v>149256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326</v>
      </c>
    </row>
    <row r="359" spans="5:15">
      <c r="E359" s="1" t="s">
        <v>327</v>
      </c>
    </row>
    <row r="362" spans="5:15">
      <c r="E362" s="11" t="s">
        <v>328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329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330</v>
      </c>
      <c r="F364" s="24">
        <f t="shared" ref="F364:O364" si="37">IFERROR((F24-G24)/G24,"")</f>
        <v>0.75642359020395655</v>
      </c>
      <c r="G364" s="24">
        <f t="shared" si="37"/>
        <v>-0.7685450541876665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331</v>
      </c>
      <c r="F365" s="24">
        <f>IFERROR((F6-G6)/G6,"")</f>
        <v>4.0183276497240978E-3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332</v>
      </c>
      <c r="F366" s="24">
        <f t="shared" ref="F366:O366" si="39">IFERROR((F12-G12)/G12,"")</f>
        <v>0.42869730784464061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333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334</v>
      </c>
      <c r="F369" s="27">
        <f t="shared" ref="F369:O369" si="41">IFERROR(F30/F24,"")</f>
        <v>0.38554697482500921</v>
      </c>
      <c r="G369" s="27">
        <f t="shared" si="41"/>
        <v>0.22679351455502886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335</v>
      </c>
      <c r="F370" s="27">
        <f t="shared" ref="F370:O370" si="42">IFERROR(F44/F24,"")</f>
        <v>-1.7926413483174082</v>
      </c>
      <c r="G370" s="27">
        <f t="shared" si="42"/>
        <v>-2.9617266785632177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336</v>
      </c>
      <c r="F371" s="28">
        <f t="shared" ref="F371:O371" si="43">IFERROR(F6/F24,"")</f>
        <v>-1.9654007492037373</v>
      </c>
      <c r="G371" s="28">
        <f t="shared" si="43"/>
        <v>-3.4382601841410945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337</v>
      </c>
      <c r="F372" s="27">
        <f t="shared" ref="F372:O372" si="44">IFERROR(F71/F12,"")</f>
        <v>-0.40098299157526623</v>
      </c>
      <c r="G372" s="27">
        <f t="shared" si="44"/>
        <v>-0.57059050096836195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338</v>
      </c>
      <c r="F373" s="27">
        <f t="shared" ref="F373:O373" si="45">IFERROR(F71/F11,"")</f>
        <v>-0.45730532947366587</v>
      </c>
      <c r="G373" s="27">
        <f t="shared" si="45"/>
        <v>-0.69471609548057711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339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340</v>
      </c>
      <c r="F376" s="30">
        <f t="shared" ref="F376:O376" si="47">IFERROR((F9+F10)/F12,"")</f>
        <v>0.12316134159910984</v>
      </c>
      <c r="G376" s="30">
        <f t="shared" si="47"/>
        <v>0.17867096403797869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341</v>
      </c>
      <c r="F377" s="30">
        <f t="shared" ref="F377:O377" si="48">IFERROR((F9+F10)/F11,"")</f>
        <v>0.14046066561860066</v>
      </c>
      <c r="G377" s="30">
        <f t="shared" si="48"/>
        <v>0.21753883792590101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342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343</v>
      </c>
      <c r="F379" s="13" t="s">
        <v>344</v>
      </c>
      <c r="G379" s="13" t="s">
        <v>344</v>
      </c>
      <c r="H379" s="13" t="s">
        <v>344</v>
      </c>
      <c r="I379" s="13" t="s">
        <v>344</v>
      </c>
      <c r="J379" s="13" t="s">
        <v>344</v>
      </c>
      <c r="K379" s="13" t="s">
        <v>344</v>
      </c>
      <c r="L379" s="13" t="s">
        <v>344</v>
      </c>
      <c r="M379" s="13" t="s">
        <v>344</v>
      </c>
      <c r="N379" s="13" t="s">
        <v>344</v>
      </c>
      <c r="O379" s="13" t="s">
        <v>344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345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346</v>
      </c>
      <c r="F382" s="32">
        <f t="shared" ref="F382:O382" si="51">IFERROR(F8/F9,"")</f>
        <v>5.1934497541293654</v>
      </c>
      <c r="G382" s="32">
        <f t="shared" si="51"/>
        <v>4.1933282887227303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347</v>
      </c>
      <c r="F383" s="32">
        <f t="shared" ref="F383:O383" si="52">IFERROR((F8-F145)/F9,"")</f>
        <v>4.665941663514479</v>
      </c>
      <c r="G383" s="32">
        <f t="shared" si="52"/>
        <v>3.7453283913249797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348</v>
      </c>
      <c r="F384" s="32">
        <f t="shared" ref="F384:O384" si="53">IFERROR((F130+F131)/F9,"")</f>
        <v>3.8062560416929347</v>
      </c>
      <c r="G384" s="32">
        <f t="shared" si="53"/>
        <v>2.9491477600646396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349</v>
      </c>
      <c r="F385" s="32">
        <f t="shared" ref="F385:O385" si="54">IFERROR((F326)/F9,"")</f>
        <v>2.0719013995713027</v>
      </c>
      <c r="G385" s="32">
        <f t="shared" si="54"/>
        <v>2.8290774775236947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350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351</v>
      </c>
      <c r="F395" s="12"/>
      <c r="G395" s="12"/>
    </row>
    <row r="396" spans="5:15">
      <c r="E396" s="12" t="s">
        <v>352</v>
      </c>
      <c r="F396" s="12"/>
      <c r="G396" s="12"/>
    </row>
    <row r="397" spans="5:15">
      <c r="E397" s="6" t="s">
        <v>353</v>
      </c>
      <c r="F397" s="14">
        <f>SUM(F395:F396)</f>
        <v>0</v>
      </c>
      <c r="G397" s="14">
        <f>SUM(G395:G396)</f>
        <v>0</v>
      </c>
    </row>
    <row r="398" spans="5:15">
      <c r="E398" s="12" t="s">
        <v>354</v>
      </c>
      <c r="F398" s="12"/>
      <c r="G398" s="12"/>
    </row>
    <row r="399" spans="5:15">
      <c r="E399" s="12" t="s">
        <v>355</v>
      </c>
      <c r="F399" s="12"/>
      <c r="G399" s="12"/>
    </row>
    <row r="400" spans="5:15">
      <c r="E400" s="12" t="s">
        <v>356</v>
      </c>
      <c r="F400" s="12"/>
      <c r="G400" s="12"/>
    </row>
    <row r="401" spans="5:7">
      <c r="E401" s="12" t="s">
        <v>357</v>
      </c>
      <c r="F401" s="12"/>
      <c r="G401" s="12"/>
    </row>
    <row r="402" spans="5:7">
      <c r="E402" s="12" t="s">
        <v>358</v>
      </c>
      <c r="F402" s="12"/>
      <c r="G402" s="12"/>
    </row>
    <row r="403" spans="5:7">
      <c r="E403" s="12" t="s">
        <v>359</v>
      </c>
      <c r="F403" s="12"/>
      <c r="G403" s="12"/>
    </row>
    <row r="404" spans="5:7">
      <c r="E404" s="12" t="s">
        <v>360</v>
      </c>
      <c r="F404" s="12"/>
      <c r="G404" s="12"/>
    </row>
    <row r="405" spans="5:7">
      <c r="E405" s="1" t="s">
        <v>361</v>
      </c>
    </row>
    <row r="406" spans="5:7">
      <c r="E406" s="12" t="s">
        <v>362</v>
      </c>
    </row>
    <row r="407" spans="5:7">
      <c r="E407" s="12" t="s">
        <v>363</v>
      </c>
    </row>
    <row r="408" spans="5:7">
      <c r="E408" s="12" t="s">
        <v>364</v>
      </c>
    </row>
    <row r="409" spans="5:7">
      <c r="E409" s="6" t="s">
        <v>365</v>
      </c>
      <c r="F409" s="14">
        <f>SUM(F397:F408)</f>
        <v>0</v>
      </c>
      <c r="G409" s="14">
        <f>SUM(G397:G408)</f>
        <v>0</v>
      </c>
    </row>
    <row r="410" spans="5:7">
      <c r="E410" s="16" t="s">
        <v>366</v>
      </c>
      <c r="F410" s="17">
        <f>F153-F409</f>
        <v>0</v>
      </c>
      <c r="G410" s="17">
        <f>G153-G409</f>
        <v>0</v>
      </c>
    </row>
    <row r="413" spans="5:7">
      <c r="E413" t="s">
        <v>367</v>
      </c>
    </row>
    <row r="414" spans="5:7">
      <c r="E414" t="s">
        <v>368</v>
      </c>
    </row>
    <row r="415" spans="5:7">
      <c r="E415" t="s">
        <v>369</v>
      </c>
    </row>
    <row r="416" spans="5:7">
      <c r="E416" t="s">
        <v>370</v>
      </c>
    </row>
    <row r="417" spans="5:7">
      <c r="E417" s="15" t="s">
        <v>371</v>
      </c>
      <c r="F417" s="14">
        <f>SUM(F413:F416)</f>
        <v>0</v>
      </c>
      <c r="G417" s="14">
        <f>SUM(G413:G416)</f>
        <v>0</v>
      </c>
    </row>
    <row r="418" spans="5:7">
      <c r="E418" s="16" t="s">
        <v>366</v>
      </c>
      <c r="F418" s="17">
        <f>F130-F417</f>
        <v>42975</v>
      </c>
      <c r="G418" s="17">
        <f>G130-G417</f>
        <v>39040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372</v>
      </c>
    </row>
    <row r="423" spans="5:7">
      <c r="E423" s="12" t="s">
        <v>373</v>
      </c>
    </row>
    <row r="424" spans="5:7">
      <c r="E424" s="12" t="s">
        <v>374</v>
      </c>
    </row>
    <row r="425" spans="5:7">
      <c r="E425" s="12" t="s">
        <v>375</v>
      </c>
    </row>
    <row r="426" spans="5:7">
      <c r="E426" s="12" t="s">
        <v>376</v>
      </c>
    </row>
    <row r="427" spans="5:7">
      <c r="E427" s="12" t="s">
        <v>377</v>
      </c>
    </row>
    <row r="428" spans="5:7">
      <c r="E428" s="12" t="s">
        <v>378</v>
      </c>
    </row>
    <row r="429" spans="5:7">
      <c r="E429" t="s">
        <v>379</v>
      </c>
    </row>
    <row r="430" spans="5:7">
      <c r="E430" t="s">
        <v>380</v>
      </c>
    </row>
    <row r="431" spans="5:7">
      <c r="E431" t="s">
        <v>381</v>
      </c>
    </row>
    <row r="432" spans="5:7">
      <c r="E432" s="15" t="s">
        <v>382</v>
      </c>
      <c r="F432" s="14">
        <f>SUM(F422:F431)</f>
        <v>0</v>
      </c>
      <c r="G432" s="14">
        <f>SUM(G422:G431)</f>
        <v>0</v>
      </c>
    </row>
    <row r="433" spans="5:7">
      <c r="E433" s="16" t="s">
        <v>366</v>
      </c>
      <c r="F433" s="17">
        <f>F172-F432</f>
        <v>0</v>
      </c>
      <c r="G433" s="17">
        <f>G172-G432</f>
        <v>0</v>
      </c>
    </row>
  </sheetData>
  <conditionalFormatting sqref="E101:E103 E138:G139 F137:G137 E89:G97 H146:O159 E267:O269 F333:O336 E330:E336 E339:O351 E132:G136 E130:F131 E156:G159">
    <cfRule type="expression" dxfId="54" priority="37">
      <formula>MOD(ROW(),2)=0</formula>
    </cfRule>
  </conditionalFormatting>
  <conditionalFormatting sqref="F101:G103">
    <cfRule type="expression" dxfId="53" priority="36">
      <formula>MOD(ROW(),2)=0</formula>
    </cfRule>
  </conditionalFormatting>
  <conditionalFormatting sqref="E243:G243">
    <cfRule type="expression" dxfId="52" priority="42">
      <formula>MOD(ROW(),2)=0</formula>
    </cfRule>
  </conditionalFormatting>
  <conditionalFormatting sqref="E323:E324">
    <cfRule type="expression" dxfId="51" priority="38">
      <formula>MOD(ROW(),2)=0</formula>
    </cfRule>
  </conditionalFormatting>
  <conditionalFormatting sqref="E329">
    <cfRule type="expression" dxfId="50" priority="35">
      <formula>MOD(ROW(),2)=0</formula>
    </cfRule>
  </conditionalFormatting>
  <conditionalFormatting sqref="E24:G29">
    <cfRule type="expression" dxfId="49" priority="55">
      <formula>MOD(ROW(),2)=0</formula>
    </cfRule>
  </conditionalFormatting>
  <conditionalFormatting sqref="E99:G99 E328:G328 F329:G332 E31:G42">
    <cfRule type="expression" dxfId="48" priority="56">
      <formula>MOD(ROW(),2)=0</formula>
    </cfRule>
  </conditionalFormatting>
  <conditionalFormatting sqref="E45:G58">
    <cfRule type="expression" dxfId="47" priority="54">
      <formula>MOD(ROW(),2)=0</formula>
    </cfRule>
  </conditionalFormatting>
  <conditionalFormatting sqref="E60:G66">
    <cfRule type="expression" dxfId="46" priority="53">
      <formula>MOD(ROW(),2)=0</formula>
    </cfRule>
  </conditionalFormatting>
  <conditionalFormatting sqref="E68:G70">
    <cfRule type="expression" dxfId="45" priority="52">
      <formula>MOD(ROW(),2)=0</formula>
    </cfRule>
  </conditionalFormatting>
  <conditionalFormatting sqref="E72:G82">
    <cfRule type="expression" dxfId="44" priority="51">
      <formula>MOD(ROW(),2)=0</formula>
    </cfRule>
  </conditionalFormatting>
  <conditionalFormatting sqref="E84:G86">
    <cfRule type="expression" dxfId="43" priority="50">
      <formula>MOD(ROW(),2)=0</formula>
    </cfRule>
  </conditionalFormatting>
  <conditionalFormatting sqref="E107:G127">
    <cfRule type="expression" dxfId="42" priority="49">
      <formula>MOD(ROW(),2)=0</formula>
    </cfRule>
  </conditionalFormatting>
  <conditionalFormatting sqref="E141:G143 E144:F144">
    <cfRule type="expression" dxfId="41" priority="48">
      <formula>MOD(ROW(),2)=0</formula>
    </cfRule>
  </conditionalFormatting>
  <conditionalFormatting sqref="F155:G155 E146:G153 E154:F154">
    <cfRule type="expression" dxfId="40" priority="47">
      <formula>MOD(ROW(),2)=0</formula>
    </cfRule>
  </conditionalFormatting>
  <conditionalFormatting sqref="E163:G188">
    <cfRule type="expression" dxfId="39" priority="46">
      <formula>MOD(ROW(),2)=0</formula>
    </cfRule>
  </conditionalFormatting>
  <conditionalFormatting sqref="E191:G209">
    <cfRule type="expression" dxfId="38" priority="45">
      <formula>MOD(ROW(),2)=0</formula>
    </cfRule>
  </conditionalFormatting>
  <conditionalFormatting sqref="E212:G226">
    <cfRule type="expression" dxfId="37" priority="44">
      <formula>MOD(ROW(),2)=0</formula>
    </cfRule>
  </conditionalFormatting>
  <conditionalFormatting sqref="E229:G242">
    <cfRule type="expression" dxfId="36" priority="43">
      <formula>MOD(ROW(),2)=0</formula>
    </cfRule>
  </conditionalFormatting>
  <conditionalFormatting sqref="E245:G262">
    <cfRule type="expression" dxfId="35" priority="41">
      <formula>MOD(ROW(),2)=0</formula>
    </cfRule>
  </conditionalFormatting>
  <conditionalFormatting sqref="E271:G295 E321:G322 E354:F354 E356:F356 E358:G360 F323:G324 E299:G317">
    <cfRule type="expression" dxfId="34" priority="40">
      <formula>MOD(ROW(),2)=0</formula>
    </cfRule>
  </conditionalFormatting>
  <conditionalFormatting sqref="G354 G356">
    <cfRule type="expression" dxfId="33" priority="39">
      <formula>MOD(ROW(),2)=0</formula>
    </cfRule>
  </conditionalFormatting>
  <conditionalFormatting sqref="E105:G106">
    <cfRule type="expression" dxfId="32" priority="34">
      <formula>MOD(ROW(),2)=0</formula>
    </cfRule>
  </conditionalFormatting>
  <conditionalFormatting sqref="E155">
    <cfRule type="expression" dxfId="31" priority="33">
      <formula>MOD(ROW(),2)=0</formula>
    </cfRule>
  </conditionalFormatting>
  <conditionalFormatting sqref="H24:O29">
    <cfRule type="expression" dxfId="30" priority="32">
      <formula>MOD(ROW(),2)=0</formula>
    </cfRule>
  </conditionalFormatting>
  <conditionalFormatting sqref="H89:O97">
    <cfRule type="expression" dxfId="29" priority="13">
      <formula>MOD(ROW(),2)=0</formula>
    </cfRule>
  </conditionalFormatting>
  <conditionalFormatting sqref="H101:O103">
    <cfRule type="expression" dxfId="28" priority="12">
      <formula>MOD(ROW(),2)=0</formula>
    </cfRule>
  </conditionalFormatting>
  <conditionalFormatting sqref="H243:O243">
    <cfRule type="expression" dxfId="27" priority="17">
      <formula>MOD(ROW(),2)=0</formula>
    </cfRule>
  </conditionalFormatting>
  <conditionalFormatting sqref="H31:O42 H99:O99 H328:O332">
    <cfRule type="expression" dxfId="26" priority="31">
      <formula>MOD(ROW(),2)=0</formula>
    </cfRule>
  </conditionalFormatting>
  <conditionalFormatting sqref="H45:O58">
    <cfRule type="expression" dxfId="25" priority="30">
      <formula>MOD(ROW(),2)=0</formula>
    </cfRule>
  </conditionalFormatting>
  <conditionalFormatting sqref="H60:O66">
    <cfRule type="expression" dxfId="24" priority="29">
      <formula>MOD(ROW(),2)=0</formula>
    </cfRule>
  </conditionalFormatting>
  <conditionalFormatting sqref="H68:O70">
    <cfRule type="expression" dxfId="23" priority="28">
      <formula>MOD(ROW(),2)=0</formula>
    </cfRule>
  </conditionalFormatting>
  <conditionalFormatting sqref="H72:O82">
    <cfRule type="expression" dxfId="22" priority="27">
      <formula>MOD(ROW(),2)=0</formula>
    </cfRule>
  </conditionalFormatting>
  <conditionalFormatting sqref="H84:O86">
    <cfRule type="expression" dxfId="21" priority="26">
      <formula>MOD(ROW(),2)=0</formula>
    </cfRule>
  </conditionalFormatting>
  <conditionalFormatting sqref="H107:O127">
    <cfRule type="expression" dxfId="20" priority="25">
      <formula>MOD(ROW(),2)=0</formula>
    </cfRule>
  </conditionalFormatting>
  <conditionalFormatting sqref="H130:O139">
    <cfRule type="expression" dxfId="19" priority="24">
      <formula>MOD(ROW(),2)=0</formula>
    </cfRule>
  </conditionalFormatting>
  <conditionalFormatting sqref="H141:O144">
    <cfRule type="expression" dxfId="18" priority="23">
      <formula>MOD(ROW(),2)=0</formula>
    </cfRule>
  </conditionalFormatting>
  <conditionalFormatting sqref="H163:O188">
    <cfRule type="expression" dxfId="17" priority="21">
      <formula>MOD(ROW(),2)=0</formula>
    </cfRule>
  </conditionalFormatting>
  <conditionalFormatting sqref="H191:O209">
    <cfRule type="expression" dxfId="16" priority="20">
      <formula>MOD(ROW(),2)=0</formula>
    </cfRule>
  </conditionalFormatting>
  <conditionalFormatting sqref="H212:O226">
    <cfRule type="expression" dxfId="15" priority="19">
      <formula>MOD(ROW(),2)=0</formula>
    </cfRule>
  </conditionalFormatting>
  <conditionalFormatting sqref="H229:O242">
    <cfRule type="expression" dxfId="14" priority="18">
      <formula>MOD(ROW(),2)=0</formula>
    </cfRule>
  </conditionalFormatting>
  <conditionalFormatting sqref="H245:O262">
    <cfRule type="expression" dxfId="13" priority="16">
      <formula>MOD(ROW(),2)=0</formula>
    </cfRule>
  </conditionalFormatting>
  <conditionalFormatting sqref="H271:O295 H321:O324 H358:O360 H299:O317">
    <cfRule type="expression" dxfId="12" priority="15">
      <formula>MOD(ROW(),2)=0</formula>
    </cfRule>
  </conditionalFormatting>
  <conditionalFormatting sqref="H354:O354 H356:O356">
    <cfRule type="expression" dxfId="11" priority="14">
      <formula>MOD(ROW(),2)=0</formula>
    </cfRule>
  </conditionalFormatting>
  <conditionalFormatting sqref="H105:O106">
    <cfRule type="expression" dxfId="10" priority="11">
      <formula>MOD(ROW(),2)=0</formula>
    </cfRule>
  </conditionalFormatting>
  <conditionalFormatting sqref="G130">
    <cfRule type="expression" dxfId="9" priority="10">
      <formula>MOD(ROW(),2)=0</formula>
    </cfRule>
  </conditionalFormatting>
  <conditionalFormatting sqref="G131">
    <cfRule type="expression" dxfId="8" priority="9">
      <formula>MOD(ROW(),2)=0</formula>
    </cfRule>
  </conditionalFormatting>
  <conditionalFormatting sqref="G144">
    <cfRule type="expression" dxfId="7" priority="8">
      <formula>MOD(ROW(),2)=0</formula>
    </cfRule>
  </conditionalFormatting>
  <conditionalFormatting sqref="G154">
    <cfRule type="expression" dxfId="6" priority="7">
      <formula>MOD(ROW(),2)=0</formula>
    </cfRule>
  </conditionalFormatting>
  <conditionalFormatting sqref="G184">
    <cfRule type="expression" dxfId="5" priority="6">
      <formula>MOD(ROW(),2)=0</formula>
    </cfRule>
  </conditionalFormatting>
  <conditionalFormatting sqref="G185">
    <cfRule type="expression" dxfId="4" priority="5">
      <formula>MOD(ROW(),2)=0</formula>
    </cfRule>
  </conditionalFormatting>
  <conditionalFormatting sqref="G187">
    <cfRule type="expression" dxfId="3" priority="4">
      <formula>MOD(ROW(),2)=0</formula>
    </cfRule>
  </conditionalFormatting>
  <conditionalFormatting sqref="G188">
    <cfRule type="expression" dxfId="2" priority="3">
      <formula>MOD(ROW(),2)=0</formula>
    </cfRule>
  </conditionalFormatting>
  <conditionalFormatting sqref="G209">
    <cfRule type="expression" dxfId="1" priority="2">
      <formula>MOD(ROW(),2)=0</formula>
    </cfRule>
  </conditionalFormatting>
  <conditionalFormatting sqref="G212:G22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4616-555F-4D3D-AA55-904365F8AC3A}">
  <dimension ref="A1:D10"/>
  <sheetViews>
    <sheetView tabSelected="1" workbookViewId="0">
      <selection activeCell="A11" sqref="A11"/>
    </sheetView>
  </sheetViews>
  <sheetFormatPr defaultRowHeight="13.2"/>
  <cols>
    <col min="1" max="1" width="52" customWidth="1"/>
    <col min="2" max="2" width="63.44140625" bestFit="1" customWidth="1"/>
    <col min="3" max="3" width="15.33203125" bestFit="1" customWidth="1"/>
  </cols>
  <sheetData>
    <row r="1" spans="1:4">
      <c r="A1" s="41" t="s">
        <v>383</v>
      </c>
      <c r="B1" s="41" t="s">
        <v>384</v>
      </c>
      <c r="C1" s="41" t="s">
        <v>385</v>
      </c>
      <c r="D1" s="41"/>
    </row>
    <row r="2" spans="1:4">
      <c r="A2" s="41" t="s">
        <v>501</v>
      </c>
      <c r="B2" s="41" t="s">
        <v>26</v>
      </c>
      <c r="C2" s="41" t="s">
        <v>500</v>
      </c>
      <c r="D2" s="41"/>
    </row>
    <row r="3" spans="1:4">
      <c r="A3" t="s">
        <v>502</v>
      </c>
      <c r="B3" t="s">
        <v>26</v>
      </c>
      <c r="C3" s="41" t="s">
        <v>500</v>
      </c>
    </row>
    <row r="4" spans="1:4">
      <c r="A4" t="s">
        <v>463</v>
      </c>
      <c r="B4" t="s">
        <v>463</v>
      </c>
      <c r="C4" s="41" t="s">
        <v>500</v>
      </c>
    </row>
    <row r="5" spans="1:4">
      <c r="A5" t="s">
        <v>397</v>
      </c>
      <c r="B5" t="s">
        <v>87</v>
      </c>
      <c r="C5" s="41" t="s">
        <v>500</v>
      </c>
    </row>
    <row r="6" spans="1:4">
      <c r="A6" t="s">
        <v>503</v>
      </c>
      <c r="B6" t="s">
        <v>504</v>
      </c>
      <c r="C6" s="41" t="s">
        <v>500</v>
      </c>
    </row>
    <row r="7" spans="1:4">
      <c r="A7" t="s">
        <v>505</v>
      </c>
      <c r="B7" t="s">
        <v>506</v>
      </c>
      <c r="C7" s="41" t="s">
        <v>500</v>
      </c>
    </row>
    <row r="8" spans="1:4">
      <c r="A8" t="s">
        <v>507</v>
      </c>
      <c r="B8" t="s">
        <v>508</v>
      </c>
      <c r="C8" s="41" t="s">
        <v>500</v>
      </c>
    </row>
    <row r="9" spans="1:4">
      <c r="A9" t="s">
        <v>416</v>
      </c>
      <c r="B9" t="s">
        <v>509</v>
      </c>
      <c r="C9" s="41" t="s">
        <v>500</v>
      </c>
    </row>
    <row r="10" spans="1:4">
      <c r="A10" t="s">
        <v>510</v>
      </c>
      <c r="B10" t="s">
        <v>511</v>
      </c>
      <c r="C10" s="41" t="s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329</v>
      </c>
    </row>
    <row r="16" spans="1:1" ht="20.25" customHeight="1">
      <c r="A16" s="34" t="s">
        <v>333</v>
      </c>
    </row>
    <row r="31" spans="1:1" ht="20.25" customHeight="1">
      <c r="A31" s="34" t="s">
        <v>339</v>
      </c>
    </row>
    <row r="46" spans="1:1" ht="20.25" customHeight="1">
      <c r="A46" s="34" t="s">
        <v>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opLeftCell="A2" workbookViewId="0">
      <selection activeCell="B28" sqref="B28"/>
    </sheetView>
  </sheetViews>
  <sheetFormatPr defaultRowHeight="13.2"/>
  <cols>
    <col min="1" max="5" width="33.6640625" customWidth="1"/>
  </cols>
  <sheetData>
    <row r="1" spans="1:7">
      <c r="A1" t="s">
        <v>386</v>
      </c>
      <c r="E1" t="s">
        <v>386</v>
      </c>
    </row>
    <row r="2" spans="1:7">
      <c r="A2" t="s">
        <v>387</v>
      </c>
      <c r="E2" t="s">
        <v>387</v>
      </c>
    </row>
    <row r="3" spans="1:7">
      <c r="F3">
        <v>312018</v>
      </c>
      <c r="G3">
        <v>312017</v>
      </c>
    </row>
    <row r="4" spans="1:7">
      <c r="A4" t="s">
        <v>388</v>
      </c>
      <c r="E4" t="s">
        <v>388</v>
      </c>
    </row>
    <row r="5" spans="1:7">
      <c r="A5" t="s">
        <v>389</v>
      </c>
      <c r="B5" t="s">
        <v>122</v>
      </c>
      <c r="C5" t="s">
        <v>122</v>
      </c>
      <c r="D5" t="s">
        <v>122</v>
      </c>
      <c r="E5" t="s">
        <v>389</v>
      </c>
    </row>
    <row r="6" spans="1:7">
      <c r="A6" t="s">
        <v>390</v>
      </c>
      <c r="B6" t="s">
        <v>123</v>
      </c>
      <c r="C6" t="s">
        <v>123</v>
      </c>
      <c r="D6" t="s">
        <v>122</v>
      </c>
      <c r="E6" t="s">
        <v>390</v>
      </c>
      <c r="F6">
        <v>42975</v>
      </c>
      <c r="G6">
        <v>39040</v>
      </c>
    </row>
    <row r="7" spans="1:7">
      <c r="A7" t="s">
        <v>391</v>
      </c>
      <c r="B7" t="s">
        <v>124</v>
      </c>
      <c r="C7" t="s">
        <v>124</v>
      </c>
      <c r="D7" t="s">
        <v>122</v>
      </c>
      <c r="E7" t="s">
        <v>391</v>
      </c>
      <c r="F7">
        <v>319274</v>
      </c>
      <c r="G7">
        <v>190908</v>
      </c>
    </row>
    <row r="8" spans="1:7">
      <c r="A8" t="s">
        <v>392</v>
      </c>
      <c r="B8" t="s">
        <v>361</v>
      </c>
      <c r="C8" t="s">
        <v>144</v>
      </c>
      <c r="D8" t="s">
        <v>122</v>
      </c>
      <c r="E8" t="s">
        <v>392</v>
      </c>
      <c r="F8">
        <v>70010</v>
      </c>
      <c r="G8">
        <v>54055</v>
      </c>
    </row>
    <row r="9" spans="1:7">
      <c r="A9" t="s">
        <v>393</v>
      </c>
      <c r="B9" t="s">
        <v>133</v>
      </c>
      <c r="C9" t="s">
        <v>133</v>
      </c>
      <c r="D9" t="s">
        <v>122</v>
      </c>
      <c r="E9" t="s">
        <v>393</v>
      </c>
      <c r="F9">
        <v>50204</v>
      </c>
      <c r="G9">
        <v>34931</v>
      </c>
    </row>
    <row r="10" spans="1:7">
      <c r="A10" t="s">
        <v>394</v>
      </c>
      <c r="B10" t="s">
        <v>141</v>
      </c>
      <c r="C10" t="s">
        <v>141</v>
      </c>
      <c r="D10" t="s">
        <v>122</v>
      </c>
      <c r="E10" t="s">
        <v>394</v>
      </c>
      <c r="F10">
        <v>11808</v>
      </c>
      <c r="G10">
        <v>8024</v>
      </c>
    </row>
    <row r="11" spans="1:7">
      <c r="A11" t="s">
        <v>395</v>
      </c>
      <c r="B11" t="s">
        <v>12</v>
      </c>
      <c r="C11" t="s">
        <v>12</v>
      </c>
      <c r="D11" t="s">
        <v>122</v>
      </c>
      <c r="E11" t="s">
        <v>395</v>
      </c>
      <c r="F11">
        <v>494271</v>
      </c>
      <c r="G11">
        <v>326958</v>
      </c>
    </row>
    <row r="12" spans="1:7">
      <c r="A12" t="s">
        <v>396</v>
      </c>
      <c r="B12" t="s">
        <v>108</v>
      </c>
      <c r="C12" t="s">
        <v>108</v>
      </c>
      <c r="D12" t="s">
        <v>83</v>
      </c>
      <c r="E12" t="s">
        <v>396</v>
      </c>
      <c r="F12">
        <v>37502</v>
      </c>
      <c r="G12">
        <v>47143</v>
      </c>
    </row>
    <row r="13" spans="1:7">
      <c r="A13" t="s">
        <v>397</v>
      </c>
      <c r="B13" t="s">
        <v>398</v>
      </c>
      <c r="C13" t="s">
        <v>87</v>
      </c>
      <c r="D13" t="s">
        <v>83</v>
      </c>
      <c r="E13" t="s">
        <v>397</v>
      </c>
      <c r="F13">
        <v>117167</v>
      </c>
      <c r="G13">
        <v>87777</v>
      </c>
    </row>
    <row r="14" spans="1:7">
      <c r="A14" t="s">
        <v>399</v>
      </c>
      <c r="B14" t="s">
        <v>399</v>
      </c>
      <c r="C14" t="s">
        <v>95</v>
      </c>
      <c r="D14" t="s">
        <v>83</v>
      </c>
      <c r="E14" t="s">
        <v>399</v>
      </c>
      <c r="F14">
        <v>35808</v>
      </c>
      <c r="G14">
        <v>31045</v>
      </c>
    </row>
    <row r="15" spans="1:7">
      <c r="A15" t="s">
        <v>400</v>
      </c>
      <c r="B15" t="s">
        <v>401</v>
      </c>
      <c r="C15" t="s">
        <v>97</v>
      </c>
      <c r="D15" t="s">
        <v>83</v>
      </c>
      <c r="E15" t="s">
        <v>400</v>
      </c>
      <c r="F15">
        <v>16705</v>
      </c>
      <c r="G15">
        <v>14482</v>
      </c>
    </row>
    <row r="16" spans="1:7">
      <c r="A16" t="s">
        <v>402</v>
      </c>
      <c r="B16" t="s">
        <v>106</v>
      </c>
      <c r="C16" t="s">
        <v>106</v>
      </c>
      <c r="D16" t="s">
        <v>83</v>
      </c>
      <c r="E16" t="s">
        <v>402</v>
      </c>
      <c r="F16">
        <v>70746</v>
      </c>
      <c r="G16">
        <v>34723</v>
      </c>
    </row>
    <row r="17" spans="1:7">
      <c r="A17" t="s">
        <v>403</v>
      </c>
      <c r="B17" t="s">
        <v>118</v>
      </c>
      <c r="C17" t="s">
        <v>118</v>
      </c>
      <c r="D17" t="s">
        <v>83</v>
      </c>
      <c r="E17" t="s">
        <v>403</v>
      </c>
      <c r="F17">
        <v>14176</v>
      </c>
      <c r="G17">
        <v>8286</v>
      </c>
    </row>
    <row r="18" spans="1:7">
      <c r="A18" t="s">
        <v>404</v>
      </c>
      <c r="D18" t="s">
        <v>83</v>
      </c>
      <c r="E18" t="s">
        <v>404</v>
      </c>
      <c r="F18">
        <v>786375</v>
      </c>
      <c r="G18">
        <v>550414</v>
      </c>
    </row>
    <row r="19" spans="1:7">
      <c r="A19" t="s">
        <v>405</v>
      </c>
      <c r="D19" t="s">
        <v>83</v>
      </c>
      <c r="E19" t="s">
        <v>405</v>
      </c>
    </row>
    <row r="20" spans="1:7">
      <c r="A20" t="s">
        <v>406</v>
      </c>
      <c r="B20" t="s">
        <v>148</v>
      </c>
      <c r="C20" t="s">
        <v>148</v>
      </c>
      <c r="D20" t="s">
        <v>148</v>
      </c>
      <c r="E20" t="s">
        <v>406</v>
      </c>
    </row>
    <row r="21" spans="1:7">
      <c r="A21" t="s">
        <v>407</v>
      </c>
      <c r="B21" t="s">
        <v>407</v>
      </c>
      <c r="C21" t="s">
        <v>170</v>
      </c>
      <c r="D21" t="s">
        <v>148</v>
      </c>
      <c r="E21" t="s">
        <v>407</v>
      </c>
      <c r="F21">
        <v>23565</v>
      </c>
      <c r="G21">
        <v>20620</v>
      </c>
    </row>
    <row r="22" spans="1:7">
      <c r="A22" t="s">
        <v>408</v>
      </c>
      <c r="B22" t="s">
        <v>409</v>
      </c>
      <c r="C22" t="s">
        <v>168</v>
      </c>
      <c r="D22" t="s">
        <v>148</v>
      </c>
      <c r="E22" t="s">
        <v>408</v>
      </c>
      <c r="F22">
        <v>46147</v>
      </c>
      <c r="G22">
        <v>37703</v>
      </c>
    </row>
    <row r="23" spans="1:7">
      <c r="A23" t="s">
        <v>410</v>
      </c>
      <c r="B23" t="s">
        <v>411</v>
      </c>
      <c r="C23" t="s">
        <v>169</v>
      </c>
      <c r="D23" t="s">
        <v>148</v>
      </c>
      <c r="E23" t="s">
        <v>410</v>
      </c>
      <c r="F23">
        <v>14970</v>
      </c>
      <c r="G23">
        <v>10495</v>
      </c>
    </row>
    <row r="24" spans="1:7">
      <c r="A24" t="s">
        <v>412</v>
      </c>
      <c r="B24" t="s">
        <v>188</v>
      </c>
      <c r="C24" t="s">
        <v>188</v>
      </c>
      <c r="D24" t="s">
        <v>172</v>
      </c>
      <c r="E24" t="s">
        <v>412</v>
      </c>
      <c r="G24">
        <v>799</v>
      </c>
    </row>
    <row r="25" spans="1:7">
      <c r="A25" t="s">
        <v>413</v>
      </c>
      <c r="B25" t="s">
        <v>13</v>
      </c>
      <c r="C25" t="s">
        <v>13</v>
      </c>
      <c r="D25" t="s">
        <v>148</v>
      </c>
      <c r="E25" t="s">
        <v>413</v>
      </c>
      <c r="F25">
        <v>84682</v>
      </c>
      <c r="G25">
        <v>69617</v>
      </c>
    </row>
    <row r="26" spans="1:7">
      <c r="A26" t="s">
        <v>414</v>
      </c>
      <c r="B26" t="s">
        <v>188</v>
      </c>
      <c r="C26" t="s">
        <v>188</v>
      </c>
      <c r="D26" t="s">
        <v>172</v>
      </c>
      <c r="E26" t="s">
        <v>414</v>
      </c>
      <c r="F26">
        <v>776</v>
      </c>
      <c r="G26">
        <v>3251</v>
      </c>
    </row>
    <row r="27" spans="1:7">
      <c r="A27" t="s">
        <v>415</v>
      </c>
      <c r="B27" t="s">
        <v>171</v>
      </c>
      <c r="C27" t="s">
        <v>171</v>
      </c>
      <c r="D27" t="s">
        <v>148</v>
      </c>
      <c r="E27" t="s">
        <v>415</v>
      </c>
      <c r="F27">
        <v>10490</v>
      </c>
      <c r="G27">
        <v>9153</v>
      </c>
    </row>
    <row r="28" spans="1:7">
      <c r="A28" t="s">
        <v>416</v>
      </c>
      <c r="B28" t="s">
        <v>185</v>
      </c>
      <c r="C28" t="s">
        <v>185</v>
      </c>
      <c r="D28" t="s">
        <v>148</v>
      </c>
      <c r="E28" t="s">
        <v>416</v>
      </c>
      <c r="F28">
        <v>903</v>
      </c>
      <c r="G28">
        <v>783</v>
      </c>
    </row>
    <row r="29" spans="1:7">
      <c r="A29" t="s">
        <v>417</v>
      </c>
      <c r="B29" t="s">
        <v>188</v>
      </c>
      <c r="C29" t="s">
        <v>188</v>
      </c>
      <c r="D29" t="s">
        <v>172</v>
      </c>
      <c r="E29" t="s">
        <v>417</v>
      </c>
      <c r="G29">
        <v>15539</v>
      </c>
    </row>
    <row r="30" spans="1:7">
      <c r="A30" t="s">
        <v>418</v>
      </c>
      <c r="B30" t="s">
        <v>171</v>
      </c>
      <c r="C30" t="s">
        <v>171</v>
      </c>
      <c r="D30" t="s">
        <v>172</v>
      </c>
      <c r="E30" t="s">
        <v>418</v>
      </c>
      <c r="F30">
        <v>96851</v>
      </c>
      <c r="G30">
        <v>98343</v>
      </c>
    </row>
    <row r="31" spans="1:7">
      <c r="A31" t="s">
        <v>419</v>
      </c>
      <c r="B31" t="s">
        <v>188</v>
      </c>
      <c r="C31" t="s">
        <v>188</v>
      </c>
      <c r="D31" t="s">
        <v>172</v>
      </c>
      <c r="E31" t="s">
        <v>419</v>
      </c>
    </row>
    <row r="32" spans="1:7">
      <c r="A32" t="s">
        <v>420</v>
      </c>
      <c r="B32" t="s">
        <v>189</v>
      </c>
      <c r="C32" t="s">
        <v>189</v>
      </c>
      <c r="D32" t="s">
        <v>172</v>
      </c>
      <c r="E32" t="s">
        <v>420</v>
      </c>
    </row>
    <row r="33" spans="1:7">
      <c r="A33" t="s">
        <v>421</v>
      </c>
      <c r="B33" t="s">
        <v>191</v>
      </c>
      <c r="C33" t="s">
        <v>191</v>
      </c>
      <c r="D33" t="s">
        <v>189</v>
      </c>
      <c r="E33" t="s">
        <v>421</v>
      </c>
    </row>
    <row r="34" spans="1:7">
      <c r="A34" t="s">
        <v>422</v>
      </c>
      <c r="D34" t="s">
        <v>189</v>
      </c>
      <c r="E34" t="s">
        <v>422</v>
      </c>
    </row>
    <row r="35" spans="1:7">
      <c r="A35" t="s">
        <v>423</v>
      </c>
      <c r="B35" t="s">
        <v>190</v>
      </c>
      <c r="C35" t="s">
        <v>190</v>
      </c>
      <c r="D35" t="s">
        <v>189</v>
      </c>
      <c r="E35" t="s">
        <v>423</v>
      </c>
      <c r="F35">
        <v>444</v>
      </c>
      <c r="G35">
        <v>437</v>
      </c>
    </row>
    <row r="36" spans="1:7">
      <c r="A36" t="s">
        <v>424</v>
      </c>
      <c r="D36" t="s">
        <v>189</v>
      </c>
      <c r="E36" t="s">
        <v>424</v>
      </c>
    </row>
    <row r="37" spans="1:7">
      <c r="A37" t="s">
        <v>425</v>
      </c>
      <c r="D37" t="s">
        <v>189</v>
      </c>
      <c r="E37" t="s">
        <v>425</v>
      </c>
    </row>
    <row r="38" spans="1:7">
      <c r="A38" t="s">
        <v>426</v>
      </c>
      <c r="D38" t="s">
        <v>189</v>
      </c>
      <c r="E38" t="s">
        <v>426</v>
      </c>
    </row>
    <row r="39" spans="1:7">
      <c r="A39" t="s">
        <v>427</v>
      </c>
      <c r="D39" t="s">
        <v>189</v>
      </c>
      <c r="E39" t="s">
        <v>427</v>
      </c>
    </row>
    <row r="40" spans="1:7">
      <c r="A40" t="s">
        <v>428</v>
      </c>
      <c r="B40" t="s">
        <v>190</v>
      </c>
      <c r="C40" t="s">
        <v>190</v>
      </c>
      <c r="D40" t="s">
        <v>189</v>
      </c>
      <c r="E40" t="s">
        <v>428</v>
      </c>
      <c r="F40">
        <v>619905</v>
      </c>
      <c r="G40">
        <v>565962</v>
      </c>
    </row>
    <row r="41" spans="1:7">
      <c r="A41" t="s">
        <v>429</v>
      </c>
      <c r="B41" t="s">
        <v>195</v>
      </c>
      <c r="C41" t="s">
        <v>195</v>
      </c>
      <c r="D41" t="s">
        <v>189</v>
      </c>
      <c r="E41" t="s">
        <v>429</v>
      </c>
      <c r="F41">
        <v>140457</v>
      </c>
      <c r="G41">
        <v>-46959</v>
      </c>
    </row>
    <row r="42" spans="1:7">
      <c r="A42" t="s">
        <v>430</v>
      </c>
      <c r="B42" t="s">
        <v>431</v>
      </c>
      <c r="C42" t="s">
        <v>200</v>
      </c>
      <c r="D42" t="s">
        <v>189</v>
      </c>
      <c r="E42" t="s">
        <v>430</v>
      </c>
    </row>
    <row r="43" spans="1:7">
      <c r="A43" t="s">
        <v>432</v>
      </c>
      <c r="D43" t="s">
        <v>189</v>
      </c>
      <c r="E43" t="s">
        <v>432</v>
      </c>
      <c r="F43">
        <v>-67078</v>
      </c>
      <c r="G43">
        <v>-46763</v>
      </c>
    </row>
    <row r="44" spans="1:7">
      <c r="A44" t="s">
        <v>433</v>
      </c>
      <c r="B44" t="s">
        <v>197</v>
      </c>
      <c r="C44" t="s">
        <v>197</v>
      </c>
      <c r="D44" t="s">
        <v>189</v>
      </c>
      <c r="E44" t="s">
        <v>433</v>
      </c>
      <c r="F44">
        <v>-4204</v>
      </c>
      <c r="G44">
        <v>-20606</v>
      </c>
    </row>
    <row r="45" spans="1:7">
      <c r="A45" t="s">
        <v>434</v>
      </c>
      <c r="B45" t="s">
        <v>204</v>
      </c>
      <c r="C45" t="s">
        <v>204</v>
      </c>
      <c r="D45" t="s">
        <v>189</v>
      </c>
      <c r="E45" t="s">
        <v>434</v>
      </c>
      <c r="F45">
        <v>689524</v>
      </c>
      <c r="G45">
        <v>452071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G33"/>
  <sheetViews>
    <sheetView workbookViewId="0">
      <selection activeCell="C14" sqref="C14"/>
    </sheetView>
  </sheetViews>
  <sheetFormatPr defaultRowHeight="13.2"/>
  <cols>
    <col min="1" max="4" width="28.6640625" customWidth="1"/>
  </cols>
  <sheetData>
    <row r="4" spans="1:7">
      <c r="E4">
        <v>2018</v>
      </c>
      <c r="F4">
        <v>2017</v>
      </c>
      <c r="G4">
        <v>2016</v>
      </c>
    </row>
    <row r="5" spans="1:7">
      <c r="A5" t="s">
        <v>435</v>
      </c>
      <c r="B5" t="s">
        <v>435</v>
      </c>
      <c r="C5" t="s">
        <v>26</v>
      </c>
      <c r="D5" t="s">
        <v>435</v>
      </c>
      <c r="E5">
        <v>593749</v>
      </c>
      <c r="F5">
        <v>445304</v>
      </c>
      <c r="G5">
        <v>329543</v>
      </c>
    </row>
    <row r="6" spans="1:7">
      <c r="A6" t="s">
        <v>436</v>
      </c>
      <c r="D6" t="s">
        <v>435</v>
      </c>
    </row>
    <row r="7" spans="1:7">
      <c r="A7" t="s">
        <v>437</v>
      </c>
      <c r="B7" t="s">
        <v>28</v>
      </c>
      <c r="C7" t="s">
        <v>28</v>
      </c>
      <c r="D7" t="s">
        <v>435</v>
      </c>
      <c r="E7">
        <v>98581</v>
      </c>
      <c r="F7">
        <v>70627</v>
      </c>
      <c r="G7">
        <v>50419</v>
      </c>
    </row>
    <row r="8" spans="1:7">
      <c r="A8" t="s">
        <v>438</v>
      </c>
      <c r="B8" t="s">
        <v>38</v>
      </c>
      <c r="C8" t="s">
        <v>38</v>
      </c>
      <c r="D8" t="s">
        <v>435</v>
      </c>
      <c r="E8">
        <v>75297</v>
      </c>
      <c r="F8">
        <v>66386</v>
      </c>
      <c r="G8">
        <v>49759</v>
      </c>
    </row>
    <row r="9" spans="1:7">
      <c r="A9" t="s">
        <v>439</v>
      </c>
      <c r="B9" t="s">
        <v>37</v>
      </c>
      <c r="C9" t="s">
        <v>37</v>
      </c>
      <c r="D9" t="s">
        <v>435</v>
      </c>
      <c r="E9">
        <v>262734</v>
      </c>
      <c r="F9">
        <v>218153</v>
      </c>
      <c r="G9">
        <v>164261</v>
      </c>
    </row>
    <row r="10" spans="1:7">
      <c r="D10" t="s">
        <v>435</v>
      </c>
      <c r="E10">
        <v>436612</v>
      </c>
      <c r="F10">
        <v>355166</v>
      </c>
      <c r="G10">
        <v>264439</v>
      </c>
    </row>
    <row r="11" spans="1:7">
      <c r="A11" t="s">
        <v>440</v>
      </c>
      <c r="B11" t="s">
        <v>435</v>
      </c>
      <c r="C11" t="s">
        <v>26</v>
      </c>
      <c r="D11" t="s">
        <v>435</v>
      </c>
      <c r="E11">
        <v>157137</v>
      </c>
      <c r="F11">
        <v>90138</v>
      </c>
      <c r="G11">
        <v>65104</v>
      </c>
    </row>
    <row r="12" spans="1:7">
      <c r="A12" t="s">
        <v>441</v>
      </c>
      <c r="B12" t="s">
        <v>435</v>
      </c>
      <c r="C12" t="s">
        <v>26</v>
      </c>
      <c r="D12" t="s">
        <v>435</v>
      </c>
    </row>
    <row r="13" spans="1:7">
      <c r="A13" t="s">
        <v>442</v>
      </c>
      <c r="B13" t="s">
        <v>57</v>
      </c>
      <c r="C13" t="s">
        <v>57</v>
      </c>
      <c r="D13" t="s">
        <v>435</v>
      </c>
      <c r="E13">
        <v>3688</v>
      </c>
      <c r="F13">
        <v>1554</v>
      </c>
      <c r="G13">
        <v>395</v>
      </c>
    </row>
    <row r="14" spans="1:7">
      <c r="A14" t="s">
        <v>443</v>
      </c>
      <c r="B14" t="s">
        <v>444</v>
      </c>
      <c r="C14" t="s">
        <v>34</v>
      </c>
      <c r="D14" t="s">
        <v>435</v>
      </c>
      <c r="E14">
        <v>-388</v>
      </c>
      <c r="F14">
        <v>-349</v>
      </c>
      <c r="G14">
        <v>339</v>
      </c>
    </row>
    <row r="15" spans="1:7">
      <c r="D15" t="s">
        <v>435</v>
      </c>
      <c r="E15">
        <v>3300</v>
      </c>
      <c r="F15">
        <v>1205</v>
      </c>
      <c r="G15">
        <v>734</v>
      </c>
    </row>
    <row r="16" spans="1:7">
      <c r="A16" t="s">
        <v>445</v>
      </c>
      <c r="B16" t="s">
        <v>446</v>
      </c>
      <c r="C16" t="s">
        <v>64</v>
      </c>
      <c r="D16" t="s">
        <v>435</v>
      </c>
      <c r="E16">
        <v>160437</v>
      </c>
      <c r="F16">
        <v>91343</v>
      </c>
      <c r="G16">
        <v>65838</v>
      </c>
    </row>
    <row r="17" spans="1:7">
      <c r="A17" t="s">
        <v>447</v>
      </c>
      <c r="B17" t="s">
        <v>65</v>
      </c>
      <c r="C17" t="s">
        <v>65</v>
      </c>
      <c r="D17" t="s">
        <v>435</v>
      </c>
      <c r="E17">
        <v>48267</v>
      </c>
      <c r="F17">
        <v>39227</v>
      </c>
      <c r="G17">
        <v>27691</v>
      </c>
    </row>
    <row r="18" spans="1:7">
      <c r="A18" t="s">
        <v>448</v>
      </c>
      <c r="B18" t="s">
        <v>73</v>
      </c>
      <c r="C18" t="s">
        <v>73</v>
      </c>
      <c r="D18" t="s">
        <v>435</v>
      </c>
      <c r="E18">
        <v>112170</v>
      </c>
      <c r="F18">
        <v>52116</v>
      </c>
      <c r="G18">
        <v>38147</v>
      </c>
    </row>
    <row r="19" spans="1:7">
      <c r="A19" t="s">
        <v>449</v>
      </c>
      <c r="D19" t="s">
        <v>435</v>
      </c>
      <c r="E19">
        <v>254</v>
      </c>
      <c r="F19">
        <v>121</v>
      </c>
      <c r="G19">
        <v>90</v>
      </c>
    </row>
    <row r="20" spans="1:7">
      <c r="A20" t="s">
        <v>450</v>
      </c>
      <c r="D20" t="s">
        <v>435</v>
      </c>
      <c r="E20">
        <v>44153</v>
      </c>
      <c r="F20">
        <v>43238</v>
      </c>
      <c r="G20">
        <v>42204</v>
      </c>
    </row>
    <row r="21" spans="1:7">
      <c r="A21" t="s">
        <v>449</v>
      </c>
      <c r="D21" t="s">
        <v>435</v>
      </c>
      <c r="E21">
        <v>245</v>
      </c>
      <c r="F21">
        <v>117</v>
      </c>
      <c r="G21">
        <v>85</v>
      </c>
    </row>
    <row r="22" spans="1:7">
      <c r="D22" t="s">
        <v>435</v>
      </c>
    </row>
    <row r="23" spans="1:7">
      <c r="D23" t="s">
        <v>435</v>
      </c>
    </row>
    <row r="24" spans="1:7">
      <c r="D24" t="s">
        <v>435</v>
      </c>
    </row>
    <row r="25" spans="1:7">
      <c r="D25" t="s">
        <v>435</v>
      </c>
    </row>
    <row r="26" spans="1:7">
      <c r="D26" t="s">
        <v>435</v>
      </c>
      <c r="E26">
        <v>2018</v>
      </c>
      <c r="F26">
        <v>2017</v>
      </c>
    </row>
    <row r="27" spans="1:7">
      <c r="A27" t="s">
        <v>448</v>
      </c>
      <c r="B27" t="s">
        <v>73</v>
      </c>
      <c r="C27" t="s">
        <v>73</v>
      </c>
      <c r="D27" t="s">
        <v>435</v>
      </c>
      <c r="E27">
        <v>112170</v>
      </c>
      <c r="F27">
        <v>52116</v>
      </c>
      <c r="G27">
        <v>38147</v>
      </c>
    </row>
    <row r="28" spans="1:7">
      <c r="A28" t="s">
        <v>451</v>
      </c>
      <c r="B28" t="s">
        <v>452</v>
      </c>
      <c r="C28" t="s">
        <v>452</v>
      </c>
      <c r="D28" t="s">
        <v>435</v>
      </c>
    </row>
    <row r="29" spans="1:7">
      <c r="A29" t="s">
        <v>453</v>
      </c>
      <c r="B29" t="s">
        <v>62</v>
      </c>
      <c r="C29" t="s">
        <v>62</v>
      </c>
      <c r="D29" t="s">
        <v>435</v>
      </c>
      <c r="E29">
        <v>16862</v>
      </c>
      <c r="F29">
        <v>-5855</v>
      </c>
      <c r="G29">
        <v>2724</v>
      </c>
    </row>
    <row r="30" spans="1:7">
      <c r="A30" t="s">
        <v>454</v>
      </c>
      <c r="B30" t="s">
        <v>75</v>
      </c>
      <c r="C30" t="s">
        <v>75</v>
      </c>
      <c r="D30" t="s">
        <v>435</v>
      </c>
      <c r="E30">
        <v>-460</v>
      </c>
      <c r="F30">
        <v>-211</v>
      </c>
      <c r="G30">
        <v>66</v>
      </c>
    </row>
    <row r="31" spans="1:7">
      <c r="A31" t="s">
        <v>455</v>
      </c>
      <c r="B31" t="s">
        <v>452</v>
      </c>
      <c r="C31" t="s">
        <v>452</v>
      </c>
      <c r="D31" t="s">
        <v>435</v>
      </c>
      <c r="E31">
        <v>16402</v>
      </c>
      <c r="F31">
        <v>-6066</v>
      </c>
      <c r="G31">
        <v>2790</v>
      </c>
    </row>
    <row r="32" spans="1:7">
      <c r="A32" t="s">
        <v>456</v>
      </c>
      <c r="B32" t="s">
        <v>452</v>
      </c>
      <c r="C32" t="s">
        <v>452</v>
      </c>
      <c r="D32" t="s">
        <v>435</v>
      </c>
      <c r="E32">
        <v>128572</v>
      </c>
      <c r="F32">
        <v>46050</v>
      </c>
      <c r="G32">
        <v>40937</v>
      </c>
    </row>
    <row r="33" spans="4:4">
      <c r="D33" t="s">
        <v>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A9" sqref="A9"/>
    </sheetView>
  </sheetViews>
  <sheetFormatPr defaultRowHeight="13.2"/>
  <cols>
    <col min="1" max="4" width="28.6640625" customWidth="1"/>
  </cols>
  <sheetData>
    <row r="1" spans="1:7">
      <c r="A1" t="s">
        <v>457</v>
      </c>
    </row>
    <row r="3" spans="1:7">
      <c r="E3">
        <v>2018</v>
      </c>
      <c r="F3">
        <v>2017</v>
      </c>
      <c r="G3">
        <v>2016</v>
      </c>
    </row>
    <row r="4" spans="1:7">
      <c r="A4" t="s">
        <v>458</v>
      </c>
      <c r="B4" t="s">
        <v>240</v>
      </c>
      <c r="C4" t="s">
        <v>240</v>
      </c>
      <c r="D4" t="s">
        <v>459</v>
      </c>
    </row>
    <row r="5" spans="1:7">
      <c r="A5" t="s">
        <v>448</v>
      </c>
      <c r="B5" t="s">
        <v>241</v>
      </c>
      <c r="C5" t="s">
        <v>241</v>
      </c>
      <c r="D5" t="s">
        <v>459</v>
      </c>
      <c r="E5">
        <v>112170</v>
      </c>
      <c r="F5">
        <v>52116</v>
      </c>
      <c r="G5">
        <v>38147</v>
      </c>
    </row>
    <row r="6" spans="1:7">
      <c r="A6" t="s">
        <v>460</v>
      </c>
      <c r="D6" t="s">
        <v>459</v>
      </c>
    </row>
    <row r="7" spans="1:7">
      <c r="A7" t="s">
        <v>461</v>
      </c>
      <c r="B7" t="s">
        <v>240</v>
      </c>
      <c r="C7" t="s">
        <v>240</v>
      </c>
      <c r="D7" t="s">
        <v>459</v>
      </c>
    </row>
    <row r="8" spans="1:7">
      <c r="A8" t="s">
        <v>462</v>
      </c>
      <c r="B8" t="s">
        <v>245</v>
      </c>
      <c r="C8" t="s">
        <v>245</v>
      </c>
      <c r="D8" t="s">
        <v>459</v>
      </c>
      <c r="E8">
        <v>11005</v>
      </c>
      <c r="F8">
        <v>6202</v>
      </c>
      <c r="G8">
        <v>3277</v>
      </c>
    </row>
    <row r="9" spans="1:7">
      <c r="A9" t="s">
        <v>463</v>
      </c>
      <c r="B9" t="s">
        <v>252</v>
      </c>
      <c r="C9" t="s">
        <v>252</v>
      </c>
      <c r="D9" t="s">
        <v>459</v>
      </c>
      <c r="E9">
        <v>38</v>
      </c>
      <c r="F9">
        <v>159</v>
      </c>
      <c r="G9">
        <v>42</v>
      </c>
    </row>
    <row r="10" spans="1:7">
      <c r="A10" t="s">
        <v>464</v>
      </c>
      <c r="B10" t="s">
        <v>257</v>
      </c>
      <c r="C10" t="s">
        <v>257</v>
      </c>
      <c r="D10" t="s">
        <v>459</v>
      </c>
      <c r="E10">
        <v>40353</v>
      </c>
      <c r="F10">
        <v>32866</v>
      </c>
      <c r="G10">
        <v>29053</v>
      </c>
    </row>
    <row r="11" spans="1:7">
      <c r="A11" t="s">
        <v>465</v>
      </c>
      <c r="B11" t="s">
        <v>270</v>
      </c>
      <c r="C11" t="s">
        <v>270</v>
      </c>
      <c r="D11" t="s">
        <v>459</v>
      </c>
      <c r="E11">
        <v>3946</v>
      </c>
      <c r="F11">
        <v>3085</v>
      </c>
      <c r="G11">
        <v>2094</v>
      </c>
    </row>
    <row r="12" spans="1:7">
      <c r="A12" t="s">
        <v>466</v>
      </c>
      <c r="B12" t="s">
        <v>252</v>
      </c>
      <c r="C12" t="s">
        <v>252</v>
      </c>
      <c r="D12" t="s">
        <v>459</v>
      </c>
      <c r="F12">
        <v>-12038</v>
      </c>
      <c r="G12">
        <v>-3567</v>
      </c>
    </row>
    <row r="13" spans="1:7">
      <c r="A13" t="s">
        <v>467</v>
      </c>
      <c r="B13" t="s">
        <v>260</v>
      </c>
      <c r="C13" t="s">
        <v>260</v>
      </c>
      <c r="D13" t="s">
        <v>459</v>
      </c>
      <c r="E13">
        <v>42624</v>
      </c>
      <c r="F13">
        <v>25803</v>
      </c>
      <c r="G13">
        <v>22296</v>
      </c>
    </row>
    <row r="14" spans="1:7">
      <c r="A14" t="s">
        <v>468</v>
      </c>
      <c r="B14" t="s">
        <v>250</v>
      </c>
      <c r="C14" t="s">
        <v>250</v>
      </c>
      <c r="D14" t="s">
        <v>459</v>
      </c>
      <c r="E14">
        <v>1337</v>
      </c>
      <c r="F14">
        <v>1590</v>
      </c>
      <c r="G14">
        <v>1053</v>
      </c>
    </row>
    <row r="15" spans="1:7">
      <c r="A15" t="s">
        <v>469</v>
      </c>
      <c r="D15" t="s">
        <v>459</v>
      </c>
    </row>
    <row r="16" spans="1:7">
      <c r="A16" t="s">
        <v>470</v>
      </c>
      <c r="B16" t="s">
        <v>274</v>
      </c>
      <c r="C16" t="s">
        <v>274</v>
      </c>
      <c r="D16" t="s">
        <v>459</v>
      </c>
      <c r="E16">
        <v>-15289</v>
      </c>
      <c r="F16">
        <v>-11550</v>
      </c>
      <c r="G16">
        <v>-10930</v>
      </c>
    </row>
    <row r="17" spans="1:7">
      <c r="A17" t="s">
        <v>393</v>
      </c>
      <c r="B17" t="s">
        <v>270</v>
      </c>
      <c r="C17" t="s">
        <v>270</v>
      </c>
      <c r="D17" t="s">
        <v>459</v>
      </c>
      <c r="E17">
        <v>-15686</v>
      </c>
      <c r="F17">
        <v>-12284</v>
      </c>
      <c r="G17">
        <v>-11473</v>
      </c>
    </row>
    <row r="18" spans="1:7">
      <c r="A18" t="s">
        <v>471</v>
      </c>
      <c r="B18" t="s">
        <v>273</v>
      </c>
      <c r="C18" t="s">
        <v>273</v>
      </c>
      <c r="D18" t="s">
        <v>459</v>
      </c>
      <c r="E18">
        <v>-4466</v>
      </c>
      <c r="F18">
        <v>-2366</v>
      </c>
      <c r="G18">
        <v>-2290</v>
      </c>
    </row>
    <row r="19" spans="1:7">
      <c r="A19" t="s">
        <v>407</v>
      </c>
      <c r="B19" t="s">
        <v>284</v>
      </c>
      <c r="C19" t="s">
        <v>284</v>
      </c>
      <c r="D19" t="s">
        <v>459</v>
      </c>
      <c r="E19">
        <v>4412</v>
      </c>
      <c r="F19">
        <v>7565</v>
      </c>
      <c r="G19">
        <v>-2645</v>
      </c>
    </row>
    <row r="20" spans="1:7">
      <c r="A20" t="s">
        <v>408</v>
      </c>
      <c r="B20" t="s">
        <v>286</v>
      </c>
      <c r="C20" t="s">
        <v>286</v>
      </c>
      <c r="D20" t="s">
        <v>459</v>
      </c>
      <c r="E20">
        <v>7722</v>
      </c>
      <c r="F20">
        <v>22223</v>
      </c>
      <c r="G20">
        <v>10020</v>
      </c>
    </row>
    <row r="21" spans="1:7">
      <c r="A21" t="s">
        <v>410</v>
      </c>
      <c r="B21" t="s">
        <v>278</v>
      </c>
      <c r="C21" t="s">
        <v>278</v>
      </c>
      <c r="D21" t="s">
        <v>459</v>
      </c>
      <c r="E21">
        <v>4380</v>
      </c>
      <c r="F21">
        <v>1745</v>
      </c>
      <c r="G21">
        <v>1718</v>
      </c>
    </row>
    <row r="22" spans="1:7">
      <c r="A22" t="s">
        <v>472</v>
      </c>
      <c r="B22" t="s">
        <v>294</v>
      </c>
      <c r="C22" t="s">
        <v>294</v>
      </c>
      <c r="D22" t="s">
        <v>459</v>
      </c>
      <c r="E22">
        <v>192546</v>
      </c>
      <c r="F22">
        <v>115116</v>
      </c>
      <c r="G22">
        <v>76795</v>
      </c>
    </row>
    <row r="23" spans="1:7">
      <c r="A23" t="s">
        <v>473</v>
      </c>
      <c r="B23" t="s">
        <v>295</v>
      </c>
      <c r="C23" t="s">
        <v>295</v>
      </c>
      <c r="D23" t="s">
        <v>474</v>
      </c>
    </row>
    <row r="24" spans="1:7">
      <c r="A24" t="s">
        <v>475</v>
      </c>
      <c r="B24" t="s">
        <v>299</v>
      </c>
      <c r="C24" t="s">
        <v>299</v>
      </c>
      <c r="D24" t="s">
        <v>474</v>
      </c>
      <c r="E24">
        <v>-325408</v>
      </c>
      <c r="F24">
        <v>-278501</v>
      </c>
      <c r="G24">
        <v>-260975</v>
      </c>
    </row>
    <row r="25" spans="1:7">
      <c r="A25" t="s">
        <v>476</v>
      </c>
      <c r="B25" t="s">
        <v>300</v>
      </c>
      <c r="C25" t="s">
        <v>300</v>
      </c>
      <c r="D25" t="s">
        <v>474</v>
      </c>
      <c r="E25">
        <v>206909</v>
      </c>
      <c r="F25">
        <v>205482</v>
      </c>
      <c r="G25">
        <v>219639</v>
      </c>
    </row>
    <row r="26" spans="1:7">
      <c r="A26" t="s">
        <v>477</v>
      </c>
      <c r="B26" t="s">
        <v>299</v>
      </c>
      <c r="C26" t="s">
        <v>299</v>
      </c>
      <c r="D26" t="s">
        <v>474</v>
      </c>
      <c r="E26">
        <v>-6400</v>
      </c>
      <c r="F26">
        <v>-2899</v>
      </c>
      <c r="G26">
        <v>-750</v>
      </c>
    </row>
    <row r="27" spans="1:7">
      <c r="A27" t="s">
        <v>478</v>
      </c>
      <c r="B27" t="s">
        <v>296</v>
      </c>
      <c r="C27" t="s">
        <v>296</v>
      </c>
      <c r="D27" t="s">
        <v>474</v>
      </c>
      <c r="E27">
        <v>-55863</v>
      </c>
      <c r="F27">
        <v>-50415</v>
      </c>
      <c r="G27">
        <v>-15624</v>
      </c>
    </row>
    <row r="28" spans="1:7">
      <c r="A28" t="s">
        <v>479</v>
      </c>
      <c r="B28" t="s">
        <v>305</v>
      </c>
      <c r="C28" t="s">
        <v>305</v>
      </c>
      <c r="D28" t="s">
        <v>474</v>
      </c>
      <c r="E28">
        <v>-180762</v>
      </c>
      <c r="F28">
        <v>-126333</v>
      </c>
      <c r="G28">
        <v>-57710</v>
      </c>
    </row>
    <row r="29" spans="1:7">
      <c r="A29" t="s">
        <v>480</v>
      </c>
      <c r="B29" t="s">
        <v>306</v>
      </c>
      <c r="C29" t="s">
        <v>306</v>
      </c>
      <c r="D29" t="s">
        <v>481</v>
      </c>
    </row>
    <row r="30" spans="1:7">
      <c r="A30" t="s">
        <v>482</v>
      </c>
      <c r="B30" t="s">
        <v>307</v>
      </c>
      <c r="C30" t="s">
        <v>307</v>
      </c>
      <c r="D30" t="s">
        <v>481</v>
      </c>
      <c r="E30">
        <v>9303</v>
      </c>
      <c r="F30">
        <v>10660</v>
      </c>
      <c r="G30">
        <v>9771</v>
      </c>
    </row>
    <row r="31" spans="1:7">
      <c r="A31" t="s">
        <v>466</v>
      </c>
      <c r="B31" t="s">
        <v>252</v>
      </c>
      <c r="C31" t="s">
        <v>252</v>
      </c>
      <c r="D31" t="s">
        <v>459</v>
      </c>
      <c r="F31">
        <v>12038</v>
      </c>
      <c r="G31">
        <v>3567</v>
      </c>
    </row>
    <row r="32" spans="1:7">
      <c r="A32" t="s">
        <v>483</v>
      </c>
      <c r="B32" t="s">
        <v>484</v>
      </c>
      <c r="C32" t="s">
        <v>484</v>
      </c>
      <c r="D32" t="s">
        <v>481</v>
      </c>
      <c r="E32">
        <v>-20317</v>
      </c>
      <c r="F32">
        <v>-20105</v>
      </c>
      <c r="G32">
        <v>-7313</v>
      </c>
    </row>
    <row r="33" spans="1:7">
      <c r="A33" t="s">
        <v>485</v>
      </c>
      <c r="B33" t="s">
        <v>307</v>
      </c>
      <c r="C33" t="s">
        <v>307</v>
      </c>
      <c r="D33" t="s">
        <v>481</v>
      </c>
      <c r="E33">
        <v>2394</v>
      </c>
      <c r="F33">
        <v>1720</v>
      </c>
      <c r="G33">
        <v>1135</v>
      </c>
    </row>
    <row r="34" spans="1:7">
      <c r="A34" t="s">
        <v>486</v>
      </c>
      <c r="B34" t="s">
        <v>311</v>
      </c>
      <c r="C34" t="s">
        <v>311</v>
      </c>
      <c r="D34" t="s">
        <v>481</v>
      </c>
      <c r="E34">
        <v>-517</v>
      </c>
      <c r="F34">
        <v>-446</v>
      </c>
    </row>
    <row r="35" spans="1:7">
      <c r="A35" t="s">
        <v>487</v>
      </c>
      <c r="B35" t="s">
        <v>320</v>
      </c>
      <c r="C35" t="s">
        <v>320</v>
      </c>
      <c r="D35" t="s">
        <v>481</v>
      </c>
      <c r="E35">
        <v>-9137</v>
      </c>
      <c r="F35">
        <v>3867</v>
      </c>
      <c r="G35">
        <v>7160</v>
      </c>
    </row>
    <row r="36" spans="1:7">
      <c r="A36" t="s">
        <v>488</v>
      </c>
      <c r="B36" t="s">
        <v>322</v>
      </c>
      <c r="C36" t="s">
        <v>322</v>
      </c>
      <c r="D36" t="s">
        <v>481</v>
      </c>
      <c r="E36">
        <v>1288</v>
      </c>
      <c r="F36">
        <v>-1841</v>
      </c>
      <c r="G36">
        <v>-415</v>
      </c>
    </row>
    <row r="37" spans="1:7">
      <c r="A37" t="s">
        <v>489</v>
      </c>
      <c r="B37" t="s">
        <v>490</v>
      </c>
      <c r="C37" t="s">
        <v>321</v>
      </c>
      <c r="D37" t="s">
        <v>481</v>
      </c>
      <c r="E37">
        <v>3935</v>
      </c>
      <c r="F37">
        <v>-9191</v>
      </c>
      <c r="G37">
        <v>25830</v>
      </c>
    </row>
    <row r="38" spans="1:7">
      <c r="A38" t="s">
        <v>491</v>
      </c>
      <c r="B38" t="s">
        <v>492</v>
      </c>
      <c r="C38" t="s">
        <v>324</v>
      </c>
      <c r="D38" t="s">
        <v>481</v>
      </c>
      <c r="E38">
        <v>39040</v>
      </c>
      <c r="F38">
        <v>48231</v>
      </c>
      <c r="G38">
        <v>22401</v>
      </c>
    </row>
    <row r="39" spans="1:7">
      <c r="A39" t="s">
        <v>493</v>
      </c>
      <c r="B39" t="s">
        <v>325</v>
      </c>
      <c r="C39" t="s">
        <v>325</v>
      </c>
      <c r="D39" t="s">
        <v>481</v>
      </c>
      <c r="E39">
        <v>42975</v>
      </c>
      <c r="F39">
        <v>39040</v>
      </c>
      <c r="G39">
        <v>48231</v>
      </c>
    </row>
    <row r="40" spans="1:7">
      <c r="A40" t="s">
        <v>494</v>
      </c>
      <c r="D40" t="s">
        <v>481</v>
      </c>
    </row>
    <row r="41" spans="1:7">
      <c r="A41" t="s">
        <v>495</v>
      </c>
      <c r="B41" t="s">
        <v>496</v>
      </c>
      <c r="C41" t="s">
        <v>256</v>
      </c>
      <c r="D41" t="s">
        <v>459</v>
      </c>
      <c r="E41">
        <v>4641</v>
      </c>
      <c r="F41">
        <v>1405</v>
      </c>
      <c r="G41">
        <v>848</v>
      </c>
    </row>
    <row r="42" spans="1:7">
      <c r="A42" t="s">
        <v>497</v>
      </c>
      <c r="D42" t="s">
        <v>481</v>
      </c>
      <c r="E42">
        <v>302</v>
      </c>
      <c r="F42">
        <v>354</v>
      </c>
    </row>
    <row r="43" spans="1:7">
      <c r="A43" t="s">
        <v>498</v>
      </c>
      <c r="D43" t="s">
        <v>481</v>
      </c>
    </row>
    <row r="44" spans="1:7">
      <c r="A44" t="s">
        <v>499</v>
      </c>
      <c r="B44" t="s">
        <v>296</v>
      </c>
      <c r="C44" t="s">
        <v>296</v>
      </c>
      <c r="D44" t="s">
        <v>474</v>
      </c>
      <c r="F44">
        <v>16784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2F2323-1BDF-43DB-8563-6FCDF4F9B5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B51AA7-3407-43DD-8AC7-29FD24BC14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FE615-0A01-4E6F-B9AC-99669F71F9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mappingTemplate</vt:lpstr>
      <vt:lpstr>Ratios</vt:lpstr>
      <vt:lpstr>bs</vt:lpstr>
      <vt:lpstr>pl</vt:lpstr>
      <vt:lpstr>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Niyoshi Aithal</cp:lastModifiedBy>
  <cp:revision/>
  <dcterms:created xsi:type="dcterms:W3CDTF">2019-04-04T09:01:00Z</dcterms:created>
  <dcterms:modified xsi:type="dcterms:W3CDTF">2021-09-23T08:26:59Z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