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1044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209" i="1"/>
  <c r="F209" i="1"/>
  <c r="G184" i="1"/>
  <c r="F184" i="1"/>
  <c r="G159" i="1"/>
  <c r="G157" i="1"/>
  <c r="F157" i="1"/>
  <c r="G47" i="1"/>
  <c r="F54" i="1"/>
  <c r="F47" i="1"/>
  <c r="G24" i="1"/>
  <c r="F24" i="1"/>
  <c r="G433" i="1" l="1"/>
  <c r="F433" i="1"/>
  <c r="G432" i="1"/>
  <c r="F432" i="1"/>
  <c r="G418" i="1"/>
  <c r="G417" i="1"/>
  <c r="F417" i="1"/>
  <c r="F418" i="1" s="1"/>
  <c r="G410" i="1"/>
  <c r="F410" i="1"/>
  <c r="G409" i="1"/>
  <c r="F409" i="1"/>
  <c r="G397" i="1"/>
  <c r="F397" i="1"/>
  <c r="K382" i="1"/>
  <c r="O381" i="1"/>
  <c r="N381" i="1"/>
  <c r="M381" i="1"/>
  <c r="L381" i="1"/>
  <c r="K381" i="1"/>
  <c r="J381" i="1"/>
  <c r="I377" i="1"/>
  <c r="K376" i="1"/>
  <c r="O375" i="1"/>
  <c r="N375" i="1"/>
  <c r="M375" i="1"/>
  <c r="L375" i="1"/>
  <c r="K375" i="1"/>
  <c r="J375" i="1"/>
  <c r="O373" i="1"/>
  <c r="K371" i="1"/>
  <c r="M370" i="1"/>
  <c r="O369" i="1"/>
  <c r="I368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G128" i="1"/>
  <c r="G7" i="1" s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O98" i="1"/>
  <c r="N98" i="1"/>
  <c r="M98" i="1"/>
  <c r="L98" i="1"/>
  <c r="K98" i="1"/>
  <c r="J98" i="1"/>
  <c r="I98" i="1"/>
  <c r="H98" i="1"/>
  <c r="G98" i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G44" i="1" s="1"/>
  <c r="G370" i="1" s="1"/>
  <c r="F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77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377" i="1" l="1"/>
  <c r="G161" i="1"/>
  <c r="G8" i="1" s="1"/>
  <c r="G12" i="1" s="1"/>
  <c r="F161" i="1"/>
  <c r="F8" i="1" s="1"/>
  <c r="F383" i="1" s="1"/>
  <c r="F12" i="1"/>
  <c r="F44" i="1"/>
  <c r="F378" i="1" s="1"/>
  <c r="G326" i="1"/>
  <c r="F297" i="1"/>
  <c r="F319" i="1" s="1"/>
  <c r="F326" i="1" s="1"/>
  <c r="J368" i="1"/>
  <c r="N370" i="1"/>
  <c r="J372" i="1"/>
  <c r="H373" i="1"/>
  <c r="F375" i="1"/>
  <c r="L376" i="1"/>
  <c r="J377" i="1"/>
  <c r="H378" i="1"/>
  <c r="F381" i="1"/>
  <c r="L382" i="1"/>
  <c r="J383" i="1"/>
  <c r="H384" i="1"/>
  <c r="G378" i="1"/>
  <c r="O378" i="1"/>
  <c r="I383" i="1"/>
  <c r="G384" i="1"/>
  <c r="O384" i="1"/>
  <c r="G59" i="1"/>
  <c r="G67" i="1" s="1"/>
  <c r="G71" i="1" s="1"/>
  <c r="K368" i="1"/>
  <c r="K372" i="1"/>
  <c r="I373" i="1"/>
  <c r="G375" i="1"/>
  <c r="M376" i="1"/>
  <c r="K377" i="1"/>
  <c r="I378" i="1"/>
  <c r="G381" i="1"/>
  <c r="M382" i="1"/>
  <c r="I384" i="1"/>
  <c r="H365" i="1"/>
  <c r="L368" i="1"/>
  <c r="L372" i="1"/>
  <c r="H375" i="1"/>
  <c r="F376" i="1"/>
  <c r="N376" i="1"/>
  <c r="L377" i="1"/>
  <c r="J378" i="1"/>
  <c r="H381" i="1"/>
  <c r="F382" i="1"/>
  <c r="N382" i="1"/>
  <c r="J384" i="1"/>
  <c r="I365" i="1"/>
  <c r="M368" i="1"/>
  <c r="M372" i="1"/>
  <c r="I375" i="1"/>
  <c r="O376" i="1"/>
  <c r="M377" i="1"/>
  <c r="K378" i="1"/>
  <c r="O382" i="1"/>
  <c r="G13" i="1"/>
  <c r="F363" i="1"/>
  <c r="N368" i="1"/>
  <c r="N372" i="1"/>
  <c r="H376" i="1"/>
  <c r="F377" i="1"/>
  <c r="N377" i="1"/>
  <c r="L378" i="1"/>
  <c r="H382" i="1"/>
  <c r="G363" i="1"/>
  <c r="O368" i="1"/>
  <c r="F13" i="1"/>
  <c r="H363" i="1"/>
  <c r="F14" i="1" l="1"/>
  <c r="G366" i="1"/>
  <c r="F366" i="1"/>
  <c r="G376" i="1"/>
  <c r="G382" i="1"/>
  <c r="G383" i="1"/>
  <c r="G14" i="1"/>
  <c r="F370" i="1"/>
  <c r="F59" i="1"/>
  <c r="F67" i="1" s="1"/>
  <c r="F71" i="1" s="1"/>
  <c r="F373" i="1" s="1"/>
  <c r="F353" i="1"/>
  <c r="F355" i="1" s="1"/>
  <c r="F357" i="1" s="1"/>
  <c r="F385" i="1"/>
  <c r="G385" i="1"/>
  <c r="G353" i="1"/>
  <c r="G355" i="1" s="1"/>
  <c r="G357" i="1" s="1"/>
  <c r="G372" i="1"/>
  <c r="G83" i="1"/>
  <c r="G373" i="1"/>
  <c r="G6" i="1"/>
  <c r="F83" i="1" l="1"/>
  <c r="F6" i="1"/>
  <c r="F371" i="1" s="1"/>
  <c r="F372" i="1"/>
  <c r="G371" i="1"/>
  <c r="G365" i="1"/>
  <c r="F365" i="1" l="1"/>
</calcChain>
</file>

<file path=xl/sharedStrings.xml><?xml version="1.0" encoding="utf-8"?>
<sst xmlns="http://schemas.openxmlformats.org/spreadsheetml/2006/main" count="910" uniqueCount="552">
  <si>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</si>
  <si>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</si>
  <si>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</si>
  <si>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</si>
  <si>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</si>
  <si>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</si>
  <si>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</si>
  <si>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</si>
  <si>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</si>
  <si>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</si>
  <si>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</si>
  <si>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</si>
  <si>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</si>
  <si>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</si>
  <si>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</si>
  <si>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</si>
  <si>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</si>
  <si>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</si>
  <si>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</si>
  <si>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</si>
  <si>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</si>
  <si>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</si>
  <si>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</si>
  <si>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</si>
  <si>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</si>
  <si>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</si>
  <si>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</si>
  <si>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</si>
  <si>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</si>
  <si>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</si>
  <si>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</si>
  <si>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</si>
  <si>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</si>
  <si>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</si>
  <si>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</si>
  <si>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</si>
  <si>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</si>
  <si>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</si>
  <si>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</si>
  <si>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</si>
  <si>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</si>
  <si>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</si>
  <si>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</si>
  <si>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</si>
  <si>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</si>
  <si>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</si>
  <si>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</si>
  <si>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</si>
  <si>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</si>
  <si>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</si>
  <si>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</si>
  <si>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</si>
  <si>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</si>
  <si>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</si>
  <si>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</si>
  <si>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</si>
  <si>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</si>
  <si>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</si>
  <si>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</si>
  <si>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</si>
  <si>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</si>
  <si>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</si>
  <si>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</si>
  <si>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</si>
  <si>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</si>
  <si>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</si>
  <si>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</si>
  <si>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</si>
  <si>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</si>
  <si>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</si>
  <si>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</si>
  <si>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</si>
  <si>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</si>
  <si>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</si>
  <si>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</si>
  <si>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</si>
  <si>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</si>
  <si>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</si>
  <si>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</si>
  <si>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</si>
  <si>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</si>
  <si>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</si>
  <si>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</si>
  <si>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</si>
  <si>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</si>
  <si>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</si>
  <si>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</si>
  <si>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</si>
  <si>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</si>
  <si>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</si>
  <si>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</si>
  <si>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</si>
  <si>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</si>
  <si>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</si>
  <si>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</si>
  <si>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</si>
  <si>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</si>
  <si>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</si>
  <si>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</si>
  <si>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</si>
  <si>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</si>
  <si>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</si>
  <si>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</si>
  <si>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</si>
  <si>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</si>
  <si>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</si>
  <si>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</si>
  <si>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</si>
  <si>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</si>
  <si>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</si>
  <si>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</si>
  <si>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</si>
  <si>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</si>
  <si>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</si>
  <si>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</si>
  <si>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</si>
  <si>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</si>
  <si>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</si>
  <si>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</si>
  <si>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</si>
  <si>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</si>
  <si>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</si>
  <si>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</si>
  <si>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</si>
  <si>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</si>
  <si>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</si>
  <si>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</si>
  <si>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</si>
  <si>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</si>
  <si>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</si>
  <si>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</si>
  <si>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</si>
  <si>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</si>
  <si>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</si>
  <si>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</si>
  <si>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</si>
  <si>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</si>
  <si>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</si>
  <si>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</si>
  <si>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</si>
  <si>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</si>
  <si>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</si>
  <si>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</si>
  <si>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</si>
  <si>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</si>
  <si>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</si>
  <si>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</si>
  <si>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</si>
  <si>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</si>
  <si>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</si>
  <si>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</si>
  <si>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</si>
  <si>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</si>
  <si>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</si>
  <si>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</si>
  <si>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</si>
  <si>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</si>
  <si>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</si>
  <si>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</si>
  <si>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</si>
  <si>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</si>
  <si>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</si>
  <si>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</si>
  <si>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</si>
  <si>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</si>
  <si>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</si>
  <si>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</si>
  <si>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</si>
  <si>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</si>
  <si>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</si>
  <si>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</si>
  <si>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</si>
  <si>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</si>
  <si>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</si>
  <si>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</si>
  <si>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</si>
  <si>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</si>
  <si>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</si>
  <si>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</si>
  <si>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</si>
  <si>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</si>
  <si>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</si>
  <si>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</si>
  <si>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</si>
  <si>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</si>
  <si>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</si>
  <si>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</si>
  <si>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</si>
  <si>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</si>
  <si>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</si>
  <si>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</si>
  <si>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</si>
  <si>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</si>
  <si>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</si>
  <si>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</si>
  <si>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</si>
  <si>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</si>
  <si>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</si>
  <si>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</si>
  <si>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</si>
  <si>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</si>
  <si>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</si>
  <si>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</si>
  <si>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</si>
  <si>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</si>
  <si>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</si>
  <si>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</si>
  <si>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</si>
  <si>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</si>
  <si>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</si>
  <si>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</si>
  <si>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</si>
  <si>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</si>
  <si>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</si>
  <si>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</si>
  <si>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</si>
  <si>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</si>
  <si>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</si>
  <si>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</si>
  <si>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</si>
  <si>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</si>
  <si>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</si>
  <si>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</si>
  <si>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</si>
  <si>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</si>
  <si>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</si>
  <si>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</si>
  <si>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</si>
  <si>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</si>
  <si>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</si>
  <si>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</si>
  <si>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</si>
  <si>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</si>
  <si>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</si>
  <si>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</si>
  <si>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</si>
  <si>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</si>
  <si>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</si>
  <si>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</si>
  <si>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</si>
  <si>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</si>
  <si>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</si>
  <si>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</si>
  <si>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</si>
  <si>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</si>
  <si>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</si>
  <si>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</si>
  <si>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</si>
  <si>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</si>
  <si>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</si>
  <si>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</si>
  <si>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</si>
  <si>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</si>
  <si>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</si>
  <si>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</si>
  <si>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</si>
  <si>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</si>
  <si>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</si>
  <si>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</si>
  <si>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</si>
  <si>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</si>
  <si>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</si>
  <si>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</si>
  <si>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</si>
  <si>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</si>
  <si>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</si>
  <si>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</si>
  <si>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</si>
  <si>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</si>
  <si>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</si>
  <si>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</si>
  <si>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</si>
  <si>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</si>
  <si>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</si>
  <si>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</si>
  <si>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</si>
  <si>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</si>
  <si>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</si>
  <si>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</si>
  <si>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</si>
  <si>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</si>
  <si>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</si>
  <si>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</si>
  <si>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</si>
  <si>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</si>
  <si>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</si>
  <si>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</si>
  <si>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</si>
  <si>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</si>
  <si>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</si>
  <si>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</si>
  <si>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</si>
  <si>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</si>
  <si>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</si>
  <si>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</si>
  <si>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</si>
  <si>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</si>
  <si>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</si>
  <si>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</si>
  <si>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</si>
  <si>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</si>
  <si>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</si>
  <si>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</si>
  <si>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</si>
  <si>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</si>
  <si>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</si>
  <si>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</si>
  <si>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</si>
  <si>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</si>
  <si>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</si>
  <si>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</si>
  <si>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</si>
  <si>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</si>
  <si>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</si>
  <si>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</si>
  <si>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</si>
  <si>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</si>
  <si>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</si>
  <si>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</si>
  <si>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</si>
  <si>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</si>
  <si>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</si>
  <si>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</si>
  <si>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</si>
  <si>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</si>
  <si>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</si>
  <si>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</si>
  <si>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</si>
  <si>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</si>
  <si>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</si>
  <si>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</si>
  <si>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</si>
  <si>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</si>
  <si>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</si>
  <si>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</si>
  <si>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</si>
  <si>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</si>
  <si>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</si>
  <si>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</si>
  <si>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</si>
  <si>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</si>
  <si>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</si>
  <si>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</si>
  <si>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</si>
  <si>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</si>
  <si>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</si>
  <si>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</si>
  <si>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</si>
  <si>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</si>
  <si>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</si>
  <si>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</si>
  <si>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</si>
  <si>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</si>
  <si>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</si>
  <si>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</si>
  <si>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</si>
  <si>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</si>
  <si>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</si>
  <si>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</si>
  <si>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</si>
  <si>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</si>
  <si>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</si>
  <si>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</si>
  <si>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</si>
  <si>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</si>
  <si>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</si>
  <si>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</si>
  <si>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</si>
  <si>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</si>
  <si>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</si>
  <si>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</si>
  <si>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</si>
  <si>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</si>
  <si>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</si>
  <si>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Current assets:</t>
  </si>
  <si>
    <t>Cash and cash equivalents</t>
  </si>
  <si>
    <t>Accounts receivable:</t>
  </si>
  <si>
    <t>Joint ownersnet</t>
  </si>
  <si>
    <t>Oil and gas production sales</t>
  </si>
  <si>
    <t>Other</t>
  </si>
  <si>
    <t>Derivative assets</t>
  </si>
  <si>
    <t>Derivative financial instruments - Current assets</t>
  </si>
  <si>
    <t>Assets held for sale</t>
  </si>
  <si>
    <t>Other current assets</t>
  </si>
  <si>
    <t>Total current assets</t>
  </si>
  <si>
    <t>Property and equipment:</t>
  </si>
  <si>
    <t>Property and Equipment</t>
  </si>
  <si>
    <t>Oil and gas properties, full cost method of accounting:</t>
  </si>
  <si>
    <t>Proved</t>
  </si>
  <si>
    <t>Other property and equipment</t>
  </si>
  <si>
    <t>Total</t>
  </si>
  <si>
    <t>Less accumulated depreciation, depletion, amortization and impairment</t>
  </si>
  <si>
    <t>Total property and equipment, net</t>
  </si>
  <si>
    <t>Deferred financing fees, net</t>
  </si>
  <si>
    <t>Other assets</t>
  </si>
  <si>
    <t>Current liabilities:</t>
  </si>
  <si>
    <t>Accounts payable</t>
  </si>
  <si>
    <t>Joint interest oil and gas production payable</t>
  </si>
  <si>
    <t>Accrued interest</t>
  </si>
  <si>
    <t>Accruals</t>
  </si>
  <si>
    <t>Other accrued expenses</t>
  </si>
  <si>
    <t>Derivative liability</t>
  </si>
  <si>
    <t>Current maturities of long-term debt</t>
  </si>
  <si>
    <t>Total current liabilities</t>
  </si>
  <si>
    <t>Long-term debt  less current maturities</t>
  </si>
  <si>
    <t>Other liabilities</t>
  </si>
  <si>
    <t>Future site restoration</t>
  </si>
  <si>
    <t>Total liabilities</t>
  </si>
  <si>
    <t>Commitments and contingencies (Note 7)</t>
  </si>
  <si>
    <t>Stockholders Equity:</t>
  </si>
  <si>
    <t>Preferred stock, par value $.01 per shareauthorized 1,000,000 shares; -0- shares issued and</t>
  </si>
  <si>
    <t>outstanding</t>
  </si>
  <si>
    <t>Common stock, par value $.01 per shareauthorized 400,000,000 shares; 135,094,017 and 165,889,901 issued and outstanding at December 31, 2016 and 2017, respectively</t>
  </si>
  <si>
    <t>Additional paid-in capital</t>
  </si>
  <si>
    <t>Accumulated deficit</t>
  </si>
  <si>
    <t>Total stockholders equity</t>
  </si>
  <si>
    <t>Revenues:</t>
  </si>
  <si>
    <t>Revenue</t>
  </si>
  <si>
    <t>Oil and gas production revenues</t>
  </si>
  <si>
    <t>Oil</t>
  </si>
  <si>
    <t>Gas</t>
  </si>
  <si>
    <t>Natural gas liquids</t>
  </si>
  <si>
    <t>Operating costs and expenses:</t>
  </si>
  <si>
    <t>Lease operating</t>
  </si>
  <si>
    <t>Operating Loss</t>
  </si>
  <si>
    <t>Production taxes</t>
  </si>
  <si>
    <t>Rig expense</t>
  </si>
  <si>
    <t>Depreciation, depletion, and amortization</t>
  </si>
  <si>
    <t>Proved property impairment</t>
  </si>
  <si>
    <t>General and administrative (including stock-based compensation of $3,912, $3,194</t>
  </si>
  <si>
    <t>Operating (loss) income</t>
  </si>
  <si>
    <t>Operating Profit</t>
  </si>
  <si>
    <t>Other (income) expense:</t>
  </si>
  <si>
    <t>Interest income</t>
  </si>
  <si>
    <t>Interest expense</t>
  </si>
  <si>
    <t>Amortization of deferred financing fees</t>
  </si>
  <si>
    <t>Amortisation of charges</t>
  </si>
  <si>
    <t>(Gain) on sale of properties</t>
  </si>
  <si>
    <t>(Gain) loss on derivative contracts</t>
  </si>
  <si>
    <t>(Loss) income from continuing operations before income tax</t>
  </si>
  <si>
    <t>Profit before Zakat and Income tax</t>
  </si>
  <si>
    <t>Income tax benefit</t>
  </si>
  <si>
    <t>Net (loss) income from continuing operations</t>
  </si>
  <si>
    <t>Other Income - net</t>
  </si>
  <si>
    <t>Net loss from discontinued operationsnet of tax</t>
  </si>
  <si>
    <t>Net (loss) income</t>
  </si>
  <si>
    <t>Net (loss) income per common sharebasic</t>
  </si>
  <si>
    <t>Continuing operations</t>
  </si>
  <si>
    <t>Discontinued operations</t>
  </si>
  <si>
    <t>Net (loss) income per common sharediluted</t>
  </si>
  <si>
    <t>Weighted average shares outstanding:</t>
  </si>
  <si>
    <t>Basic</t>
  </si>
  <si>
    <t>Operating Activities</t>
  </si>
  <si>
    <t>Loss from discontinued operations</t>
  </si>
  <si>
    <t>(Loss) income from continuing operations</t>
  </si>
  <si>
    <t>Adjustments to reconcile net (loss) income to net cash provided by operating activities:</t>
  </si>
  <si>
    <t>Gain on sale of properties</t>
  </si>
  <si>
    <t>Net (gain) loss on derivative contracts</t>
  </si>
  <si>
    <t>Derivative contract settlements</t>
  </si>
  <si>
    <t>Monetization of derivative contracts</t>
  </si>
  <si>
    <t>Accretion of future site restoration</t>
  </si>
  <si>
    <t>Stock-based compensation</t>
  </si>
  <si>
    <t>Non-cash compensation</t>
  </si>
  <si>
    <t>Changes in operating assets and liabilities:</t>
  </si>
  <si>
    <t>Accounts receivablenet of allowance</t>
  </si>
  <si>
    <t>Other assets and liabilities</t>
  </si>
  <si>
    <t>Net cash provided by continuing operations</t>
  </si>
  <si>
    <t>Net cash used in discontinued operations</t>
  </si>
  <si>
    <t>Net cash provided by operating activities</t>
  </si>
  <si>
    <t>Investing Activities</t>
  </si>
  <si>
    <t>Capital expenditures, including purchases and development of properties</t>
  </si>
  <si>
    <t>Proceeds from the sale of oil and gas properties</t>
  </si>
  <si>
    <t>Proceeds from the sale of non-oil and gas properties</t>
  </si>
  <si>
    <t>Net cash used in investing activities</t>
  </si>
  <si>
    <t>Financing Activities</t>
  </si>
  <si>
    <t>Proceeds from exercise of stock options</t>
  </si>
  <si>
    <t>Proceeds from issuance of common stock, net of offering costs of $1.6 million and $3.8 million, respectively</t>
  </si>
  <si>
    <t>Proceeds from long-term borrowings</t>
  </si>
  <si>
    <t>Payments on long-term borrowings</t>
  </si>
  <si>
    <t>Deferred financing fees</t>
  </si>
  <si>
    <t>Net cash provided by (used in) financing activities</t>
  </si>
  <si>
    <t>Decrease in cash</t>
  </si>
  <si>
    <t>Cash and cash equivalents at beginning of year</t>
  </si>
  <si>
    <t>Cash and cash equivalents at beginning of period</t>
  </si>
  <si>
    <t>Supplemental disclosures of cash flow information:</t>
  </si>
  <si>
    <t>Interest paid</t>
  </si>
  <si>
    <t>Income taxes paid</t>
  </si>
  <si>
    <t xml:space="preserve">Adjustment for Income Tax Paid </t>
  </si>
  <si>
    <t>Non-cash investing and financing activities:</t>
  </si>
  <si>
    <t>Asset retirement obligation cost and liabilities</t>
  </si>
  <si>
    <t>Properties classified as held for sale</t>
  </si>
  <si>
    <t>Asset retirement obligations associated with property acquisitions and dispositions, net</t>
  </si>
  <si>
    <t>Issuance of stock for acquisition of oil and gas properties</t>
  </si>
  <si>
    <t>Original Line Item in the pdf</t>
  </si>
  <si>
    <t>Line item in the accounts Tamplate into which Originalline item is mapped</t>
  </si>
  <si>
    <t>Sign</t>
  </si>
  <si>
    <t xml:space="preserve">Person mapping </t>
  </si>
  <si>
    <t>turnover</t>
  </si>
  <si>
    <t>Niyoshi Aithal</t>
  </si>
  <si>
    <t>interest paid and financial costs</t>
  </si>
  <si>
    <t>property, plant and equipment</t>
  </si>
  <si>
    <t>other non-current assets</t>
  </si>
  <si>
    <t>accounts payable</t>
  </si>
  <si>
    <t>other liabilities</t>
  </si>
  <si>
    <t>other non-current liabilities</t>
  </si>
  <si>
    <t>ordinary shares</t>
  </si>
  <si>
    <t>additional paid-in capital</t>
  </si>
  <si>
    <t>oil</t>
  </si>
  <si>
    <t>gas</t>
  </si>
  <si>
    <t>natural gas liquids</t>
  </si>
  <si>
    <t>other</t>
  </si>
  <si>
    <t>lease operating</t>
  </si>
  <si>
    <t>production taxes</t>
  </si>
  <si>
    <t>rig expense</t>
  </si>
  <si>
    <t>depreciation, depletion, and amortization</t>
  </si>
  <si>
    <t>proved property impairment</t>
  </si>
  <si>
    <t>general and administrative</t>
  </si>
  <si>
    <t>administrative expenses</t>
  </si>
  <si>
    <t>impairment</t>
  </si>
  <si>
    <t>depreciation</t>
  </si>
  <si>
    <t>other operating expenses</t>
  </si>
  <si>
    <t>sales tax</t>
  </si>
  <si>
    <t>operating lease expenses</t>
  </si>
  <si>
    <t>interest income</t>
  </si>
  <si>
    <t>interest expense</t>
  </si>
  <si>
    <t>amortization of deferred financing fees</t>
  </si>
  <si>
    <t>(gain) on sale of properties</t>
  </si>
  <si>
    <t>(loss) loss on derivative contracts</t>
  </si>
  <si>
    <t>interest received and financial income</t>
  </si>
  <si>
    <t>other income (expenses)</t>
  </si>
  <si>
    <t>should be 2017 &amp; 2016</t>
  </si>
  <si>
    <t>cash and bank balance</t>
  </si>
  <si>
    <t>cash and cash equivalents</t>
  </si>
  <si>
    <t>joint owners-net</t>
  </si>
  <si>
    <t>oil and gas production sales</t>
  </si>
  <si>
    <t>other operating current assets</t>
  </si>
  <si>
    <t>other current assets</t>
  </si>
  <si>
    <t>derivative assets</t>
  </si>
  <si>
    <t>assets held for sale</t>
  </si>
  <si>
    <t>property and equipment</t>
  </si>
  <si>
    <t>other non-operating non-current assets</t>
  </si>
  <si>
    <t>deferred financing fees, net</t>
  </si>
  <si>
    <t>other assets</t>
  </si>
  <si>
    <t>joint interest oil and gas production payable</t>
  </si>
  <si>
    <t>accrued interest</t>
  </si>
  <si>
    <t>other accrued expenses</t>
  </si>
  <si>
    <t>derivative liability</t>
  </si>
  <si>
    <t>current maturities of long-term debt</t>
  </si>
  <si>
    <t>long-term debt - less current maturities</t>
  </si>
  <si>
    <t>future site restoration</t>
  </si>
  <si>
    <t>common stock, par value $.01 per share</t>
  </si>
  <si>
    <t>accumulated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</si>
</sst>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4" fillId="0" borderId="0" xfId="0" applyFont="1"/>
    <xf numFmtId="3" fontId="4" fillId="0" borderId="0" xfId="0" applyFont="1" applyAlignment="1">
      <alignment horizontal="center" vertical="center"/>
    </xf>
    <xf numFmtId="3" fontId="4" fillId="0" borderId="0" xfId="0" applyFont="1" applyAlignment="1">
      <alignment horizontal="center"/>
    </xf>
    <xf numFmtId="3" fontId="0" fillId="0" borderId="0" xfId="0" applyAlignment="1">
      <alignment horizontal="center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4C-4EF5-9473-3C7D8937C4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EC-4B4B-B789-DC92A987CA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FD1-4548-BC2C-18EDD7D660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A4-4D9B-B9A7-706710E2A4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D5-4EFC-9B44-D949EF1F92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3B-4682-8ECB-F2B3799FB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61-4424-BE07-FE5A2CBD18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78-47E6-A69F-31B4E2BD4E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7-4A74-8D69-15D340898F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7-43FD-A13D-B699126535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B8-4044-B68A-F22350B11E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0C-46E1-9B88-1E6AD4DAFA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F7-4D3A-BE30-B67F1E84B8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5B-4D27-B953-C6EDE56CAD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B1-4106-86B2-DB0D8AB52A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1.42578125" style="1" customWidth="1"/>
    <col min="6" max="7" width="14.7109375" style="38" customWidth="1"/>
    <col min="8" max="15" width="0" hidden="1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4" t="s">
        <v>530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16006</v>
      </c>
      <c r="G6" s="7">
        <f t="shared" ref="G6:O6" si="1">IF(G4=$BF$1,"",G71)</f>
        <v>-96378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239317</v>
      </c>
      <c r="G7" s="7">
        <f t="shared" ref="G7:O7" si="2">IF(G4=$BF$1,"",G128)</f>
        <v>137709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34489</v>
      </c>
      <c r="G8" s="7">
        <f t="shared" ref="G8:O8" si="3">IF(G4=$BF$1,"",G161)</f>
        <v>23939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68850</v>
      </c>
      <c r="G9" s="7">
        <f t="shared" ref="G9:O9" si="4">IF(G4=$BF$1,"",G189)</f>
        <v>31117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98648</v>
      </c>
      <c r="G10" s="7">
        <f t="shared" ref="G10:O10" si="5">IF(G4=$BF$1,"",G210)</f>
        <v>112026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106308</v>
      </c>
      <c r="G11" s="7">
        <f t="shared" ref="G11:O11" si="6">IF(G4=$BF$1,"",G227)</f>
        <v>18505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273806</v>
      </c>
      <c r="G12" s="35">
        <f t="shared" ref="G12:O12" si="7">IF(G4=$BF$1,"",SUM(G7:G8))</f>
        <v>161648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273806</v>
      </c>
      <c r="G13" s="35">
        <f t="shared" ref="G13:O13" si="8">IF(G4=$BF$1,"",SUM(G9:G11))</f>
        <v>161648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73584+6898+5707+75</f>
        <v>86264</v>
      </c>
      <c r="G24">
        <f>56493+62</f>
        <v>56555</v>
      </c>
      <c r="H24">
        <v>0</v>
      </c>
      <c r="P24" s="44"/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  <c r="F27" s="38">
        <v>7228</v>
      </c>
      <c r="G27" s="38">
        <v>5454</v>
      </c>
      <c r="P27" s="44"/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79036</v>
      </c>
      <c r="G30" s="7">
        <f>IF(G4=$BF$1,"",G24-G25+ABS(G26)-G27-G28-G29)</f>
        <v>51101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16006</v>
      </c>
      <c r="P31" s="44"/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16276</v>
      </c>
      <c r="G34">
        <v>13562</v>
      </c>
      <c r="H34">
        <v>0</v>
      </c>
      <c r="P34" s="44"/>
    </row>
    <row r="35" spans="5:16">
      <c r="E35" s="1" t="s">
        <v>37</v>
      </c>
    </row>
    <row r="36" spans="5:16">
      <c r="E36" s="1" t="s">
        <v>38</v>
      </c>
      <c r="F36">
        <v>0</v>
      </c>
      <c r="G36">
        <v>664</v>
      </c>
      <c r="H36">
        <v>0</v>
      </c>
      <c r="P36" s="44"/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15197</v>
      </c>
      <c r="G39" s="38">
        <v>18205</v>
      </c>
      <c r="P39" s="44"/>
    </row>
    <row r="40" spans="5:16">
      <c r="E40" s="1" t="s">
        <v>42</v>
      </c>
      <c r="F40">
        <v>26226</v>
      </c>
      <c r="G40">
        <v>24431</v>
      </c>
      <c r="H40">
        <v>26226</v>
      </c>
      <c r="P40" s="44"/>
    </row>
    <row r="41" spans="5:16">
      <c r="E41" s="1" t="s">
        <v>43</v>
      </c>
      <c r="F41"/>
      <c r="G41"/>
      <c r="H41">
        <v>423</v>
      </c>
      <c r="P41" s="44"/>
    </row>
    <row r="42" spans="5:16">
      <c r="E42" s="1" t="s">
        <v>44</v>
      </c>
      <c r="F42" s="38">
        <v>0</v>
      </c>
      <c r="G42" s="38">
        <v>67626</v>
      </c>
      <c r="P42" s="44"/>
    </row>
    <row r="43" spans="5:16">
      <c r="E43" s="6" t="s">
        <v>45</v>
      </c>
      <c r="F43" s="7">
        <f>F32+F33+F34+F35+F36+F37+F38+F39+F40+F41+F42</f>
        <v>57699</v>
      </c>
      <c r="G43" s="7">
        <f>G32+G33+G34+G35+G36+G37+G38+G39+G40+G41+G42</f>
        <v>124488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21337</v>
      </c>
      <c r="G44" s="7">
        <f>IF(G4=$BF$1,"",G30+G31-G43)</f>
        <v>-73387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  <c r="F47" s="38">
        <f>-1849+102</f>
        <v>-1747</v>
      </c>
      <c r="G47" s="38">
        <f>-18028+374</f>
        <v>-17654</v>
      </c>
      <c r="P47" s="44"/>
    </row>
    <row r="48" spans="5:16">
      <c r="E48" s="1" t="s">
        <v>50</v>
      </c>
      <c r="F48" s="38">
        <v>1</v>
      </c>
      <c r="G48" s="38">
        <v>1</v>
      </c>
      <c r="P48" s="44"/>
    </row>
    <row r="49" spans="5:16">
      <c r="E49" s="1" t="s">
        <v>51</v>
      </c>
      <c r="F49">
        <v>2948</v>
      </c>
      <c r="G49">
        <v>4319</v>
      </c>
      <c r="H49">
        <v>2948</v>
      </c>
      <c r="P49" s="44"/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-1</v>
      </c>
      <c r="P52" s="44"/>
    </row>
    <row r="53" spans="5:16">
      <c r="E53" s="1" t="s">
        <v>55</v>
      </c>
    </row>
    <row r="54" spans="5:16">
      <c r="E54" s="1" t="s">
        <v>56</v>
      </c>
      <c r="F54">
        <f>-423-214</f>
        <v>-637</v>
      </c>
      <c r="G54">
        <v>-1019</v>
      </c>
      <c r="H54">
        <v>0</v>
      </c>
      <c r="P54" s="44"/>
    </row>
    <row r="55" spans="5:16">
      <c r="E55" s="1" t="s">
        <v>57</v>
      </c>
    </row>
    <row r="56" spans="5:16">
      <c r="E56" s="1" t="s">
        <v>58</v>
      </c>
      <c r="F56"/>
      <c r="G56"/>
      <c r="H56">
        <v>0</v>
      </c>
      <c r="P56" s="44"/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16006</v>
      </c>
      <c r="G59" s="7">
        <f>IF(G4=$BF$1,"",G44+G45+G46+G47+G48-G49-G50-G51+G52-G53+G54+G55-G56+G57+G58)</f>
        <v>-96378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/>
      <c r="G60"/>
      <c r="H60">
        <v>0</v>
      </c>
      <c r="P60" s="44"/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16006</v>
      </c>
      <c r="G67" s="7">
        <f>IF(G4=$BF$1,"",SUM(G59,-G60,-ABS(G61),-G62,-G66))</f>
        <v>-96378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16006</v>
      </c>
      <c r="G71" s="7">
        <f t="shared" ref="G71:O71" si="14">IF(G4=$BF$1,"",SUM(G67:G70))</f>
        <v>-96378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5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16006</v>
      </c>
      <c r="G83" s="7">
        <f t="shared" ref="G83:O83" si="15">IF(G4=$BF$1,"",SUM(G71:G82))</f>
        <v>-96378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962373</v>
      </c>
      <c r="G92">
        <v>833203</v>
      </c>
      <c r="P92" s="44"/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962373</v>
      </c>
      <c r="G98" s="7">
        <f>IF(G4=$BF$1,"",G89+G90+G91+G92+G93+G94+G95+G96)</f>
        <v>833203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F99">
        <v>-724606</v>
      </c>
      <c r="G99">
        <v>-696892</v>
      </c>
      <c r="P99" s="44"/>
    </row>
    <row r="100" spans="5:16">
      <c r="E100" s="6" t="s">
        <v>90</v>
      </c>
      <c r="F100" s="7">
        <f>F98+F99</f>
        <v>237767</v>
      </c>
      <c r="G100" s="7">
        <f t="shared" ref="G100:O100" si="17">IF(G4=$BF$1,"",G98+G99)</f>
        <v>136311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265</v>
      </c>
      <c r="G125" s="38">
        <v>580</v>
      </c>
      <c r="P125" s="44"/>
    </row>
    <row r="126" spans="5:16">
      <c r="E126" s="1" t="s">
        <v>113</v>
      </c>
      <c r="F126">
        <v>1285</v>
      </c>
      <c r="G126">
        <v>818</v>
      </c>
      <c r="P126" s="44"/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239317</v>
      </c>
      <c r="G128" s="7">
        <f t="shared" ref="G128:O128" si="19">IF(G4=$BF$1,"",G100+SUM(G104:G126))</f>
        <v>137709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1618</v>
      </c>
      <c r="G130">
        <v>0</v>
      </c>
      <c r="P130" s="44"/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1618</v>
      </c>
      <c r="G140" s="7">
        <f t="shared" ref="G140:O140" si="20">IF(G4=$BF$1,"",G130+G131+G132+G133+G134+G135+G136+G139)</f>
        <v>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  <c r="F146" s="38">
        <v>14218</v>
      </c>
      <c r="G146" s="38">
        <v>677</v>
      </c>
      <c r="P146" s="44"/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f>17789+86</f>
        <v>17875</v>
      </c>
      <c r="G157">
        <f>11595+1252</f>
        <v>12847</v>
      </c>
      <c r="P157" s="44"/>
    </row>
    <row r="158" spans="5:16">
      <c r="E158" s="1" t="s">
        <v>138</v>
      </c>
      <c r="F158">
        <v>778</v>
      </c>
      <c r="G158">
        <v>676</v>
      </c>
      <c r="P158" s="44"/>
    </row>
    <row r="159" spans="5:16">
      <c r="E159" s="1" t="s">
        <v>139</v>
      </c>
      <c r="F159">
        <v>0</v>
      </c>
      <c r="G159">
        <f>54+9685</f>
        <v>9739</v>
      </c>
      <c r="P159" s="44"/>
    </row>
    <row r="160" spans="5:16">
      <c r="E160" s="6" t="s">
        <v>140</v>
      </c>
      <c r="F160" s="7">
        <f>F146+F147+F148+F149+F150+F151+F152+F153+F154+F155+F156+F157+F158+F159</f>
        <v>32871</v>
      </c>
      <c r="G160" s="7">
        <f>IF(G4=$BF$1,"",G146+G147+G148+G149+G150+G151+G152+G153+G154+G155+G156+G157+G158+G159)</f>
        <v>23939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34489</v>
      </c>
      <c r="G161" s="7">
        <f t="shared" ref="G161:O161" si="22">IF(G4=$BF$1,"",G140+G145+G160)</f>
        <v>23939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262</v>
      </c>
      <c r="G167">
        <v>786</v>
      </c>
      <c r="P167" s="44"/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45570+11502+140+539</f>
        <v>57751</v>
      </c>
      <c r="G184">
        <f>18397+8937+44+571</f>
        <v>27949</v>
      </c>
      <c r="P184" s="44"/>
    </row>
    <row r="185" spans="5:16">
      <c r="E185" s="12" t="s">
        <v>162</v>
      </c>
    </row>
    <row r="187" spans="5:16">
      <c r="E187" s="1" t="s">
        <v>163</v>
      </c>
      <c r="F187"/>
      <c r="G187"/>
      <c r="P187" s="44"/>
    </row>
    <row r="188" spans="5:16">
      <c r="E188" s="1" t="s">
        <v>164</v>
      </c>
      <c r="F188">
        <v>10837</v>
      </c>
      <c r="G188">
        <v>2382</v>
      </c>
      <c r="P188" s="44"/>
    </row>
    <row r="189" spans="5:16">
      <c r="E189" s="6" t="s">
        <v>13</v>
      </c>
      <c r="F189" s="7">
        <f>SUM(F163:F188)</f>
        <v>68850</v>
      </c>
      <c r="G189" s="7">
        <f t="shared" ref="G189:O189" si="23">IF(G4=$BF$1,"",SUM(G163:G188))</f>
        <v>31117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87354</v>
      </c>
      <c r="G193" s="38">
        <v>96616</v>
      </c>
      <c r="P193" s="44"/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2387+132+8775</f>
        <v>11294</v>
      </c>
      <c r="G209">
        <f>6630+157+8623</f>
        <v>15410</v>
      </c>
      <c r="P209" s="44"/>
    </row>
    <row r="210" spans="5:16">
      <c r="E210" s="6" t="s">
        <v>14</v>
      </c>
      <c r="F210" s="7">
        <f>SUM(F191:F209)</f>
        <v>98648</v>
      </c>
      <c r="G210" s="7">
        <f t="shared" ref="G210:O210" si="24">IF(G4=$BF$1,"",SUM(G191:G209))</f>
        <v>112026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1659+415471</f>
        <v>417130</v>
      </c>
      <c r="G212">
        <f>1351+343982</f>
        <v>345333</v>
      </c>
      <c r="P212" s="44"/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-310822</v>
      </c>
      <c r="G217">
        <v>-326828</v>
      </c>
      <c r="P217" s="44"/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106308</v>
      </c>
      <c r="G227" s="7">
        <f t="shared" ref="G227:O227" si="25">IF(G4=$BF$1,"",SUM(G212:G226))</f>
        <v>18505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-127110</v>
      </c>
      <c r="G267">
        <v>-96378</v>
      </c>
      <c r="H267">
        <v>16006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643</v>
      </c>
      <c r="G275">
        <v>1019</v>
      </c>
      <c r="H275">
        <v>423</v>
      </c>
    </row>
    <row r="276" spans="5:8">
      <c r="E276" s="1" t="s">
        <v>241</v>
      </c>
      <c r="F276">
        <v>0</v>
      </c>
      <c r="G276">
        <v>0</v>
      </c>
      <c r="H276">
        <v>3335</v>
      </c>
    </row>
    <row r="277" spans="5:8" ht="25.5" customHeight="1">
      <c r="E277" s="1" t="s">
        <v>242</v>
      </c>
    </row>
    <row r="278" spans="5:8">
      <c r="E278" s="1" t="s">
        <v>243</v>
      </c>
      <c r="F278">
        <v>3298</v>
      </c>
      <c r="G278">
        <v>3899</v>
      </c>
      <c r="H278">
        <v>2401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0</v>
      </c>
      <c r="G284">
        <v>0</v>
      </c>
      <c r="H284">
        <v>0</v>
      </c>
    </row>
    <row r="285" spans="5:8">
      <c r="E285" s="1" t="s">
        <v>248</v>
      </c>
      <c r="F285">
        <v>3912</v>
      </c>
      <c r="G285">
        <v>3234</v>
      </c>
      <c r="H285">
        <v>3238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7853</v>
      </c>
      <c r="G296" s="7">
        <f>IF(G4=$BF$1,"",G271+G272+G273+G274+G275+G276+G277+G278+G279+G280+G281+G282+G283+G284+G285+G286+G287+G288+G289+G290+G291+G292+G293+G294+G295)</f>
        <v>8152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-119257</v>
      </c>
      <c r="G297" s="7">
        <f t="shared" ref="G297:O297" si="27">IF(G4=$BF$1,"",MIN(F267,F268,F269)+F296)</f>
        <v>-119257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-45970</v>
      </c>
      <c r="G315">
        <v>-3535</v>
      </c>
      <c r="H315">
        <v>6231</v>
      </c>
    </row>
    <row r="316" spans="5:15">
      <c r="E316" s="1" t="s">
        <v>276</v>
      </c>
    </row>
    <row r="317" spans="5:15">
      <c r="E317" s="1" t="s">
        <v>277</v>
      </c>
      <c r="F317">
        <v>-722</v>
      </c>
      <c r="G317">
        <v>-439</v>
      </c>
      <c r="H317">
        <v>-235</v>
      </c>
    </row>
    <row r="318" spans="5:15">
      <c r="E318" s="6" t="s">
        <v>278</v>
      </c>
      <c r="F318" s="7">
        <f>F299+F300+F301+F302+F303+F304+F305+F306+F307+F308+F309+F310+F311+F312+F313+F314+F315+F316+F317</f>
        <v>-46692</v>
      </c>
      <c r="G318" s="7">
        <f>IF(G4=$BF$1,"",G299+G300+G301+G302+G303+G304+G305+G306+G307+G308+G309+G310+G311+G312+G313+G314+G315+G316+G317)</f>
        <v>-3974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-165949</v>
      </c>
      <c r="G319" s="7">
        <f t="shared" ref="G319:O319" si="28">IF(G4=$BF$1,"",G297+G318)</f>
        <v>-123231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-165949</v>
      </c>
      <c r="G326" s="7">
        <f t="shared" ref="G326:O326" si="30">IF(G4=$BF$1,"",G325+G319)</f>
        <v>-123231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  <c r="F329">
        <v>0</v>
      </c>
      <c r="G329">
        <v>4022</v>
      </c>
      <c r="H329">
        <v>204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0</v>
      </c>
      <c r="G337" s="7">
        <f>IF(G4=$BF$1,"",SUM(G328:G336))</f>
        <v>4022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168</v>
      </c>
      <c r="G339">
        <v>27184</v>
      </c>
      <c r="H339">
        <v>65224</v>
      </c>
    </row>
    <row r="340" spans="5:15">
      <c r="E340" s="1" t="s">
        <v>299</v>
      </c>
      <c r="F340">
        <v>68007</v>
      </c>
      <c r="G340">
        <v>22000</v>
      </c>
      <c r="H340">
        <v>82000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-6064</v>
      </c>
      <c r="G343">
        <v>-65330</v>
      </c>
      <c r="H343">
        <v>-91786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62111</v>
      </c>
      <c r="G352" s="7">
        <f>IF(G4=$BF$1,"",SUM(G339:G351))</f>
        <v>-16146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-103838</v>
      </c>
      <c r="G353" s="7">
        <f t="shared" ref="G353:O353" si="33">IF(G4=$BF$1,"",G326+G337+G352)</f>
        <v>-135355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-103838</v>
      </c>
      <c r="G355" s="7">
        <f t="shared" ref="G355:O355" si="34">IF(G4=$BF$1,"",G353+G354)</f>
        <v>-135355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3772</v>
      </c>
      <c r="G356">
        <v>3540</v>
      </c>
      <c r="H356">
        <v>0</v>
      </c>
    </row>
    <row r="357" spans="5:15">
      <c r="E357" s="6" t="s">
        <v>316</v>
      </c>
      <c r="F357" s="7">
        <f>F355+F356</f>
        <v>-100066</v>
      </c>
      <c r="G357" s="7">
        <f t="shared" ref="G357:O357" si="35">IF(G4=$BF$1,"",G355+G356)</f>
        <v>-131815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0.5253116435328441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-1.1660752453879517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0.69384093833514793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0.91621070203097466</v>
      </c>
      <c r="G369" s="27">
        <f t="shared" si="41"/>
        <v>0.90356290336840239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0.24734535843457295</v>
      </c>
      <c r="G370" s="27">
        <f t="shared" si="42"/>
        <v>-1.2976217841039697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0.18554669386998052</v>
      </c>
      <c r="G371" s="28">
        <f t="shared" si="43"/>
        <v>-1.704146406153302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5.8457447974113057E-2</v>
      </c>
      <c r="G372" s="27">
        <f t="shared" si="44"/>
        <v>-0.59622141938038209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0.15056251646160212</v>
      </c>
      <c r="G373" s="27">
        <f t="shared" si="45"/>
        <v>-5.2082139962172382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0.61173969891090774</v>
      </c>
      <c r="G376" s="30">
        <f t="shared" si="47"/>
        <v>0.8855228644956944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1.5755916770139595</v>
      </c>
      <c r="G377" s="30">
        <f t="shared" si="48"/>
        <v>7.7353688192380439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7.2377883310719131</v>
      </c>
      <c r="G378" s="30">
        <f t="shared" si="49"/>
        <v>-16.991664737207685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0.50092955700798836</v>
      </c>
      <c r="G382" s="32">
        <f t="shared" si="51"/>
        <v>0.76932223543400713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0.50092955700798836</v>
      </c>
      <c r="G383" s="32">
        <f t="shared" si="52"/>
        <v>0.76932223543400713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2.3500363108206246E-2</v>
      </c>
      <c r="G384" s="32">
        <f t="shared" si="53"/>
        <v>0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-2.4102977487291213</v>
      </c>
      <c r="G385" s="32">
        <f t="shared" si="54"/>
        <v>-3.9602468104251694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1618</v>
      </c>
      <c r="G418" s="17">
        <f>G130-G417</f>
        <v>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328:G328 F329:G332 E31:G42 E99:G99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2.75"/>
  <cols>
    <col min="1" max="2" width="33.7109375" customWidth="1"/>
    <col min="3" max="3" width="12.7109375" style="43" customWidth="1"/>
    <col min="4" max="4" width="15.28515625" bestFit="1" customWidth="1"/>
    <col min="5" max="5" width="14.7109375" customWidth="1"/>
  </cols>
  <sheetData>
    <row r="1" spans="1:5" ht="33.75" customHeight="1">
      <c r="A1" s="39" t="s">
        <v>493</v>
      </c>
      <c r="B1" s="39" t="s">
        <v>494</v>
      </c>
      <c r="C1" s="39" t="s">
        <v>495</v>
      </c>
      <c r="D1" s="39" t="s">
        <v>496</v>
      </c>
      <c r="E1" s="40"/>
    </row>
    <row r="2" spans="1:5">
      <c r="A2" s="40" t="s">
        <v>507</v>
      </c>
      <c r="B2" s="40" t="s">
        <v>497</v>
      </c>
      <c r="C2" s="41">
        <v>1</v>
      </c>
      <c r="D2" s="40" t="s">
        <v>498</v>
      </c>
      <c r="E2" s="40"/>
    </row>
    <row r="3" spans="1:5">
      <c r="A3" s="40" t="s">
        <v>508</v>
      </c>
      <c r="B3" s="40" t="s">
        <v>497</v>
      </c>
      <c r="C3" s="42">
        <v>1</v>
      </c>
      <c r="D3" s="40" t="s">
        <v>498</v>
      </c>
    </row>
    <row r="4" spans="1:5">
      <c r="A4" s="40" t="s">
        <v>509</v>
      </c>
      <c r="B4" s="40" t="s">
        <v>497</v>
      </c>
      <c r="C4" s="42">
        <v>1</v>
      </c>
      <c r="D4" s="40" t="s">
        <v>498</v>
      </c>
    </row>
    <row r="5" spans="1:5">
      <c r="A5" s="40" t="s">
        <v>510</v>
      </c>
      <c r="B5" s="40" t="s">
        <v>497</v>
      </c>
      <c r="C5" s="42">
        <v>1</v>
      </c>
      <c r="D5" s="40" t="s">
        <v>498</v>
      </c>
    </row>
    <row r="6" spans="1:5">
      <c r="A6" s="40" t="s">
        <v>511</v>
      </c>
      <c r="B6" s="40" t="s">
        <v>522</v>
      </c>
      <c r="C6" s="42">
        <v>0</v>
      </c>
      <c r="D6" s="40" t="s">
        <v>498</v>
      </c>
    </row>
    <row r="7" spans="1:5">
      <c r="A7" s="40" t="s">
        <v>512</v>
      </c>
      <c r="B7" s="40" t="s">
        <v>521</v>
      </c>
      <c r="C7" s="42">
        <v>0</v>
      </c>
      <c r="D7" s="40" t="s">
        <v>498</v>
      </c>
    </row>
    <row r="8" spans="1:5">
      <c r="A8" s="40" t="s">
        <v>513</v>
      </c>
      <c r="B8" s="40" t="s">
        <v>520</v>
      </c>
      <c r="C8" s="42">
        <v>0</v>
      </c>
      <c r="D8" s="40" t="s">
        <v>498</v>
      </c>
    </row>
    <row r="9" spans="1:5">
      <c r="A9" s="40" t="s">
        <v>514</v>
      </c>
      <c r="B9" s="40" t="s">
        <v>519</v>
      </c>
      <c r="C9" s="42">
        <v>0</v>
      </c>
      <c r="D9" s="40" t="s">
        <v>498</v>
      </c>
    </row>
    <row r="10" spans="1:5">
      <c r="A10" s="40" t="s">
        <v>515</v>
      </c>
      <c r="B10" s="40" t="s">
        <v>518</v>
      </c>
      <c r="C10" s="42">
        <v>0</v>
      </c>
      <c r="D10" s="40" t="s">
        <v>498</v>
      </c>
    </row>
    <row r="11" spans="1:5">
      <c r="A11" s="40" t="s">
        <v>516</v>
      </c>
      <c r="B11" s="40" t="s">
        <v>517</v>
      </c>
      <c r="C11" s="42">
        <v>0</v>
      </c>
      <c r="D11" s="40" t="s">
        <v>498</v>
      </c>
    </row>
    <row r="12" spans="1:5">
      <c r="A12" s="40" t="s">
        <v>523</v>
      </c>
      <c r="B12" s="40" t="s">
        <v>528</v>
      </c>
      <c r="C12" s="42">
        <v>2</v>
      </c>
      <c r="D12" s="40" t="s">
        <v>498</v>
      </c>
    </row>
    <row r="13" spans="1:5">
      <c r="A13" s="40" t="s">
        <v>524</v>
      </c>
      <c r="B13" s="40" t="s">
        <v>499</v>
      </c>
      <c r="C13" s="42">
        <v>0</v>
      </c>
      <c r="D13" s="40" t="s">
        <v>498</v>
      </c>
    </row>
    <row r="14" spans="1:5">
      <c r="A14" s="40" t="s">
        <v>525</v>
      </c>
      <c r="B14" s="40" t="s">
        <v>529</v>
      </c>
      <c r="C14" s="42">
        <v>2</v>
      </c>
      <c r="D14" s="40" t="s">
        <v>498</v>
      </c>
    </row>
    <row r="15" spans="1:5">
      <c r="A15" s="40" t="s">
        <v>526</v>
      </c>
      <c r="B15" s="40" t="s">
        <v>49</v>
      </c>
      <c r="C15" s="42">
        <v>2</v>
      </c>
      <c r="D15" s="40" t="s">
        <v>498</v>
      </c>
    </row>
    <row r="16" spans="1:5">
      <c r="A16" s="40" t="s">
        <v>527</v>
      </c>
      <c r="B16" s="40" t="s">
        <v>49</v>
      </c>
      <c r="C16" s="42">
        <v>2</v>
      </c>
      <c r="D16" s="40" t="s">
        <v>498</v>
      </c>
    </row>
    <row r="17" spans="1:4">
      <c r="A17" s="40" t="s">
        <v>510</v>
      </c>
      <c r="B17" s="40" t="s">
        <v>529</v>
      </c>
      <c r="C17" s="42">
        <v>2</v>
      </c>
      <c r="D17" s="40" t="s">
        <v>498</v>
      </c>
    </row>
    <row r="18" spans="1:4">
      <c r="A18" s="40" t="s">
        <v>532</v>
      </c>
      <c r="B18" s="40" t="s">
        <v>531</v>
      </c>
      <c r="C18" s="42">
        <v>1</v>
      </c>
      <c r="D18" s="40" t="s">
        <v>498</v>
      </c>
    </row>
    <row r="19" spans="1:4">
      <c r="A19" s="40" t="s">
        <v>533</v>
      </c>
      <c r="B19" s="40" t="s">
        <v>128</v>
      </c>
      <c r="C19" s="42">
        <v>1</v>
      </c>
      <c r="D19" s="40" t="s">
        <v>498</v>
      </c>
    </row>
    <row r="20" spans="1:4">
      <c r="A20" s="40" t="s">
        <v>534</v>
      </c>
      <c r="B20" s="40" t="s">
        <v>137</v>
      </c>
      <c r="C20" s="42">
        <v>1</v>
      </c>
      <c r="D20" s="40" t="s">
        <v>498</v>
      </c>
    </row>
    <row r="21" spans="1:4">
      <c r="A21" s="40" t="s">
        <v>510</v>
      </c>
      <c r="B21" t="s">
        <v>137</v>
      </c>
      <c r="C21" s="42">
        <v>1</v>
      </c>
      <c r="D21" s="40" t="s">
        <v>498</v>
      </c>
    </row>
    <row r="22" spans="1:4">
      <c r="A22" s="40" t="s">
        <v>537</v>
      </c>
      <c r="B22" t="s">
        <v>139</v>
      </c>
      <c r="C22" s="42">
        <v>1</v>
      </c>
      <c r="D22" s="40" t="s">
        <v>498</v>
      </c>
    </row>
    <row r="23" spans="1:4">
      <c r="A23" s="40" t="s">
        <v>538</v>
      </c>
      <c r="B23" t="s">
        <v>139</v>
      </c>
      <c r="C23" s="42">
        <v>1</v>
      </c>
      <c r="D23" s="40" t="s">
        <v>498</v>
      </c>
    </row>
    <row r="24" spans="1:4">
      <c r="A24" s="40" t="s">
        <v>536</v>
      </c>
      <c r="B24" t="s">
        <v>535</v>
      </c>
      <c r="C24" s="42">
        <v>1</v>
      </c>
      <c r="D24" s="40" t="s">
        <v>498</v>
      </c>
    </row>
    <row r="25" spans="1:4">
      <c r="A25" s="40" t="s">
        <v>539</v>
      </c>
      <c r="B25" t="s">
        <v>500</v>
      </c>
      <c r="C25" s="42">
        <v>1</v>
      </c>
      <c r="D25" s="40" t="s">
        <v>498</v>
      </c>
    </row>
    <row r="26" spans="1:4">
      <c r="A26" t="s">
        <v>391</v>
      </c>
      <c r="B26" t="s">
        <v>89</v>
      </c>
      <c r="C26" s="42">
        <v>1</v>
      </c>
      <c r="D26" s="40" t="s">
        <v>498</v>
      </c>
    </row>
    <row r="27" spans="1:4">
      <c r="A27" s="40" t="s">
        <v>541</v>
      </c>
      <c r="B27" t="s">
        <v>540</v>
      </c>
      <c r="C27" s="42">
        <v>1</v>
      </c>
      <c r="D27" s="40" t="s">
        <v>498</v>
      </c>
    </row>
    <row r="28" spans="1:4">
      <c r="A28" s="40" t="s">
        <v>542</v>
      </c>
      <c r="B28" t="s">
        <v>501</v>
      </c>
      <c r="C28" s="42">
        <v>1</v>
      </c>
      <c r="D28" s="40" t="s">
        <v>498</v>
      </c>
    </row>
    <row r="29" spans="1:4">
      <c r="A29" s="40" t="s">
        <v>502</v>
      </c>
      <c r="B29" t="s">
        <v>161</v>
      </c>
      <c r="C29" s="42">
        <v>1</v>
      </c>
      <c r="D29" s="40" t="s">
        <v>498</v>
      </c>
    </row>
    <row r="30" spans="1:4">
      <c r="A30" s="40" t="s">
        <v>543</v>
      </c>
      <c r="B30" t="s">
        <v>161</v>
      </c>
      <c r="C30" s="42">
        <v>1</v>
      </c>
      <c r="D30" s="40" t="s">
        <v>498</v>
      </c>
    </row>
    <row r="31" spans="1:4">
      <c r="A31" s="40" t="s">
        <v>544</v>
      </c>
      <c r="B31" t="s">
        <v>161</v>
      </c>
      <c r="C31" s="42">
        <v>1</v>
      </c>
      <c r="D31" s="40" t="s">
        <v>498</v>
      </c>
    </row>
    <row r="32" spans="1:4">
      <c r="A32" s="40" t="s">
        <v>545</v>
      </c>
      <c r="B32" t="s">
        <v>161</v>
      </c>
      <c r="C32" s="42">
        <v>1</v>
      </c>
      <c r="D32" s="40" t="s">
        <v>498</v>
      </c>
    </row>
    <row r="33" spans="1:4">
      <c r="A33" s="40" t="s">
        <v>546</v>
      </c>
      <c r="B33" t="s">
        <v>164</v>
      </c>
      <c r="C33" s="42">
        <v>1</v>
      </c>
      <c r="D33" s="40" t="s">
        <v>498</v>
      </c>
    </row>
    <row r="34" spans="1:4">
      <c r="A34" s="40" t="s">
        <v>547</v>
      </c>
      <c r="B34" t="s">
        <v>146</v>
      </c>
      <c r="C34" s="42">
        <v>1</v>
      </c>
      <c r="D34" s="40" t="s">
        <v>498</v>
      </c>
    </row>
    <row r="35" spans="1:4">
      <c r="A35" s="40" t="s">
        <v>548</v>
      </c>
      <c r="B35" t="s">
        <v>168</v>
      </c>
      <c r="C35" s="42">
        <v>1</v>
      </c>
      <c r="D35" s="40" t="s">
        <v>498</v>
      </c>
    </row>
    <row r="36" spans="1:4">
      <c r="A36" s="40" t="s">
        <v>546</v>
      </c>
      <c r="B36" t="s">
        <v>504</v>
      </c>
      <c r="C36" s="42">
        <v>1</v>
      </c>
      <c r="D36" s="40" t="s">
        <v>498</v>
      </c>
    </row>
    <row r="37" spans="1:4">
      <c r="A37" s="40" t="s">
        <v>503</v>
      </c>
      <c r="B37" t="s">
        <v>504</v>
      </c>
      <c r="C37" s="42">
        <v>1</v>
      </c>
      <c r="D37" s="40" t="s">
        <v>498</v>
      </c>
    </row>
    <row r="38" spans="1:4">
      <c r="A38" s="40" t="s">
        <v>549</v>
      </c>
      <c r="B38" t="s">
        <v>504</v>
      </c>
      <c r="C38" s="42">
        <v>1</v>
      </c>
      <c r="D38" s="40" t="s">
        <v>498</v>
      </c>
    </row>
    <row r="39" spans="1:4">
      <c r="A39" s="40" t="s">
        <v>550</v>
      </c>
      <c r="B39" t="s">
        <v>505</v>
      </c>
      <c r="C39" s="42">
        <v>1</v>
      </c>
      <c r="D39" s="40" t="s">
        <v>498</v>
      </c>
    </row>
    <row r="40" spans="1:4">
      <c r="A40" s="40" t="s">
        <v>506</v>
      </c>
      <c r="B40" t="s">
        <v>505</v>
      </c>
      <c r="C40" s="43">
        <v>1</v>
      </c>
      <c r="D40" s="40" t="s">
        <v>498</v>
      </c>
    </row>
    <row r="41" spans="1:4">
      <c r="A41" s="40" t="s">
        <v>551</v>
      </c>
      <c r="B41" t="s">
        <v>187</v>
      </c>
      <c r="C41" s="43">
        <v>1</v>
      </c>
      <c r="D41" s="40" t="s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opLeftCell="A7" workbookViewId="0">
      <selection activeCell="A11" sqref="A11"/>
    </sheetView>
  </sheetViews>
  <sheetFormatPr defaultRowHeight="12.75"/>
  <cols>
    <col min="1" max="4" width="25.7109375" customWidth="1"/>
  </cols>
  <sheetData>
    <row r="2" spans="1:6">
      <c r="E2">
        <v>2016</v>
      </c>
      <c r="F2">
        <v>2017</v>
      </c>
    </row>
    <row r="4" spans="1:6">
      <c r="A4" t="s">
        <v>374</v>
      </c>
      <c r="B4" t="s">
        <v>116</v>
      </c>
      <c r="C4" t="s">
        <v>116</v>
      </c>
      <c r="D4" t="s">
        <v>116</v>
      </c>
    </row>
    <row r="5" spans="1:6">
      <c r="A5" t="s">
        <v>375</v>
      </c>
      <c r="B5" t="s">
        <v>117</v>
      </c>
      <c r="C5" t="s">
        <v>117</v>
      </c>
      <c r="D5" t="s">
        <v>116</v>
      </c>
      <c r="F5">
        <v>1618</v>
      </c>
    </row>
    <row r="6" spans="1:6">
      <c r="A6" t="s">
        <v>376</v>
      </c>
      <c r="B6" t="s">
        <v>352</v>
      </c>
      <c r="C6" t="s">
        <v>137</v>
      </c>
      <c r="D6" t="s">
        <v>116</v>
      </c>
    </row>
    <row r="7" spans="1:6">
      <c r="A7" t="s">
        <v>377</v>
      </c>
      <c r="E7">
        <v>677</v>
      </c>
      <c r="F7">
        <v>14218</v>
      </c>
    </row>
    <row r="8" spans="1:6">
      <c r="A8" t="s">
        <v>378</v>
      </c>
      <c r="E8">
        <v>11595</v>
      </c>
      <c r="F8">
        <v>17789</v>
      </c>
    </row>
    <row r="9" spans="1:6">
      <c r="A9" t="s">
        <v>379</v>
      </c>
      <c r="B9" t="s">
        <v>139</v>
      </c>
      <c r="C9" t="s">
        <v>139</v>
      </c>
      <c r="D9" t="s">
        <v>116</v>
      </c>
      <c r="E9">
        <v>1252</v>
      </c>
      <c r="F9">
        <v>86</v>
      </c>
    </row>
    <row r="10" spans="1:6">
      <c r="D10" t="s">
        <v>116</v>
      </c>
      <c r="E10">
        <v>13524</v>
      </c>
      <c r="F10">
        <v>32093</v>
      </c>
    </row>
    <row r="11" spans="1:6">
      <c r="A11" t="s">
        <v>380</v>
      </c>
      <c r="B11" t="s">
        <v>381</v>
      </c>
      <c r="C11" t="s">
        <v>139</v>
      </c>
      <c r="D11" t="s">
        <v>116</v>
      </c>
      <c r="E11">
        <v>54</v>
      </c>
    </row>
    <row r="12" spans="1:6">
      <c r="A12" t="s">
        <v>382</v>
      </c>
      <c r="B12" t="s">
        <v>139</v>
      </c>
      <c r="C12" t="s">
        <v>139</v>
      </c>
      <c r="D12" t="s">
        <v>116</v>
      </c>
      <c r="E12">
        <v>9685</v>
      </c>
    </row>
    <row r="13" spans="1:6">
      <c r="A13" t="s">
        <v>383</v>
      </c>
      <c r="B13" t="s">
        <v>138</v>
      </c>
      <c r="C13" t="s">
        <v>138</v>
      </c>
      <c r="D13" t="s">
        <v>116</v>
      </c>
      <c r="E13">
        <v>676</v>
      </c>
      <c r="F13">
        <v>778</v>
      </c>
    </row>
    <row r="14" spans="1:6">
      <c r="A14" t="s">
        <v>384</v>
      </c>
      <c r="B14" t="s">
        <v>12</v>
      </c>
      <c r="C14" t="s">
        <v>12</v>
      </c>
      <c r="D14" t="s">
        <v>116</v>
      </c>
      <c r="E14">
        <v>23939</v>
      </c>
      <c r="F14">
        <v>34489</v>
      </c>
    </row>
    <row r="15" spans="1:6">
      <c r="A15" t="s">
        <v>385</v>
      </c>
      <c r="B15" t="s">
        <v>386</v>
      </c>
      <c r="C15" t="s">
        <v>84</v>
      </c>
      <c r="D15" t="s">
        <v>80</v>
      </c>
    </row>
    <row r="16" spans="1:6">
      <c r="A16" t="s">
        <v>387</v>
      </c>
      <c r="D16" t="s">
        <v>116</v>
      </c>
    </row>
    <row r="17" spans="1:6">
      <c r="A17" t="s">
        <v>388</v>
      </c>
      <c r="D17" t="s">
        <v>116</v>
      </c>
      <c r="E17">
        <v>794634</v>
      </c>
      <c r="F17">
        <v>923237</v>
      </c>
    </row>
    <row r="18" spans="1:6">
      <c r="A18" t="s">
        <v>389</v>
      </c>
      <c r="B18" t="s">
        <v>386</v>
      </c>
      <c r="C18" t="s">
        <v>84</v>
      </c>
      <c r="D18" t="s">
        <v>80</v>
      </c>
      <c r="E18">
        <v>38569</v>
      </c>
      <c r="F18">
        <v>39136</v>
      </c>
    </row>
    <row r="19" spans="1:6">
      <c r="A19" t="s">
        <v>390</v>
      </c>
      <c r="D19" t="s">
        <v>80</v>
      </c>
      <c r="E19">
        <v>833203</v>
      </c>
      <c r="F19">
        <v>962373</v>
      </c>
    </row>
    <row r="20" spans="1:6">
      <c r="A20" t="s">
        <v>391</v>
      </c>
      <c r="B20" t="s">
        <v>89</v>
      </c>
      <c r="C20" t="s">
        <v>89</v>
      </c>
      <c r="D20" t="s">
        <v>80</v>
      </c>
      <c r="E20">
        <v>-696892</v>
      </c>
      <c r="F20">
        <v>-724606</v>
      </c>
    </row>
    <row r="21" spans="1:6">
      <c r="A21" t="s">
        <v>392</v>
      </c>
      <c r="B21" t="s">
        <v>386</v>
      </c>
      <c r="C21" t="s">
        <v>84</v>
      </c>
      <c r="D21" t="s">
        <v>80</v>
      </c>
      <c r="E21">
        <v>136311</v>
      </c>
      <c r="F21">
        <v>237767</v>
      </c>
    </row>
    <row r="22" spans="1:6">
      <c r="A22" t="s">
        <v>393</v>
      </c>
      <c r="D22" t="s">
        <v>80</v>
      </c>
      <c r="E22">
        <v>818</v>
      </c>
      <c r="F22">
        <v>1285</v>
      </c>
    </row>
    <row r="23" spans="1:6">
      <c r="A23" t="s">
        <v>394</v>
      </c>
      <c r="B23" t="s">
        <v>113</v>
      </c>
      <c r="C23" t="s">
        <v>113</v>
      </c>
      <c r="D23" t="s">
        <v>80</v>
      </c>
      <c r="E23">
        <v>580</v>
      </c>
      <c r="F23">
        <v>265</v>
      </c>
    </row>
    <row r="24" spans="1:6">
      <c r="D24" t="s">
        <v>80</v>
      </c>
    </row>
    <row r="25" spans="1:6">
      <c r="D25" t="s">
        <v>80</v>
      </c>
      <c r="F25">
        <v>2016</v>
      </c>
    </row>
    <row r="26" spans="1:6">
      <c r="D26" t="s">
        <v>80</v>
      </c>
    </row>
    <row r="27" spans="1:6">
      <c r="D27" t="s">
        <v>80</v>
      </c>
    </row>
    <row r="28" spans="1:6">
      <c r="A28" t="s">
        <v>395</v>
      </c>
      <c r="B28" t="s">
        <v>141</v>
      </c>
      <c r="C28" t="s">
        <v>141</v>
      </c>
      <c r="D28" t="s">
        <v>141</v>
      </c>
    </row>
    <row r="29" spans="1:6">
      <c r="A29" t="s">
        <v>396</v>
      </c>
      <c r="B29" t="s">
        <v>396</v>
      </c>
      <c r="C29" t="s">
        <v>163</v>
      </c>
      <c r="D29" t="s">
        <v>141</v>
      </c>
      <c r="F29">
        <v>18397</v>
      </c>
    </row>
    <row r="30" spans="1:6">
      <c r="A30" t="s">
        <v>397</v>
      </c>
      <c r="D30" t="s">
        <v>141</v>
      </c>
      <c r="F30">
        <v>8937</v>
      </c>
    </row>
    <row r="31" spans="1:6">
      <c r="A31" t="s">
        <v>398</v>
      </c>
      <c r="B31" t="s">
        <v>399</v>
      </c>
      <c r="C31" t="s">
        <v>161</v>
      </c>
      <c r="D31" t="s">
        <v>141</v>
      </c>
      <c r="F31">
        <v>44</v>
      </c>
    </row>
    <row r="32" spans="1:6">
      <c r="A32" t="s">
        <v>400</v>
      </c>
      <c r="B32" t="s">
        <v>399</v>
      </c>
      <c r="C32" t="s">
        <v>161</v>
      </c>
      <c r="D32" t="s">
        <v>141</v>
      </c>
      <c r="F32">
        <v>571</v>
      </c>
    </row>
    <row r="33" spans="1:6">
      <c r="A33" t="s">
        <v>401</v>
      </c>
      <c r="B33" t="s">
        <v>164</v>
      </c>
      <c r="C33" t="s">
        <v>164</v>
      </c>
      <c r="D33" t="s">
        <v>141</v>
      </c>
      <c r="F33">
        <v>2382</v>
      </c>
    </row>
    <row r="34" spans="1:6">
      <c r="A34" t="s">
        <v>402</v>
      </c>
      <c r="B34" t="s">
        <v>146</v>
      </c>
      <c r="C34" t="s">
        <v>146</v>
      </c>
      <c r="D34" t="s">
        <v>141</v>
      </c>
      <c r="F34">
        <v>786</v>
      </c>
    </row>
    <row r="35" spans="1:6">
      <c r="A35" t="s">
        <v>403</v>
      </c>
      <c r="B35" t="s">
        <v>13</v>
      </c>
      <c r="C35" t="s">
        <v>13</v>
      </c>
      <c r="D35" t="s">
        <v>141</v>
      </c>
      <c r="F35">
        <v>31117</v>
      </c>
    </row>
    <row r="36" spans="1:6">
      <c r="A36" t="s">
        <v>404</v>
      </c>
      <c r="B36" t="s">
        <v>146</v>
      </c>
      <c r="C36" t="s">
        <v>146</v>
      </c>
      <c r="D36" t="s">
        <v>141</v>
      </c>
      <c r="F36">
        <v>96616</v>
      </c>
    </row>
    <row r="37" spans="1:6">
      <c r="A37" t="s">
        <v>401</v>
      </c>
      <c r="B37" t="s">
        <v>164</v>
      </c>
      <c r="C37" t="s">
        <v>164</v>
      </c>
      <c r="D37" t="s">
        <v>141</v>
      </c>
      <c r="F37">
        <v>6630</v>
      </c>
    </row>
    <row r="38" spans="1:6">
      <c r="A38" t="s">
        <v>405</v>
      </c>
      <c r="B38" t="s">
        <v>164</v>
      </c>
      <c r="C38" t="s">
        <v>164</v>
      </c>
      <c r="D38" t="s">
        <v>141</v>
      </c>
      <c r="F38">
        <v>157</v>
      </c>
    </row>
    <row r="39" spans="1:6">
      <c r="A39" t="s">
        <v>406</v>
      </c>
      <c r="B39" t="s">
        <v>180</v>
      </c>
      <c r="C39" t="s">
        <v>180</v>
      </c>
      <c r="D39" t="s">
        <v>165</v>
      </c>
      <c r="F39">
        <v>8623</v>
      </c>
    </row>
    <row r="40" spans="1:6">
      <c r="A40" t="s">
        <v>407</v>
      </c>
      <c r="B40" t="s">
        <v>164</v>
      </c>
      <c r="C40" t="s">
        <v>164</v>
      </c>
      <c r="D40" t="s">
        <v>165</v>
      </c>
      <c r="F40">
        <v>143143</v>
      </c>
    </row>
    <row r="41" spans="1:6">
      <c r="A41" t="s">
        <v>408</v>
      </c>
      <c r="B41" t="s">
        <v>180</v>
      </c>
      <c r="C41" t="s">
        <v>180</v>
      </c>
      <c r="D41" t="s">
        <v>165</v>
      </c>
    </row>
    <row r="42" spans="1:6">
      <c r="A42" t="s">
        <v>409</v>
      </c>
      <c r="B42" t="s">
        <v>181</v>
      </c>
      <c r="C42" t="s">
        <v>181</v>
      </c>
      <c r="D42" t="s">
        <v>165</v>
      </c>
    </row>
    <row r="43" spans="1:6">
      <c r="A43" t="s">
        <v>410</v>
      </c>
      <c r="D43" t="s">
        <v>165</v>
      </c>
    </row>
    <row r="44" spans="1:6">
      <c r="A44" t="s">
        <v>411</v>
      </c>
      <c r="D44" t="s">
        <v>165</v>
      </c>
    </row>
    <row r="45" spans="1:6">
      <c r="A45" t="s">
        <v>412</v>
      </c>
      <c r="B45" t="s">
        <v>182</v>
      </c>
      <c r="C45" t="s">
        <v>182</v>
      </c>
      <c r="D45" t="s">
        <v>181</v>
      </c>
      <c r="F45">
        <v>1351</v>
      </c>
    </row>
    <row r="46" spans="1:6">
      <c r="A46" t="s">
        <v>413</v>
      </c>
      <c r="B46" t="s">
        <v>182</v>
      </c>
      <c r="C46" t="s">
        <v>182</v>
      </c>
      <c r="D46" t="s">
        <v>181</v>
      </c>
      <c r="F46">
        <v>343982</v>
      </c>
    </row>
    <row r="47" spans="1:6">
      <c r="A47" t="s">
        <v>414</v>
      </c>
      <c r="B47" t="s">
        <v>187</v>
      </c>
      <c r="C47" t="s">
        <v>187</v>
      </c>
      <c r="D47" t="s">
        <v>181</v>
      </c>
      <c r="F47">
        <v>-326828</v>
      </c>
    </row>
    <row r="48" spans="1:6">
      <c r="A48" t="s">
        <v>415</v>
      </c>
      <c r="B48" t="s">
        <v>195</v>
      </c>
      <c r="C48" t="s">
        <v>195</v>
      </c>
      <c r="D48" t="s">
        <v>181</v>
      </c>
      <c r="F48">
        <v>18505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2.75"/>
  <cols>
    <col min="1" max="4" width="25.7109375" customWidth="1"/>
  </cols>
  <sheetData>
    <row r="1" spans="1:7">
      <c r="E1">
        <v>2015</v>
      </c>
      <c r="F1">
        <v>2016</v>
      </c>
      <c r="G1">
        <v>2017</v>
      </c>
    </row>
    <row r="3" spans="1:7">
      <c r="A3" t="s">
        <v>416</v>
      </c>
      <c r="B3" t="s">
        <v>417</v>
      </c>
      <c r="C3" t="s">
        <v>26</v>
      </c>
      <c r="D3" t="s">
        <v>417</v>
      </c>
    </row>
    <row r="4" spans="1:7">
      <c r="A4" t="s">
        <v>418</v>
      </c>
      <c r="D4" t="s">
        <v>417</v>
      </c>
    </row>
    <row r="5" spans="1:7">
      <c r="A5" t="s">
        <v>419</v>
      </c>
      <c r="D5" t="s">
        <v>417</v>
      </c>
      <c r="E5">
        <v>59270</v>
      </c>
      <c r="F5">
        <v>50965</v>
      </c>
      <c r="G5">
        <v>73584</v>
      </c>
    </row>
    <row r="6" spans="1:7">
      <c r="A6" t="s">
        <v>420</v>
      </c>
      <c r="D6" t="s">
        <v>417</v>
      </c>
      <c r="E6">
        <v>5854</v>
      </c>
      <c r="F6">
        <v>3978</v>
      </c>
      <c r="G6">
        <v>6898</v>
      </c>
    </row>
    <row r="7" spans="1:7">
      <c r="A7" t="s">
        <v>421</v>
      </c>
      <c r="D7" t="s">
        <v>417</v>
      </c>
      <c r="E7">
        <v>1878</v>
      </c>
      <c r="F7">
        <v>1550</v>
      </c>
      <c r="G7">
        <v>5707</v>
      </c>
    </row>
    <row r="8" spans="1:7">
      <c r="D8" t="s">
        <v>417</v>
      </c>
      <c r="E8">
        <v>67002</v>
      </c>
      <c r="F8">
        <v>56493</v>
      </c>
      <c r="G8">
        <v>86189</v>
      </c>
    </row>
    <row r="9" spans="1:7">
      <c r="A9" t="s">
        <v>379</v>
      </c>
      <c r="D9" t="s">
        <v>417</v>
      </c>
      <c r="E9">
        <v>28</v>
      </c>
      <c r="F9">
        <v>62</v>
      </c>
      <c r="G9">
        <v>75</v>
      </c>
    </row>
    <row r="10" spans="1:7">
      <c r="D10" t="s">
        <v>417</v>
      </c>
      <c r="E10">
        <v>67030</v>
      </c>
      <c r="F10">
        <v>56555</v>
      </c>
      <c r="G10">
        <v>86264</v>
      </c>
    </row>
    <row r="11" spans="1:7">
      <c r="A11" t="s">
        <v>422</v>
      </c>
      <c r="B11" t="s">
        <v>38</v>
      </c>
      <c r="C11" t="s">
        <v>38</v>
      </c>
      <c r="D11" t="s">
        <v>417</v>
      </c>
    </row>
    <row r="12" spans="1:7">
      <c r="A12" t="s">
        <v>423</v>
      </c>
      <c r="B12" t="s">
        <v>424</v>
      </c>
      <c r="C12" t="s">
        <v>46</v>
      </c>
      <c r="D12" t="s">
        <v>417</v>
      </c>
      <c r="E12">
        <v>-23074</v>
      </c>
      <c r="F12">
        <v>-18205</v>
      </c>
      <c r="G12">
        <v>15197</v>
      </c>
    </row>
    <row r="13" spans="1:7">
      <c r="A13" t="s">
        <v>425</v>
      </c>
      <c r="D13" t="s">
        <v>417</v>
      </c>
      <c r="E13">
        <v>6679</v>
      </c>
      <c r="F13">
        <v>5454</v>
      </c>
      <c r="G13">
        <v>7228</v>
      </c>
    </row>
    <row r="14" spans="1:7">
      <c r="A14" t="s">
        <v>426</v>
      </c>
      <c r="D14" t="s">
        <v>417</v>
      </c>
      <c r="F14">
        <v>664</v>
      </c>
    </row>
    <row r="15" spans="1:7">
      <c r="A15" t="s">
        <v>427</v>
      </c>
      <c r="B15" t="s">
        <v>42</v>
      </c>
      <c r="C15" t="s">
        <v>42</v>
      </c>
      <c r="D15" t="s">
        <v>417</v>
      </c>
      <c r="E15">
        <v>-38721</v>
      </c>
      <c r="F15">
        <v>-24431</v>
      </c>
      <c r="G15">
        <v>26226</v>
      </c>
    </row>
    <row r="16" spans="1:7">
      <c r="A16" t="s">
        <v>428</v>
      </c>
      <c r="D16" t="s">
        <v>417</v>
      </c>
      <c r="E16">
        <v>128573</v>
      </c>
      <c r="F16">
        <v>67626</v>
      </c>
    </row>
    <row r="17" spans="1:7">
      <c r="A17" t="s">
        <v>429</v>
      </c>
      <c r="B17" t="s">
        <v>36</v>
      </c>
      <c r="C17" t="s">
        <v>36</v>
      </c>
      <c r="D17" t="s">
        <v>417</v>
      </c>
    </row>
    <row r="18" spans="1:7">
      <c r="D18" t="s">
        <v>417</v>
      </c>
      <c r="E18">
        <v>11788</v>
      </c>
      <c r="F18">
        <v>13562</v>
      </c>
      <c r="G18">
        <v>16276</v>
      </c>
    </row>
    <row r="19" spans="1:7">
      <c r="D19" t="s">
        <v>417</v>
      </c>
      <c r="E19">
        <v>208835</v>
      </c>
      <c r="F19">
        <v>129942</v>
      </c>
      <c r="G19">
        <v>64927</v>
      </c>
    </row>
    <row r="20" spans="1:7">
      <c r="A20" t="s">
        <v>430</v>
      </c>
      <c r="B20" t="s">
        <v>431</v>
      </c>
      <c r="C20" t="s">
        <v>46</v>
      </c>
      <c r="D20" t="s">
        <v>417</v>
      </c>
      <c r="E20">
        <v>-141805</v>
      </c>
      <c r="F20">
        <v>-73387</v>
      </c>
      <c r="G20">
        <v>21337</v>
      </c>
    </row>
    <row r="21" spans="1:7">
      <c r="A21" t="s">
        <v>432</v>
      </c>
      <c r="B21" t="s">
        <v>56</v>
      </c>
      <c r="C21" t="s">
        <v>56</v>
      </c>
      <c r="D21" t="s">
        <v>417</v>
      </c>
    </row>
    <row r="22" spans="1:7">
      <c r="A22" t="s">
        <v>433</v>
      </c>
      <c r="B22" t="s">
        <v>54</v>
      </c>
      <c r="C22" t="s">
        <v>54</v>
      </c>
      <c r="D22" t="s">
        <v>417</v>
      </c>
      <c r="E22">
        <v>-2</v>
      </c>
      <c r="F22">
        <v>-1</v>
      </c>
      <c r="G22">
        <v>-1</v>
      </c>
    </row>
    <row r="23" spans="1:7">
      <c r="A23" t="s">
        <v>434</v>
      </c>
      <c r="B23" t="s">
        <v>51</v>
      </c>
      <c r="C23" t="s">
        <v>51</v>
      </c>
      <c r="D23" t="s">
        <v>417</v>
      </c>
      <c r="E23">
        <v>3906</v>
      </c>
      <c r="F23">
        <v>4319</v>
      </c>
      <c r="G23">
        <v>2948</v>
      </c>
    </row>
    <row r="24" spans="1:7">
      <c r="A24" t="s">
        <v>435</v>
      </c>
      <c r="B24" t="s">
        <v>436</v>
      </c>
      <c r="C24" t="s">
        <v>43</v>
      </c>
      <c r="D24" t="s">
        <v>417</v>
      </c>
      <c r="E24">
        <v>643</v>
      </c>
      <c r="F24">
        <v>1019</v>
      </c>
      <c r="G24">
        <v>423</v>
      </c>
    </row>
    <row r="25" spans="1:7">
      <c r="A25" t="s">
        <v>437</v>
      </c>
      <c r="D25" t="s">
        <v>417</v>
      </c>
      <c r="F25">
        <v>-374</v>
      </c>
      <c r="G25">
        <v>-102</v>
      </c>
    </row>
    <row r="26" spans="1:7">
      <c r="A26" t="s">
        <v>438</v>
      </c>
      <c r="D26" t="s">
        <v>417</v>
      </c>
      <c r="E26">
        <v>-19301</v>
      </c>
      <c r="F26">
        <v>18028</v>
      </c>
      <c r="G26">
        <v>1849</v>
      </c>
    </row>
    <row r="27" spans="1:7">
      <c r="A27" t="s">
        <v>379</v>
      </c>
      <c r="D27" t="s">
        <v>417</v>
      </c>
      <c r="E27">
        <v>318</v>
      </c>
      <c r="G27">
        <v>214</v>
      </c>
    </row>
    <row r="28" spans="1:7">
      <c r="D28" t="s">
        <v>417</v>
      </c>
      <c r="E28">
        <v>-14436</v>
      </c>
      <c r="F28">
        <v>22991</v>
      </c>
      <c r="G28">
        <v>5331</v>
      </c>
    </row>
    <row r="29" spans="1:7">
      <c r="A29" t="s">
        <v>439</v>
      </c>
      <c r="B29" t="s">
        <v>440</v>
      </c>
      <c r="C29" t="s">
        <v>61</v>
      </c>
      <c r="D29" t="s">
        <v>417</v>
      </c>
      <c r="E29">
        <v>-127369</v>
      </c>
      <c r="F29">
        <v>-96378</v>
      </c>
      <c r="G29">
        <v>16006</v>
      </c>
    </row>
    <row r="30" spans="1:7">
      <c r="A30" t="s">
        <v>441</v>
      </c>
      <c r="B30" t="s">
        <v>62</v>
      </c>
      <c r="C30" t="s">
        <v>62</v>
      </c>
      <c r="D30" t="s">
        <v>417</v>
      </c>
      <c r="E30">
        <v>-279</v>
      </c>
    </row>
    <row r="31" spans="1:7">
      <c r="A31" t="s">
        <v>442</v>
      </c>
      <c r="B31" t="s">
        <v>443</v>
      </c>
      <c r="C31" t="s">
        <v>33</v>
      </c>
      <c r="D31" t="s">
        <v>417</v>
      </c>
      <c r="E31">
        <v>-127090</v>
      </c>
      <c r="F31">
        <v>-96378</v>
      </c>
      <c r="G31">
        <v>16006</v>
      </c>
    </row>
    <row r="32" spans="1:7">
      <c r="A32" t="s">
        <v>444</v>
      </c>
      <c r="B32" t="s">
        <v>58</v>
      </c>
      <c r="C32" t="s">
        <v>58</v>
      </c>
      <c r="D32" t="s">
        <v>417</v>
      </c>
      <c r="E32">
        <v>-20</v>
      </c>
    </row>
    <row r="33" spans="1:7">
      <c r="A33" t="s">
        <v>445</v>
      </c>
      <c r="B33" t="s">
        <v>70</v>
      </c>
      <c r="C33" t="s">
        <v>70</v>
      </c>
      <c r="D33" t="s">
        <v>417</v>
      </c>
      <c r="E33">
        <v>-127110</v>
      </c>
      <c r="F33">
        <v>-96378</v>
      </c>
      <c r="G33">
        <v>16006</v>
      </c>
    </row>
    <row r="34" spans="1:7">
      <c r="A34" t="s">
        <v>446</v>
      </c>
      <c r="D34" t="s">
        <v>417</v>
      </c>
    </row>
    <row r="35" spans="1:7">
      <c r="A35" t="s">
        <v>447</v>
      </c>
      <c r="D35" t="s">
        <v>417</v>
      </c>
      <c r="E35">
        <v>-121</v>
      </c>
      <c r="F35">
        <v>-79</v>
      </c>
      <c r="G35">
        <v>10</v>
      </c>
    </row>
    <row r="36" spans="1:7">
      <c r="A36" t="s">
        <v>448</v>
      </c>
      <c r="D36" t="s">
        <v>417</v>
      </c>
    </row>
    <row r="37" spans="1:7">
      <c r="D37" t="s">
        <v>417</v>
      </c>
      <c r="E37">
        <v>-121</v>
      </c>
      <c r="F37">
        <v>-79</v>
      </c>
      <c r="G37">
        <v>10</v>
      </c>
    </row>
    <row r="38" spans="1:7">
      <c r="A38" t="s">
        <v>449</v>
      </c>
      <c r="D38" t="s">
        <v>417</v>
      </c>
    </row>
    <row r="39" spans="1:7">
      <c r="A39" t="s">
        <v>447</v>
      </c>
      <c r="D39" t="s">
        <v>417</v>
      </c>
      <c r="E39">
        <v>-121</v>
      </c>
      <c r="F39">
        <v>-79</v>
      </c>
      <c r="G39">
        <v>10</v>
      </c>
    </row>
    <row r="40" spans="1:7">
      <c r="A40" t="s">
        <v>448</v>
      </c>
      <c r="B40" t="s">
        <v>58</v>
      </c>
      <c r="C40" t="s">
        <v>58</v>
      </c>
      <c r="D40" t="s">
        <v>417</v>
      </c>
    </row>
    <row r="41" spans="1:7">
      <c r="D41" t="s">
        <v>417</v>
      </c>
      <c r="E41">
        <v>-121</v>
      </c>
      <c r="F41">
        <v>-79</v>
      </c>
      <c r="G41">
        <v>10</v>
      </c>
    </row>
    <row r="42" spans="1:7">
      <c r="A42" t="s">
        <v>450</v>
      </c>
      <c r="D42" t="s">
        <v>417</v>
      </c>
    </row>
    <row r="43" spans="1:7">
      <c r="A43" t="s">
        <v>451</v>
      </c>
      <c r="D43" t="s">
        <v>417</v>
      </c>
      <c r="E43">
        <v>104605</v>
      </c>
      <c r="F43">
        <v>122132</v>
      </c>
      <c r="G43">
        <v>161141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/>
  </sheetViews>
  <sheetFormatPr defaultRowHeight="12.75"/>
  <cols>
    <col min="1" max="4" width="25.7109375" customWidth="1"/>
  </cols>
  <sheetData>
    <row r="2" spans="1:7">
      <c r="E2">
        <v>2015</v>
      </c>
      <c r="F2">
        <v>2016</v>
      </c>
      <c r="G2">
        <v>2017</v>
      </c>
    </row>
    <row r="4" spans="1:7">
      <c r="A4" t="s">
        <v>452</v>
      </c>
      <c r="B4" t="s">
        <v>231</v>
      </c>
      <c r="C4" t="s">
        <v>231</v>
      </c>
      <c r="D4" t="s">
        <v>452</v>
      </c>
    </row>
    <row r="5" spans="1:7">
      <c r="A5" t="s">
        <v>445</v>
      </c>
      <c r="B5" t="s">
        <v>232</v>
      </c>
      <c r="C5" t="s">
        <v>232</v>
      </c>
      <c r="D5" t="s">
        <v>452</v>
      </c>
      <c r="E5">
        <v>-127110</v>
      </c>
      <c r="F5">
        <v>-96378</v>
      </c>
      <c r="G5">
        <v>16006</v>
      </c>
    </row>
    <row r="6" spans="1:7">
      <c r="A6" t="s">
        <v>453</v>
      </c>
      <c r="B6" t="s">
        <v>233</v>
      </c>
      <c r="C6" t="s">
        <v>233</v>
      </c>
      <c r="E6">
        <v>-20</v>
      </c>
    </row>
    <row r="7" spans="1:7">
      <c r="A7" t="s">
        <v>454</v>
      </c>
      <c r="E7">
        <v>-127090</v>
      </c>
      <c r="F7">
        <v>-96378</v>
      </c>
      <c r="G7">
        <v>16006</v>
      </c>
    </row>
    <row r="8" spans="1:7">
      <c r="A8" t="s">
        <v>455</v>
      </c>
    </row>
    <row r="9" spans="1:7">
      <c r="A9" t="s">
        <v>456</v>
      </c>
      <c r="F9">
        <v>-374</v>
      </c>
      <c r="G9">
        <v>-102</v>
      </c>
    </row>
    <row r="10" spans="1:7">
      <c r="A10" t="s">
        <v>457</v>
      </c>
      <c r="E10">
        <v>-19301</v>
      </c>
      <c r="F10">
        <v>18028</v>
      </c>
      <c r="G10">
        <v>1849</v>
      </c>
    </row>
    <row r="11" spans="1:7">
      <c r="A11" t="s">
        <v>458</v>
      </c>
      <c r="E11">
        <v>9495</v>
      </c>
      <c r="F11">
        <v>1790</v>
      </c>
      <c r="G11">
        <v>2450</v>
      </c>
    </row>
    <row r="12" spans="1:7">
      <c r="A12" t="s">
        <v>459</v>
      </c>
      <c r="E12">
        <v>4610</v>
      </c>
      <c r="F12">
        <v>14370</v>
      </c>
    </row>
    <row r="13" spans="1:7">
      <c r="A13" t="s">
        <v>427</v>
      </c>
      <c r="B13" t="s">
        <v>236</v>
      </c>
      <c r="C13" t="s">
        <v>236</v>
      </c>
      <c r="E13">
        <v>38721</v>
      </c>
      <c r="F13">
        <v>24431</v>
      </c>
      <c r="G13">
        <v>26226</v>
      </c>
    </row>
    <row r="14" spans="1:7">
      <c r="A14" t="s">
        <v>428</v>
      </c>
      <c r="E14">
        <v>128573</v>
      </c>
      <c r="F14">
        <v>67626</v>
      </c>
    </row>
    <row r="15" spans="1:7">
      <c r="A15" t="s">
        <v>460</v>
      </c>
      <c r="E15">
        <v>565</v>
      </c>
      <c r="F15">
        <v>491</v>
      </c>
      <c r="G15">
        <v>451</v>
      </c>
    </row>
    <row r="16" spans="1:7">
      <c r="A16" t="s">
        <v>435</v>
      </c>
      <c r="B16" t="s">
        <v>240</v>
      </c>
      <c r="C16" t="s">
        <v>240</v>
      </c>
      <c r="D16" t="s">
        <v>452</v>
      </c>
      <c r="E16">
        <v>643</v>
      </c>
      <c r="F16">
        <v>1019</v>
      </c>
      <c r="G16">
        <v>423</v>
      </c>
    </row>
    <row r="17" spans="1:7">
      <c r="A17" t="s">
        <v>461</v>
      </c>
      <c r="B17" t="s">
        <v>248</v>
      </c>
      <c r="C17" t="s">
        <v>248</v>
      </c>
      <c r="D17" t="s">
        <v>452</v>
      </c>
      <c r="E17">
        <v>3912</v>
      </c>
      <c r="F17">
        <v>3194</v>
      </c>
      <c r="G17">
        <v>3238</v>
      </c>
    </row>
    <row r="18" spans="1:7">
      <c r="A18" t="s">
        <v>462</v>
      </c>
      <c r="B18" t="s">
        <v>248</v>
      </c>
      <c r="C18" t="s">
        <v>248</v>
      </c>
      <c r="D18" t="s">
        <v>452</v>
      </c>
      <c r="F18">
        <v>40</v>
      </c>
    </row>
    <row r="19" spans="1:7">
      <c r="A19" t="s">
        <v>463</v>
      </c>
      <c r="B19" t="s">
        <v>251</v>
      </c>
      <c r="C19" t="s">
        <v>251</v>
      </c>
      <c r="D19" t="s">
        <v>452</v>
      </c>
    </row>
    <row r="20" spans="1:7">
      <c r="A20" t="s">
        <v>464</v>
      </c>
      <c r="E20">
        <v>12097</v>
      </c>
      <c r="F20">
        <v>-4018</v>
      </c>
      <c r="G20">
        <v>-18569</v>
      </c>
    </row>
    <row r="21" spans="1:7">
      <c r="A21" t="s">
        <v>465</v>
      </c>
      <c r="B21" t="s">
        <v>251</v>
      </c>
      <c r="C21" t="s">
        <v>251</v>
      </c>
      <c r="E21">
        <v>1466</v>
      </c>
      <c r="F21">
        <v>627</v>
      </c>
      <c r="G21">
        <v>155</v>
      </c>
    </row>
    <row r="22" spans="1:7">
      <c r="A22" t="s">
        <v>396</v>
      </c>
      <c r="B22" t="s">
        <v>275</v>
      </c>
      <c r="C22" t="s">
        <v>275</v>
      </c>
      <c r="D22" t="s">
        <v>452</v>
      </c>
      <c r="E22">
        <v>-45970</v>
      </c>
      <c r="F22">
        <v>-3535</v>
      </c>
      <c r="G22">
        <v>6231</v>
      </c>
    </row>
    <row r="23" spans="1:7">
      <c r="A23" t="s">
        <v>364</v>
      </c>
      <c r="B23" t="s">
        <v>277</v>
      </c>
      <c r="C23" t="s">
        <v>277</v>
      </c>
      <c r="D23" t="s">
        <v>452</v>
      </c>
      <c r="E23">
        <v>-722</v>
      </c>
      <c r="F23">
        <v>-439</v>
      </c>
      <c r="G23">
        <v>-235</v>
      </c>
    </row>
    <row r="24" spans="1:7">
      <c r="A24" t="s">
        <v>466</v>
      </c>
      <c r="D24" t="s">
        <v>452</v>
      </c>
      <c r="E24">
        <v>6999</v>
      </c>
      <c r="F24">
        <v>26872</v>
      </c>
      <c r="G24">
        <v>38123</v>
      </c>
    </row>
    <row r="25" spans="1:7">
      <c r="A25" t="s">
        <v>467</v>
      </c>
      <c r="B25" t="s">
        <v>279</v>
      </c>
      <c r="C25" t="s">
        <v>279</v>
      </c>
      <c r="D25" t="s">
        <v>452</v>
      </c>
      <c r="E25">
        <v>-20</v>
      </c>
    </row>
    <row r="26" spans="1:7">
      <c r="A26" t="s">
        <v>468</v>
      </c>
      <c r="B26" t="s">
        <v>285</v>
      </c>
      <c r="C26" t="s">
        <v>285</v>
      </c>
      <c r="D26" t="s">
        <v>452</v>
      </c>
      <c r="E26">
        <v>6979</v>
      </c>
      <c r="F26">
        <v>26872</v>
      </c>
      <c r="G26">
        <v>38123</v>
      </c>
    </row>
    <row r="27" spans="1:7">
      <c r="A27" t="s">
        <v>469</v>
      </c>
      <c r="B27" t="s">
        <v>286</v>
      </c>
      <c r="C27" t="s">
        <v>286</v>
      </c>
      <c r="D27" t="s">
        <v>469</v>
      </c>
    </row>
    <row r="28" spans="1:7">
      <c r="A28" t="s">
        <v>470</v>
      </c>
      <c r="D28" t="s">
        <v>452</v>
      </c>
      <c r="E28">
        <v>-69391</v>
      </c>
      <c r="F28">
        <v>-31663</v>
      </c>
      <c r="G28">
        <v>-108236</v>
      </c>
    </row>
    <row r="29" spans="1:7">
      <c r="A29" t="s">
        <v>471</v>
      </c>
      <c r="D29" t="s">
        <v>452</v>
      </c>
      <c r="E29">
        <v>138</v>
      </c>
      <c r="F29">
        <v>13570</v>
      </c>
      <c r="G29">
        <v>16979</v>
      </c>
    </row>
    <row r="30" spans="1:7">
      <c r="A30" t="s">
        <v>472</v>
      </c>
      <c r="B30" t="s">
        <v>288</v>
      </c>
      <c r="C30" t="s">
        <v>288</v>
      </c>
      <c r="D30" t="s">
        <v>469</v>
      </c>
      <c r="F30">
        <v>4022</v>
      </c>
      <c r="G30">
        <v>204</v>
      </c>
    </row>
    <row r="31" spans="1:7">
      <c r="A31" t="s">
        <v>473</v>
      </c>
      <c r="B31" t="s">
        <v>296</v>
      </c>
      <c r="C31" t="s">
        <v>296</v>
      </c>
      <c r="D31" t="s">
        <v>469</v>
      </c>
      <c r="E31">
        <v>-69253</v>
      </c>
      <c r="F31">
        <v>-14071</v>
      </c>
      <c r="G31">
        <v>-91053</v>
      </c>
    </row>
    <row r="32" spans="1:7">
      <c r="A32" t="s">
        <v>474</v>
      </c>
      <c r="B32" t="s">
        <v>297</v>
      </c>
      <c r="C32" t="s">
        <v>297</v>
      </c>
      <c r="D32" t="s">
        <v>474</v>
      </c>
    </row>
    <row r="33" spans="1:7">
      <c r="A33" t="s">
        <v>475</v>
      </c>
      <c r="B33" t="s">
        <v>298</v>
      </c>
      <c r="C33" t="s">
        <v>298</v>
      </c>
      <c r="D33" t="s">
        <v>474</v>
      </c>
      <c r="E33">
        <v>168</v>
      </c>
      <c r="F33">
        <v>49</v>
      </c>
    </row>
    <row r="34" spans="1:7">
      <c r="A34" t="s">
        <v>476</v>
      </c>
      <c r="B34" t="s">
        <v>298</v>
      </c>
      <c r="C34" t="s">
        <v>298</v>
      </c>
      <c r="D34" t="s">
        <v>474</v>
      </c>
      <c r="F34">
        <v>27135</v>
      </c>
      <c r="G34">
        <v>65224</v>
      </c>
    </row>
    <row r="35" spans="1:7">
      <c r="A35" t="s">
        <v>477</v>
      </c>
      <c r="B35" t="s">
        <v>299</v>
      </c>
      <c r="C35" t="s">
        <v>299</v>
      </c>
      <c r="D35" t="s">
        <v>474</v>
      </c>
      <c r="E35">
        <v>68007</v>
      </c>
      <c r="F35">
        <v>22000</v>
      </c>
      <c r="G35">
        <v>82000</v>
      </c>
    </row>
    <row r="36" spans="1:7">
      <c r="A36" t="s">
        <v>478</v>
      </c>
      <c r="B36" t="s">
        <v>302</v>
      </c>
      <c r="C36" t="s">
        <v>302</v>
      </c>
      <c r="D36" t="s">
        <v>474</v>
      </c>
      <c r="E36">
        <v>-6064</v>
      </c>
      <c r="F36">
        <v>-65330</v>
      </c>
      <c r="G36">
        <v>-91786</v>
      </c>
    </row>
    <row r="37" spans="1:7">
      <c r="A37" t="s">
        <v>479</v>
      </c>
      <c r="D37" t="s">
        <v>474</v>
      </c>
      <c r="E37">
        <v>-69</v>
      </c>
      <c r="F37">
        <v>-195</v>
      </c>
      <c r="G37">
        <v>-890</v>
      </c>
    </row>
    <row r="38" spans="1:7">
      <c r="A38" t="s">
        <v>480</v>
      </c>
      <c r="B38" t="s">
        <v>311</v>
      </c>
      <c r="C38" t="s">
        <v>311</v>
      </c>
      <c r="D38" t="s">
        <v>474</v>
      </c>
      <c r="E38">
        <v>62042</v>
      </c>
      <c r="F38">
        <v>-16341</v>
      </c>
      <c r="G38">
        <v>54548</v>
      </c>
    </row>
    <row r="39" spans="1:7">
      <c r="A39" t="s">
        <v>481</v>
      </c>
      <c r="D39" t="s">
        <v>474</v>
      </c>
      <c r="E39">
        <v>-232</v>
      </c>
      <c r="F39">
        <v>-3540</v>
      </c>
      <c r="G39">
        <v>1618</v>
      </c>
    </row>
    <row r="40" spans="1:7">
      <c r="A40" t="s">
        <v>482</v>
      </c>
      <c r="B40" t="s">
        <v>483</v>
      </c>
      <c r="C40" t="s">
        <v>315</v>
      </c>
      <c r="D40" t="s">
        <v>474</v>
      </c>
      <c r="E40">
        <v>3772</v>
      </c>
      <c r="F40">
        <v>3540</v>
      </c>
    </row>
    <row r="41" spans="1:7">
      <c r="D41" t="s">
        <v>474</v>
      </c>
    </row>
    <row r="42" spans="1:7">
      <c r="D42" t="s">
        <v>474</v>
      </c>
      <c r="E42">
        <v>2015</v>
      </c>
      <c r="F42">
        <v>2016</v>
      </c>
      <c r="G42">
        <v>2017</v>
      </c>
    </row>
    <row r="43" spans="1:7">
      <c r="D43" t="s">
        <v>474</v>
      </c>
    </row>
    <row r="44" spans="1:7">
      <c r="A44" t="s">
        <v>484</v>
      </c>
      <c r="D44" t="s">
        <v>474</v>
      </c>
    </row>
    <row r="45" spans="1:7">
      <c r="A45" t="s">
        <v>485</v>
      </c>
      <c r="B45" t="s">
        <v>243</v>
      </c>
      <c r="C45" t="s">
        <v>243</v>
      </c>
      <c r="D45" t="s">
        <v>452</v>
      </c>
      <c r="E45">
        <v>3298</v>
      </c>
      <c r="F45">
        <v>3899</v>
      </c>
      <c r="G45">
        <v>2401</v>
      </c>
    </row>
    <row r="46" spans="1:7">
      <c r="A46" t="s">
        <v>486</v>
      </c>
      <c r="B46" t="s">
        <v>487</v>
      </c>
      <c r="C46" t="s">
        <v>247</v>
      </c>
      <c r="D46" t="s">
        <v>452</v>
      </c>
    </row>
    <row r="47" spans="1:7">
      <c r="A47" t="s">
        <v>488</v>
      </c>
      <c r="B47" t="s">
        <v>311</v>
      </c>
      <c r="C47" t="s">
        <v>311</v>
      </c>
      <c r="D47" t="s">
        <v>474</v>
      </c>
    </row>
    <row r="48" spans="1:7">
      <c r="A48" t="s">
        <v>489</v>
      </c>
      <c r="D48" t="s">
        <v>474</v>
      </c>
      <c r="E48">
        <v>30</v>
      </c>
      <c r="F48">
        <v>285</v>
      </c>
      <c r="G48">
        <v>1252</v>
      </c>
    </row>
    <row r="49" spans="1:7">
      <c r="A49" t="s">
        <v>490</v>
      </c>
      <c r="D49" t="s">
        <v>474</v>
      </c>
      <c r="F49">
        <v>9685</v>
      </c>
    </row>
    <row r="50" spans="1:7">
      <c r="A50" t="s">
        <v>491</v>
      </c>
      <c r="D50" t="s">
        <v>474</v>
      </c>
      <c r="E50">
        <v>410</v>
      </c>
      <c r="F50">
        <v>-1832</v>
      </c>
      <c r="G50">
        <v>-1551</v>
      </c>
    </row>
    <row r="51" spans="1:7">
      <c r="A51" t="s">
        <v>492</v>
      </c>
      <c r="B51" t="s">
        <v>241</v>
      </c>
      <c r="C51" t="s">
        <v>241</v>
      </c>
      <c r="D51" t="s">
        <v>452</v>
      </c>
      <c r="G51">
        <v>3335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16934-1915-437D-8300-FFA8998683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E4DCF-1DC8-466B-B9E7-E458B91232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5A1B58-46FC-4369-89C2-821FC76AD1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2021-12-03T06:21:37Z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