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C:\Users\user\Desktop\Ground truth Chady\"/>
    </mc:Choice>
  </mc:AlternateContent>
  <xr:revisionPtr revIDLastSave="0" documentId="11_892925A5A76F87F86CFE15212181DF4E80ECFD02" xr6:coauthVersionLast="47" xr6:coauthVersionMax="47" xr10:uidLastSave="{00000000-0000-0000-0000-000000000000}"/>
  <bookViews>
    <workbookView xWindow="0" yWindow="0" windowWidth="23016" windowHeight="7896" firstSheet="5" activeTab="5" xr2:uid="{00000000-000D-0000-FFFF-FFFF00000000}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Templat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7" i="1" l="1"/>
  <c r="F197" i="1"/>
  <c r="F43" i="1" l="1"/>
  <c r="F30" i="1"/>
  <c r="F44" i="1" s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F369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K44" i="1"/>
  <c r="K370" i="1" s="1"/>
  <c r="J44" i="1"/>
  <c r="J370" i="1" s="1"/>
  <c r="I44" i="1"/>
  <c r="I370" i="1" s="1"/>
  <c r="H44" i="1"/>
  <c r="H370" i="1" s="1"/>
  <c r="F378" i="1"/>
  <c r="O43" i="1"/>
  <c r="N43" i="1"/>
  <c r="M43" i="1"/>
  <c r="L43" i="1"/>
  <c r="K43" i="1"/>
  <c r="J43" i="1"/>
  <c r="I43" i="1"/>
  <c r="H43" i="1"/>
  <c r="G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O9" i="1"/>
  <c r="O384" i="1" s="1"/>
  <c r="N9" i="1"/>
  <c r="N377" i="1" s="1"/>
  <c r="M9" i="1"/>
  <c r="M384" i="1" s="1"/>
  <c r="L9" i="1"/>
  <c r="L384" i="1" s="1"/>
  <c r="K9" i="1"/>
  <c r="K376" i="1" s="1"/>
  <c r="J9" i="1"/>
  <c r="I9" i="1"/>
  <c r="I377" i="1" s="1"/>
  <c r="H9" i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I8" i="1"/>
  <c r="I383" i="1" s="1"/>
  <c r="H8" i="1"/>
  <c r="H382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G5" i="1"/>
  <c r="G368" i="1" s="1"/>
  <c r="F5" i="1"/>
  <c r="F368" i="1" s="1"/>
  <c r="H381" i="1" l="1"/>
  <c r="H368" i="1"/>
  <c r="H363" i="1"/>
  <c r="J383" i="1"/>
  <c r="J382" i="1"/>
  <c r="H376" i="1"/>
  <c r="H377" i="1"/>
  <c r="J384" i="1"/>
  <c r="J376" i="1"/>
  <c r="L378" i="1"/>
  <c r="L370" i="1"/>
  <c r="H372" i="1"/>
  <c r="I372" i="1"/>
  <c r="J373" i="1"/>
  <c r="K373" i="1"/>
  <c r="L373" i="1"/>
  <c r="M373" i="1"/>
  <c r="N372" i="1"/>
  <c r="N373" i="1"/>
  <c r="O373" i="1"/>
  <c r="H385" i="1"/>
  <c r="I385" i="1"/>
  <c r="J385" i="1"/>
  <c r="K385" i="1"/>
  <c r="L385" i="1"/>
  <c r="M385" i="1"/>
  <c r="N385" i="1"/>
  <c r="O385" i="1"/>
  <c r="F383" i="1"/>
  <c r="F382" i="1"/>
  <c r="G383" i="1"/>
  <c r="G382" i="1"/>
  <c r="G326" i="1"/>
  <c r="F12" i="1"/>
  <c r="G366" i="1"/>
  <c r="F59" i="1"/>
  <c r="F67" i="1" s="1"/>
  <c r="F71" i="1" s="1"/>
  <c r="F297" i="1"/>
  <c r="F319" i="1" s="1"/>
  <c r="F326" i="1" s="1"/>
  <c r="J368" i="1"/>
  <c r="F370" i="1"/>
  <c r="N370" i="1"/>
  <c r="J372" i="1"/>
  <c r="H373" i="1"/>
  <c r="F375" i="1"/>
  <c r="L376" i="1"/>
  <c r="J377" i="1"/>
  <c r="H378" i="1"/>
  <c r="F381" i="1"/>
  <c r="L382" i="1"/>
  <c r="H384" i="1"/>
  <c r="F13" i="1"/>
  <c r="H383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F376" i="1"/>
  <c r="N376" i="1"/>
  <c r="L377" i="1"/>
  <c r="J378" i="1"/>
  <c r="N382" i="1"/>
  <c r="N384" i="1"/>
  <c r="I365" i="1"/>
  <c r="M368" i="1"/>
  <c r="M372" i="1"/>
  <c r="I375" i="1"/>
  <c r="G376" i="1"/>
  <c r="O376" i="1"/>
  <c r="M377" i="1"/>
  <c r="K378" i="1"/>
  <c r="I381" i="1"/>
  <c r="O382" i="1"/>
  <c r="K384" i="1"/>
  <c r="F363" i="1"/>
  <c r="N368" i="1"/>
  <c r="F377" i="1"/>
  <c r="G363" i="1"/>
  <c r="O368" i="1"/>
  <c r="O372" i="1"/>
  <c r="I376" i="1"/>
  <c r="G377" i="1"/>
  <c r="O377" i="1"/>
  <c r="M378" i="1"/>
  <c r="I382" i="1"/>
  <c r="G13" i="1"/>
  <c r="G14" i="1" s="1"/>
  <c r="G44" i="1"/>
  <c r="I363" i="1"/>
  <c r="F353" i="1" l="1"/>
  <c r="F355" i="1" s="1"/>
  <c r="F357" i="1" s="1"/>
  <c r="F385" i="1"/>
  <c r="G378" i="1"/>
  <c r="G370" i="1"/>
  <c r="G59" i="1"/>
  <c r="G67" i="1" s="1"/>
  <c r="G71" i="1" s="1"/>
  <c r="F366" i="1"/>
  <c r="F14" i="1"/>
  <c r="G353" i="1"/>
  <c r="G355" i="1" s="1"/>
  <c r="G357" i="1" s="1"/>
  <c r="G385" i="1"/>
  <c r="F83" i="1"/>
  <c r="F373" i="1"/>
  <c r="F372" i="1"/>
  <c r="F6" i="1"/>
  <c r="G373" i="1" l="1"/>
  <c r="G83" i="1"/>
  <c r="G372" i="1"/>
  <c r="G6" i="1"/>
  <c r="F365" i="1" s="1"/>
  <c r="F371" i="1"/>
  <c r="G371" i="1" l="1"/>
  <c r="G365" i="1"/>
</calcChain>
</file>

<file path=xl/sharedStrings.xml><?xml version="1.0" encoding="utf-8"?>
<sst xmlns="http://schemas.openxmlformats.org/spreadsheetml/2006/main" count="766" uniqueCount="488">
  <si>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</si>
  <si>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</si>
  <si>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</si>
  <si>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</si>
  <si>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</si>
  <si>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</si>
  <si>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</si>
  <si>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</si>
  <si>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</si>
  <si>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</si>
  <si>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</si>
  <si>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</si>
  <si>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</si>
  <si>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</si>
  <si>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</si>
  <si>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</si>
  <si>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</si>
  <si>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</si>
  <si>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</si>
  <si>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</si>
  <si>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</si>
  <si>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</si>
  <si>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</si>
  <si>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</si>
  <si>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</si>
  <si>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</si>
  <si>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</si>
  <si>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ok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</si>
  <si>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</si>
  <si>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</si>
  <si>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</si>
  <si>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</si>
  <si>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</si>
  <si>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</si>
  <si>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</si>
  <si>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moved to "Other Income (Expenses)"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</si>
  <si>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</si>
  <si>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</si>
  <si>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</si>
  <si>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</si>
  <si>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</si>
  <si>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</si>
  <si>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</si>
  <si>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</si>
  <si>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</si>
  <si>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</si>
  <si>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</si>
  <si>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</si>
  <si>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</si>
  <si>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</si>
  <si>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</si>
  <si>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</si>
  <si>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</si>
  <si>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</si>
  <si>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</si>
  <si>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</si>
  <si>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</si>
  <si>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moved to "Interest Received And Financial income"</t>
  </si>
  <si>
    <t>Provisions</t>
  </si>
  <si>
    <t>Other Income (Expenses)</t>
  </si>
  <si>
    <t>removed value reported as it is a total in PDF (Total Other Income, net)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</si>
  <si>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</si>
  <si>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</si>
  <si>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</si>
  <si>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</si>
  <si>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</si>
  <si>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</si>
  <si>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</si>
  <si>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</si>
  <si>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Income tax benefit (provision)</t>
  </si>
  <si>
    <t>new</t>
  </si>
  <si>
    <t>Current tax (Net of Mat Credit)</t>
  </si>
  <si>
    <t>Net Profit (Loss) after Taxation</t>
  </si>
  <si>
    <t>formula to be fixed to take "Income tax benefit (provision)"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</si>
  <si>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</si>
  <si>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</si>
  <si>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</si>
  <si>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</si>
  <si>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</si>
  <si>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</si>
  <si>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</si>
  <si>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</si>
  <si>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</si>
  <si>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</si>
  <si>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</si>
  <si>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</si>
  <si>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</si>
  <si>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</si>
  <si>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</si>
  <si>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</si>
  <si>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</si>
  <si>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</si>
  <si>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</si>
  <si>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</si>
  <si>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</si>
  <si>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</si>
  <si>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</si>
  <si>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</si>
  <si>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</si>
  <si>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</si>
  <si>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</si>
  <si>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</si>
  <si>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</si>
  <si>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</si>
  <si>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</si>
  <si>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</si>
  <si>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</si>
  <si>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</si>
  <si>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</si>
  <si>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</si>
  <si>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</si>
  <si>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</si>
  <si>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</si>
  <si>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</si>
  <si>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</si>
  <si>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</si>
  <si>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</si>
  <si>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</si>
  <si>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</si>
  <si>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</si>
  <si>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</si>
  <si>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</si>
  <si>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</si>
  <si>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</si>
  <si>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</si>
  <si>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</si>
  <si>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</si>
  <si>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</si>
  <si>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</si>
  <si>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</si>
  <si>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</si>
  <si>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</si>
  <si>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</si>
  <si>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</si>
  <si>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</si>
  <si>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</si>
  <si>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</si>
  <si>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</si>
  <si>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</si>
  <si>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</si>
  <si>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</si>
  <si>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</si>
  <si>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</si>
  <si>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</si>
  <si>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</si>
  <si>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</si>
  <si>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</si>
  <si>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</si>
  <si>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</si>
  <si>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</si>
  <si>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</si>
  <si>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</si>
  <si>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</si>
  <si>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</si>
  <si>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</si>
  <si>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</si>
  <si>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</si>
  <si>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</si>
  <si>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</si>
  <si>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</si>
  <si>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</si>
  <si>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</si>
  <si>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</si>
  <si>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</si>
  <si>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</si>
  <si>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</si>
  <si>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</si>
  <si>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</si>
  <si>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</si>
  <si>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</si>
  <si>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</si>
  <si>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</si>
  <si>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</si>
  <si>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</si>
  <si>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</si>
  <si>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</si>
  <si>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</si>
  <si>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</si>
  <si>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</si>
  <si>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</si>
  <si>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moved deferred revenue net of current portion to "Deferred Income and gains"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</si>
  <si>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</si>
  <si>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</si>
  <si>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</si>
  <si>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</si>
  <si>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</si>
  <si>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</si>
  <si>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</si>
  <si>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</si>
  <si>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</si>
  <si>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</si>
  <si>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</si>
  <si>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</si>
  <si>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</si>
  <si>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</si>
  <si>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</si>
  <si>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</si>
  <si>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</si>
  <si>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</si>
  <si>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</si>
  <si>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</si>
  <si>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</si>
  <si>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</si>
  <si>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</si>
  <si>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</si>
  <si>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</si>
  <si>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</si>
  <si>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</si>
  <si>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</si>
  <si>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</si>
  <si>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</si>
  <si>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</si>
  <si>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</si>
  <si>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</si>
  <si>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</si>
  <si>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</si>
  <si>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</si>
  <si>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</si>
  <si>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</si>
  <si>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</si>
  <si>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</si>
  <si>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</si>
  <si>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</si>
  <si>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</si>
  <si>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</si>
  <si>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</si>
  <si>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</si>
  <si>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</si>
  <si>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</si>
  <si>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</si>
  <si>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</si>
  <si>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</si>
  <si>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</si>
  <si>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</si>
  <si>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</si>
  <si>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</si>
  <si>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</si>
  <si>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</si>
  <si>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</si>
  <si>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</si>
  <si>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</si>
  <si>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</si>
  <si>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</si>
  <si>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</si>
  <si>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</si>
  <si>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</si>
  <si>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</si>
  <si>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</si>
  <si>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</si>
  <si>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</si>
  <si>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</si>
  <si>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</si>
  <si>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</si>
  <si>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</si>
  <si>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</si>
  <si>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</si>
  <si>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</si>
  <si>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</si>
  <si>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</si>
  <si>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</si>
  <si>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</si>
  <si>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</si>
  <si>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</si>
  <si>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</si>
  <si>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</si>
  <si>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</si>
  <si>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</si>
  <si>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</si>
  <si>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</si>
  <si>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</si>
  <si>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</si>
  <si>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</si>
  <si>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</si>
  <si>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</si>
  <si>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</si>
  <si>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</si>
  <si>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</si>
  <si>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</si>
  <si>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</si>
  <si>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</si>
  <si>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</si>
  <si>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</si>
  <si>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</si>
  <si>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</si>
  <si>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</si>
  <si>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</si>
  <si>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</si>
  <si>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</si>
  <si>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</si>
  <si>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</si>
  <si>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</si>
  <si>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</si>
  <si>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</si>
  <si>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</si>
  <si>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</si>
  <si>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</si>
  <si>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</si>
  <si>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</si>
  <si>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</si>
  <si>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</si>
  <si>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</si>
  <si>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</si>
  <si>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</si>
  <si>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</si>
  <si>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</si>
  <si>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</si>
  <si>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</si>
  <si>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</si>
  <si>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</si>
  <si>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</si>
  <si>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</si>
  <si>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</si>
  <si>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</si>
  <si>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</si>
  <si>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</si>
  <si>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</si>
  <si>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</si>
  <si>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</si>
  <si>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</si>
  <si>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</si>
  <si>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</si>
  <si>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</si>
  <si>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</si>
  <si>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</si>
  <si>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</si>
  <si>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</si>
  <si>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</si>
  <si>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</si>
  <si>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</si>
  <si>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</si>
  <si>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</si>
  <si>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</si>
  <si>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</si>
  <si>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</si>
  <si>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</si>
  <si>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</si>
  <si>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</si>
  <si>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</si>
  <si>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</si>
  <si>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</si>
  <si>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</si>
  <si>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</si>
  <si>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</si>
  <si>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</si>
  <si>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</si>
  <si>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</si>
  <si>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</si>
  <si>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</si>
  <si>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</si>
  <si>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</si>
  <si>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</si>
  <si>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</si>
  <si>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</si>
  <si>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</si>
  <si>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</si>
  <si>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</si>
  <si>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</si>
  <si>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</si>
  <si>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</si>
  <si>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</si>
  <si>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</si>
  <si>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</si>
  <si>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</si>
  <si>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</si>
  <si>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</si>
  <si>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</si>
  <si>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</si>
  <si>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</si>
  <si>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</si>
  <si>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</si>
  <si>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</si>
  <si>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</si>
  <si>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</si>
  <si>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</si>
  <si>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</si>
  <si>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</si>
  <si>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</si>
  <si>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</si>
  <si>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</si>
  <si>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</si>
  <si>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</si>
  <si>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</si>
  <si>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(amounts in thousands except share and per share data)</t>
  </si>
  <si>
    <t>Assets</t>
  </si>
  <si>
    <t>Current assets:</t>
  </si>
  <si>
    <t>Cash and cash equivalents</t>
  </si>
  <si>
    <t>Short-term investments</t>
  </si>
  <si>
    <t>Collaboration receivables (all amounts are with a related party)</t>
  </si>
  <si>
    <t>Prepaid expenses and other current assets</t>
  </si>
  <si>
    <t>Total current assets</t>
  </si>
  <si>
    <t>Property and equipment, net</t>
  </si>
  <si>
    <t>Property and Equipment</t>
  </si>
  <si>
    <t>Long-term investments</t>
  </si>
  <si>
    <t>Restricted cash</t>
  </si>
  <si>
    <t>Other assets</t>
  </si>
  <si>
    <t>Total assets</t>
  </si>
  <si>
    <t>Liabilities and stockholders' equity</t>
  </si>
  <si>
    <t>Current liabilities:</t>
  </si>
  <si>
    <t>Accounts payable</t>
  </si>
  <si>
    <t>Accruals</t>
  </si>
  <si>
    <t>Deferred revenue</t>
  </si>
  <si>
    <t>Accrued Revenue</t>
  </si>
  <si>
    <t>Deferred rent</t>
  </si>
  <si>
    <t>Total current liabilities</t>
  </si>
  <si>
    <t>Deferred revenue, net of current portion</t>
  </si>
  <si>
    <t>Deferred rent, net of current portion</t>
  </si>
  <si>
    <t>Warrants to purchase common stock</t>
  </si>
  <si>
    <t>Total liabilities</t>
  </si>
  <si>
    <t>Commitments and contingencies (Note8)</t>
  </si>
  <si>
    <t>Stockholders' equity:</t>
  </si>
  <si>
    <t>Undesignated preferred stock, $0.001 par value: 25,000,000 shares authorized and no shares</t>
  </si>
  <si>
    <t>issued or outstanding</t>
  </si>
  <si>
    <t>Common stock, $0.001 par value: 175,000,000 shares authorized; 46,260,747 and 45,261,175 shares issued and outstanding at December31, 2018 and 2017, respectively</t>
  </si>
  <si>
    <t>Additional paid-in capital</t>
  </si>
  <si>
    <t>Accumulated deficit</t>
  </si>
  <si>
    <t>Accumulated other comprehensive loss</t>
  </si>
  <si>
    <t>Total stockholders' equity</t>
  </si>
  <si>
    <t>Revenue:</t>
  </si>
  <si>
    <t>Revenue</t>
  </si>
  <si>
    <t>Collaboration revenue:</t>
  </si>
  <si>
    <t>License and milestone</t>
  </si>
  <si>
    <t>Cost-sharing, net</t>
  </si>
  <si>
    <t>Total revenue (all amounts are with a related party)</t>
  </si>
  <si>
    <t>Costs and expenses:</t>
  </si>
  <si>
    <t>Research and development</t>
  </si>
  <si>
    <t>General and administrative</t>
  </si>
  <si>
    <t>Total costs and expenses</t>
  </si>
  <si>
    <t>Loss from operations</t>
  </si>
  <si>
    <t>Operating Profit</t>
  </si>
  <si>
    <t>Other (expense) income, net</t>
  </si>
  <si>
    <t>Other Income - net</t>
  </si>
  <si>
    <t>Interest income</t>
  </si>
  <si>
    <t>Total other income, net</t>
  </si>
  <si>
    <t>Loss before income taxes</t>
  </si>
  <si>
    <t>Profit before Zakat</t>
  </si>
  <si>
    <t>Net loss</t>
  </si>
  <si>
    <t>Other comprehensive loss:</t>
  </si>
  <si>
    <t>Total Other Comprehensive Loss</t>
  </si>
  <si>
    <t>Total Other Comprehensive Income</t>
  </si>
  <si>
    <t>Net unrealized holding gains (losses) on short- and long-term investments during</t>
  </si>
  <si>
    <t>the period net of tax of $95 thousand, zero, and zero for the years ended December 31, 2018, 2017, and 2016, respectively</t>
  </si>
  <si>
    <t>Comprehensive loss</t>
  </si>
  <si>
    <t>Net loss per share- basic and diluted</t>
  </si>
  <si>
    <t>Weighted-average number of common shares used in computing net loss per share- basic and diluted</t>
  </si>
  <si>
    <t>Operating Activities</t>
  </si>
  <si>
    <t>Adjustments to reconcile net loss to net cash used in operating activities:</t>
  </si>
  <si>
    <t>Depreciation and amortization</t>
  </si>
  <si>
    <t>Stock-based compensation</t>
  </si>
  <si>
    <t>Change in fair value of warrants</t>
  </si>
  <si>
    <t>Other non-cash items</t>
  </si>
  <si>
    <t>Changes in assets and liabilities:</t>
  </si>
  <si>
    <t>Net cash used in operating activities</t>
  </si>
  <si>
    <t>Investing Activities</t>
  </si>
  <si>
    <t>Purchase of investments</t>
  </si>
  <si>
    <t>Proceeds from sales and maturities of investments</t>
  </si>
  <si>
    <t>Purchases of property and equipment</t>
  </si>
  <si>
    <t>Net cash provided by (used in) investing activities</t>
  </si>
  <si>
    <t>Financing Activities</t>
  </si>
  <si>
    <t>Proceeds from issuance of common stock from public offering, net of issuance costs</t>
  </si>
  <si>
    <t>Payments for withholding taxes on restricted stock units</t>
  </si>
  <si>
    <t>Proceeds from issuances of common stock related to employee stock purchase plan</t>
  </si>
  <si>
    <t>Proceeds from exercise of stock options and warrants to purchase common stock</t>
  </si>
  <si>
    <t>Payments for capital lease expenditures</t>
  </si>
  <si>
    <t>Net cash provided by financing activities</t>
  </si>
  <si>
    <t>Net increase (decrease) in cash, cash equivalents and restricted cash</t>
  </si>
  <si>
    <t>Net increase (decrease) in cash and cash equivalents</t>
  </si>
  <si>
    <t>Cash, cash equivalents and restricted cash at beginning of year</t>
  </si>
  <si>
    <t>Cash and cash equivalents at beginning of period</t>
  </si>
  <si>
    <t>Cash, cash equivalents and restricted cash at end of year</t>
  </si>
  <si>
    <t>Supplemental Disclosure of Non-Cash Investing and Financing Activities:</t>
  </si>
  <si>
    <t>Reclassification of warrant liability to additional paid-in capital</t>
  </si>
  <si>
    <t>Capitalized follow-on public offering costs included in accrued expenses</t>
  </si>
  <si>
    <t>Original Line Item in the pdf</t>
  </si>
  <si>
    <t>Line item in the accounts Tamplate into which Originalline item is mapped</t>
  </si>
  <si>
    <t xml:space="preserve">Person mapping </t>
  </si>
  <si>
    <t>Comment</t>
  </si>
  <si>
    <t>Interest Income</t>
  </si>
  <si>
    <t>Chady</t>
  </si>
  <si>
    <t>The algorithm has reported this under "Income (Expense) from Investments"</t>
  </si>
  <si>
    <t>the algorithm has reported this under "Other Operating Income (Expenses)" , however, in PDF this is after operations section</t>
  </si>
  <si>
    <t>-</t>
  </si>
  <si>
    <t>Algorithm is mapping this to "Other Income (Expenses)",, whereas this is a total in the P&amp;L</t>
  </si>
  <si>
    <t>Currently reported under "Current Taxation" , however it should be reported in a way to be considered as a cost when it is negative and the contrary when its positive under "Net Profit (Loss) after Taxation"</t>
  </si>
  <si>
    <t>Other comprehensive loss (Net unrealized holding gains (losses) on short- and long-term investments during
the period net of tax of $95 thousand, zero, and zero for the years ended December
31, 2018, 2017, and 2016, respectively)</t>
  </si>
  <si>
    <t>name in PDF is a sentence, so the algorithm didnt pick this item anywhere in the accounts table</t>
  </si>
  <si>
    <t>Accounts Payable</t>
  </si>
  <si>
    <t>currently reported under "Other Operating Current Liabilities" by algorithm</t>
  </si>
  <si>
    <t>The algorithm has reported this under "Long Term Accruals"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</si>
</sst>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0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0" fontId="4" fillId="0" borderId="0" xfId="2"/>
    <xf numFmtId="3" fontId="8" fillId="0" borderId="0" xfId="0" applyFont="1"/>
    <xf numFmtId="0" fontId="8" fillId="0" borderId="0" xfId="2" applyFont="1"/>
    <xf numFmtId="0" fontId="8" fillId="0" borderId="0" xfId="0" applyNumberFormat="1" applyFont="1"/>
    <xf numFmtId="3" fontId="8" fillId="0" borderId="0" xfId="0" applyFont="1" applyAlignment="1">
      <alignment wrapText="1"/>
    </xf>
    <xf numFmtId="0" fontId="4" fillId="0" borderId="0" xfId="2" applyAlignment="1">
      <alignment wrapText="1"/>
    </xf>
    <xf numFmtId="3" fontId="9" fillId="0" borderId="0" xfId="0" applyFont="1"/>
    <xf numFmtId="0" fontId="9" fillId="0" borderId="0" xfId="0" applyNumberFormat="1" applyFont="1"/>
  </cellXfs>
  <cellStyles count="3">
    <cellStyle name="Normal" xfId="0" builtinId="0"/>
    <cellStyle name="Normal 2" xfId="2" xr:uid="{00000000-0005-0000-0000-000001000000}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07-4EE2-8EB9-7B706337C6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6E-415B-9409-ED5B4B86F0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9E-454D-8DCE-260881869A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9A-40B1-9A7A-DBD44CBFC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00-4C7D-97B9-64E9EBDEF1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A6-4C4C-B2A8-CA4BB4210B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F4-4F1B-8D75-0B28B4639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F7-4B2E-872C-087FF3AA3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48-44AE-8DD7-203EE38D68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CB-4EA2-86E2-F87EA9AA63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10-4579-9522-F38D52E331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7D-46C0-A5FD-6705780325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9B-401B-90EC-A1E49C47FB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59-47BC-B1F3-CA9E01E865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D2-436C-9AB4-0B220CB243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opLeftCell="E1" zoomScale="80" zoomScaleNormal="80" workbookViewId="0">
      <selection activeCell="P187" sqref="P15:P187"/>
    </sheetView>
  </sheetViews>
  <sheetFormatPr defaultColWidth="9" defaultRowHeight="13.1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-118898</v>
      </c>
      <c r="G6" s="7">
        <f t="shared" ref="G6:O6" si="1">IF(G4=$BF$1,"",G71)</f>
        <v>-108422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8808</v>
      </c>
      <c r="G7" s="7">
        <f t="shared" ref="G7:O7" si="2">IF(G4=$BF$1,"",G128)</f>
        <v>103934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306013</v>
      </c>
      <c r="G8" s="7">
        <f t="shared" ref="G8:O8" si="3">IF(G4=$BF$1,"",G161)</f>
        <v>285243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18912</v>
      </c>
      <c r="G9" s="7">
        <f t="shared" ref="G9:O9" si="4">IF(G4=$BF$1,"",G189)</f>
        <v>16745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3872</v>
      </c>
      <c r="G10" s="7">
        <f t="shared" ref="G10:O10" si="5">IF(G4=$BF$1,"",G210)</f>
        <v>7215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292037</v>
      </c>
      <c r="G11" s="7">
        <f t="shared" ref="G11:O11" si="6">IF(G4=$BF$1,"",G227)</f>
        <v>365217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314821</v>
      </c>
      <c r="G12" s="35">
        <f t="shared" ref="G12:O12" si="7">IF(G4=$BF$1,"",SUM(G7:G8))</f>
        <v>389177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314821</v>
      </c>
      <c r="G13" s="35">
        <f t="shared" ref="G13:O13" si="8">IF(G4=$BF$1,"",SUM(G9:G11))</f>
        <v>389177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  <c r="P15" s="40"/>
    </row>
    <row r="16" spans="5:16">
      <c r="P16" s="40"/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40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40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40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40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40"/>
    </row>
    <row r="22" spans="5:16">
      <c r="P22" s="4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0"/>
    </row>
    <row r="24" spans="5:16">
      <c r="E24" s="1" t="s">
        <v>26</v>
      </c>
      <c r="F24">
        <v>13991</v>
      </c>
      <c r="G24">
        <v>13481</v>
      </c>
      <c r="H24">
        <v>27771</v>
      </c>
      <c r="P24" s="40" t="s">
        <v>27</v>
      </c>
    </row>
    <row r="25" spans="5:16">
      <c r="E25" s="1" t="s">
        <v>28</v>
      </c>
      <c r="P25" s="40"/>
    </row>
    <row r="26" spans="5:16">
      <c r="E26" s="1" t="s">
        <v>29</v>
      </c>
      <c r="P26" s="40"/>
    </row>
    <row r="27" spans="5:16">
      <c r="E27" s="1" t="s">
        <v>30</v>
      </c>
      <c r="P27" s="40"/>
    </row>
    <row r="28" spans="5:16">
      <c r="E28" s="1" t="s">
        <v>31</v>
      </c>
      <c r="P28" s="40"/>
    </row>
    <row r="29" spans="5:16">
      <c r="E29" s="12" t="s">
        <v>32</v>
      </c>
      <c r="P29" s="40"/>
    </row>
    <row r="30" spans="5:16">
      <c r="E30" s="6" t="s">
        <v>33</v>
      </c>
      <c r="F30" s="7">
        <f>F24-F25+ABS(F26)-F27-F28-F29</f>
        <v>13991</v>
      </c>
      <c r="G30" s="7">
        <f>IF(G4=$BF$1,"",G24-G25+ABS(G26)-G27-G28-G29)</f>
        <v>13481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0"/>
    </row>
    <row r="31" spans="5:16">
      <c r="E31" s="12" t="s">
        <v>34</v>
      </c>
      <c r="F31" s="40">
        <v>0</v>
      </c>
      <c r="G31" s="40">
        <v>0</v>
      </c>
      <c r="H31">
        <v>7262</v>
      </c>
      <c r="P31" s="40" t="s">
        <v>35</v>
      </c>
    </row>
    <row r="32" spans="5:16">
      <c r="E32" s="1" t="s">
        <v>36</v>
      </c>
      <c r="P32" s="40"/>
    </row>
    <row r="33" spans="5:16">
      <c r="E33" s="1" t="s">
        <v>37</v>
      </c>
      <c r="P33" s="40"/>
    </row>
    <row r="34" spans="5:16">
      <c r="E34" s="1" t="s">
        <v>38</v>
      </c>
      <c r="F34">
        <v>34503</v>
      </c>
      <c r="G34">
        <v>33738</v>
      </c>
      <c r="H34">
        <v>25297</v>
      </c>
      <c r="P34" s="40" t="s">
        <v>27</v>
      </c>
    </row>
    <row r="35" spans="5:16">
      <c r="E35" s="1" t="s">
        <v>39</v>
      </c>
      <c r="F35">
        <v>103902</v>
      </c>
      <c r="G35">
        <v>89726</v>
      </c>
      <c r="H35">
        <v>68580</v>
      </c>
      <c r="P35" s="40" t="s">
        <v>27</v>
      </c>
    </row>
    <row r="36" spans="5:16">
      <c r="E36" s="1" t="s">
        <v>40</v>
      </c>
      <c r="P36" s="40"/>
    </row>
    <row r="37" spans="5:16">
      <c r="E37" s="1" t="s">
        <v>41</v>
      </c>
      <c r="P37" s="40"/>
    </row>
    <row r="38" spans="5:16">
      <c r="E38" s="1" t="s">
        <v>42</v>
      </c>
      <c r="P38" s="40"/>
    </row>
    <row r="39" spans="5:16">
      <c r="E39" s="1" t="s">
        <v>43</v>
      </c>
      <c r="P39" s="40"/>
    </row>
    <row r="40" spans="5:16">
      <c r="E40" s="1" t="s">
        <v>44</v>
      </c>
      <c r="P40" s="40"/>
    </row>
    <row r="41" spans="5:16">
      <c r="E41" s="1" t="s">
        <v>45</v>
      </c>
      <c r="P41" s="40"/>
    </row>
    <row r="42" spans="5:16">
      <c r="E42" s="1" t="s">
        <v>46</v>
      </c>
      <c r="P42" s="40"/>
    </row>
    <row r="43" spans="5:16">
      <c r="E43" s="6" t="s">
        <v>47</v>
      </c>
      <c r="F43" s="7">
        <f>F32+F33+F34+F35+F36+F37+F38+F39+F40+F41+F42</f>
        <v>138405</v>
      </c>
      <c r="G43" s="7">
        <f>G32+G33+G34+G35+G36+G37+G38+G39+G40+G41+G42</f>
        <v>123464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0"/>
    </row>
    <row r="44" spans="5:16">
      <c r="E44" s="6" t="s">
        <v>48</v>
      </c>
      <c r="F44" s="7">
        <f>F30+F31-F43</f>
        <v>-124414</v>
      </c>
      <c r="G44" s="7">
        <f>IF(G4=$BF$1,"",G30+G31-G43)</f>
        <v>-109983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0"/>
    </row>
    <row r="45" spans="5:16">
      <c r="E45" s="1" t="s">
        <v>49</v>
      </c>
      <c r="P45" s="40"/>
    </row>
    <row r="46" spans="5:16">
      <c r="E46" s="1" t="s">
        <v>50</v>
      </c>
      <c r="P46" s="40"/>
    </row>
    <row r="47" spans="5:16">
      <c r="E47" s="1" t="s">
        <v>51</v>
      </c>
      <c r="P47" s="40"/>
    </row>
    <row r="48" spans="5:16">
      <c r="E48" s="12" t="s">
        <v>52</v>
      </c>
      <c r="F48" s="40">
        <v>5568</v>
      </c>
      <c r="G48" s="40">
        <v>2553</v>
      </c>
      <c r="P48" s="40"/>
    </row>
    <row r="49" spans="5:16">
      <c r="E49" s="1" t="s">
        <v>53</v>
      </c>
      <c r="P49" s="40"/>
    </row>
    <row r="50" spans="5:16">
      <c r="E50" s="1" t="s">
        <v>54</v>
      </c>
      <c r="P50" s="40"/>
    </row>
    <row r="51" spans="5:16">
      <c r="E51" s="1" t="s">
        <v>55</v>
      </c>
      <c r="P51" s="40"/>
    </row>
    <row r="52" spans="5:16">
      <c r="E52" s="12" t="s">
        <v>56</v>
      </c>
      <c r="F52" s="40">
        <v>0</v>
      </c>
      <c r="G52" s="40">
        <v>0</v>
      </c>
      <c r="H52">
        <v>1854</v>
      </c>
      <c r="P52" s="40" t="s">
        <v>57</v>
      </c>
    </row>
    <row r="53" spans="5:16">
      <c r="E53" s="1" t="s">
        <v>58</v>
      </c>
      <c r="P53" s="40"/>
    </row>
    <row r="54" spans="5:16">
      <c r="E54" s="12" t="s">
        <v>59</v>
      </c>
      <c r="F54" s="40">
        <v>-52</v>
      </c>
      <c r="G54" s="40">
        <v>-992</v>
      </c>
      <c r="H54">
        <v>9116</v>
      </c>
      <c r="P54" s="40" t="s">
        <v>60</v>
      </c>
    </row>
    <row r="55" spans="5:16">
      <c r="E55" s="1" t="s">
        <v>61</v>
      </c>
      <c r="P55" s="40"/>
    </row>
    <row r="56" spans="5:16">
      <c r="E56" s="1" t="s">
        <v>62</v>
      </c>
      <c r="P56" s="40"/>
    </row>
    <row r="57" spans="5:16">
      <c r="E57" s="1" t="s">
        <v>63</v>
      </c>
      <c r="P57" s="40"/>
    </row>
    <row r="58" spans="5:16">
      <c r="E58" s="12" t="s">
        <v>64</v>
      </c>
      <c r="P58" s="40"/>
    </row>
    <row r="59" spans="5:16">
      <c r="E59" s="6" t="s">
        <v>65</v>
      </c>
      <c r="F59" s="7">
        <f>F44+F45+F46+F47+F48-F49-F50-F51+F52-F53+F54+F55-F56+F57+F58</f>
        <v>-118898</v>
      </c>
      <c r="G59" s="7">
        <f>IF(G4=$BF$1,"",G44+G45+G46+G47+G48-G49-G50-G51+G52-G53+G54+G55-G56+G57+G58)</f>
        <v>-108422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0"/>
    </row>
    <row r="60" spans="5:16">
      <c r="E60" s="1" t="s">
        <v>66</v>
      </c>
      <c r="F60" s="40"/>
      <c r="G60" s="40"/>
      <c r="H60">
        <v>-24</v>
      </c>
      <c r="P60" s="40"/>
    </row>
    <row r="61" spans="5:16">
      <c r="E61" s="1" t="s">
        <v>67</v>
      </c>
      <c r="P61" s="40"/>
    </row>
    <row r="62" spans="5:16">
      <c r="E62" s="1" t="s">
        <v>68</v>
      </c>
      <c r="P62" s="40"/>
    </row>
    <row r="63" spans="5:16">
      <c r="E63" s="12"/>
      <c r="P63" s="40"/>
    </row>
    <row r="64" spans="5:16">
      <c r="E64" s="43" t="s">
        <v>69</v>
      </c>
      <c r="F64" s="42">
        <v>27</v>
      </c>
      <c r="G64" s="42">
        <v>32</v>
      </c>
      <c r="P64" s="40" t="s">
        <v>70</v>
      </c>
    </row>
    <row r="65" spans="5:16">
      <c r="E65" s="12"/>
      <c r="P65" s="40"/>
    </row>
    <row r="66" spans="5:16">
      <c r="E66" s="12" t="s">
        <v>71</v>
      </c>
      <c r="F66" s="42"/>
      <c r="G66" s="42"/>
      <c r="P66" s="40"/>
    </row>
    <row r="67" spans="5:16">
      <c r="E67" s="6" t="s">
        <v>72</v>
      </c>
      <c r="F67" s="7">
        <f>SUM(F59,-F60,-ABS(F61),-F62,-F66)</f>
        <v>-118898</v>
      </c>
      <c r="G67" s="7">
        <f>IF(G4=$BF$1,"",SUM(G59,-G60,-ABS(G61),-G62,-G66))</f>
        <v>-108422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0" t="s">
        <v>73</v>
      </c>
    </row>
    <row r="68" spans="5:16">
      <c r="E68" s="1" t="s">
        <v>74</v>
      </c>
      <c r="P68" s="40"/>
    </row>
    <row r="69" spans="5:16">
      <c r="E69" s="1" t="s">
        <v>75</v>
      </c>
      <c r="P69" s="40"/>
    </row>
    <row r="70" spans="5:16">
      <c r="E70" s="1" t="s">
        <v>76</v>
      </c>
      <c r="P70" s="40"/>
    </row>
    <row r="71" spans="5:16">
      <c r="E71" s="6" t="s">
        <v>77</v>
      </c>
      <c r="F71" s="7">
        <f>SUM(F67:F70)</f>
        <v>-118898</v>
      </c>
      <c r="G71" s="7">
        <f t="shared" ref="G71:O71" si="14">IF(G4=$BF$1,"",SUM(G67:G70))</f>
        <v>-108422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0"/>
    </row>
    <row r="72" spans="5:16">
      <c r="E72" s="12"/>
      <c r="P72" s="40"/>
    </row>
    <row r="73" spans="5:16">
      <c r="P73" s="40"/>
    </row>
    <row r="74" spans="5:16">
      <c r="E74" s="1" t="s">
        <v>78</v>
      </c>
      <c r="P74" s="40"/>
    </row>
    <row r="75" spans="5:16">
      <c r="E75" s="12" t="s">
        <v>79</v>
      </c>
      <c r="F75" s="42">
        <v>335</v>
      </c>
      <c r="G75" s="42">
        <v>-470</v>
      </c>
      <c r="P75" s="40"/>
    </row>
    <row r="76" spans="5:16">
      <c r="E76" s="1" t="s">
        <v>80</v>
      </c>
      <c r="P76" s="40"/>
    </row>
    <row r="77" spans="5:16">
      <c r="E77" s="1" t="s">
        <v>81</v>
      </c>
      <c r="P77" s="40"/>
    </row>
    <row r="78" spans="5:16">
      <c r="P78" s="40"/>
    </row>
    <row r="79" spans="5:16">
      <c r="P79" s="40"/>
    </row>
    <row r="80" spans="5:16">
      <c r="P80" s="40"/>
    </row>
    <row r="81" spans="5:16">
      <c r="E81" s="1" t="s">
        <v>82</v>
      </c>
      <c r="P81" s="40"/>
    </row>
    <row r="82" spans="5:16">
      <c r="E82" s="1" t="s">
        <v>83</v>
      </c>
      <c r="P82" s="40"/>
    </row>
    <row r="83" spans="5:16">
      <c r="E83" s="6" t="s">
        <v>84</v>
      </c>
      <c r="F83" s="7">
        <f>SUM(F71:F82)</f>
        <v>-118563</v>
      </c>
      <c r="G83" s="7">
        <f t="shared" ref="G83:O83" si="15">IF(G4=$BF$1,"",SUM(G71:G82))</f>
        <v>-108892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0"/>
    </row>
    <row r="84" spans="5:16">
      <c r="E84" s="1" t="s">
        <v>85</v>
      </c>
      <c r="P84" s="40"/>
    </row>
    <row r="85" spans="5:16">
      <c r="E85" s="1" t="s">
        <v>86</v>
      </c>
      <c r="P85" s="40"/>
    </row>
    <row r="86" spans="5:16">
      <c r="P86" s="40"/>
    </row>
    <row r="87" spans="5:16">
      <c r="P87" s="40"/>
    </row>
    <row r="88" spans="5:16">
      <c r="E88" s="8" t="s">
        <v>87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40"/>
    </row>
    <row r="89" spans="5:16">
      <c r="E89" s="1" t="s">
        <v>88</v>
      </c>
      <c r="P89" s="40"/>
    </row>
    <row r="90" spans="5:16">
      <c r="E90" s="1" t="s">
        <v>89</v>
      </c>
      <c r="P90" s="40"/>
    </row>
    <row r="91" spans="5:16">
      <c r="E91" s="1" t="s">
        <v>90</v>
      </c>
      <c r="P91" s="40"/>
    </row>
    <row r="92" spans="5:16">
      <c r="E92" s="12" t="s">
        <v>91</v>
      </c>
      <c r="F92">
        <v>7106</v>
      </c>
      <c r="G92">
        <v>6966</v>
      </c>
      <c r="P92" s="40" t="s">
        <v>27</v>
      </c>
    </row>
    <row r="93" spans="5:16">
      <c r="E93" s="1" t="s">
        <v>92</v>
      </c>
      <c r="P93" s="40"/>
    </row>
    <row r="94" spans="5:16">
      <c r="E94" s="1" t="s">
        <v>93</v>
      </c>
      <c r="P94" s="40"/>
    </row>
    <row r="95" spans="5:16">
      <c r="E95" s="1" t="s">
        <v>94</v>
      </c>
      <c r="P95" s="40"/>
    </row>
    <row r="96" spans="5:16">
      <c r="E96" s="12"/>
      <c r="P96" s="40"/>
    </row>
    <row r="97" spans="5:16">
      <c r="P97" s="40"/>
    </row>
    <row r="98" spans="5:16">
      <c r="E98" s="6" t="s">
        <v>95</v>
      </c>
      <c r="F98" s="7">
        <f>F89+F90+F91+F92+F93+F94+F95+F96</f>
        <v>7106</v>
      </c>
      <c r="G98" s="7">
        <f>IF(G4=$BF$1,"",G89+G90+G91+G92+G93+G94+G95+G96)</f>
        <v>6966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0"/>
    </row>
    <row r="99" spans="5:16">
      <c r="E99" s="1" t="s">
        <v>96</v>
      </c>
      <c r="P99" s="40"/>
    </row>
    <row r="100" spans="5:16">
      <c r="E100" s="6" t="s">
        <v>97</v>
      </c>
      <c r="F100" s="7">
        <f>F98+F99</f>
        <v>7106</v>
      </c>
      <c r="G100" s="7">
        <f t="shared" ref="G100:O100" si="17">IF(G4=$BF$1,"",G98+G99)</f>
        <v>6966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0"/>
    </row>
    <row r="101" spans="5:16">
      <c r="E101" s="1" t="s">
        <v>98</v>
      </c>
      <c r="P101" s="40"/>
    </row>
    <row r="102" spans="5:16">
      <c r="E102" s="1" t="s">
        <v>99</v>
      </c>
      <c r="P102" s="40"/>
    </row>
    <row r="103" spans="5:16">
      <c r="E103" s="1" t="s">
        <v>100</v>
      </c>
      <c r="P103" s="40"/>
    </row>
    <row r="104" spans="5:16">
      <c r="E104" s="6" t="s">
        <v>101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  <c r="P104" s="40"/>
    </row>
    <row r="105" spans="5:16">
      <c r="E105" s="1" t="s">
        <v>102</v>
      </c>
      <c r="P105" s="40"/>
    </row>
    <row r="106" spans="5:16">
      <c r="E106" s="1" t="s">
        <v>103</v>
      </c>
      <c r="P106" s="40"/>
    </row>
    <row r="107" spans="5:16">
      <c r="E107" s="1" t="s">
        <v>104</v>
      </c>
      <c r="P107" s="40"/>
    </row>
    <row r="108" spans="5:16">
      <c r="E108" s="1" t="s">
        <v>105</v>
      </c>
      <c r="P108" s="40"/>
    </row>
    <row r="109" spans="5:16">
      <c r="E109" s="1" t="s">
        <v>106</v>
      </c>
      <c r="P109" s="40"/>
    </row>
    <row r="110" spans="5:16">
      <c r="E110" s="1" t="s">
        <v>107</v>
      </c>
      <c r="P110" s="40"/>
    </row>
    <row r="111" spans="5:16">
      <c r="E111" s="1" t="s">
        <v>108</v>
      </c>
      <c r="P111" s="40"/>
    </row>
    <row r="112" spans="5:16">
      <c r="E112" s="1" t="s">
        <v>109</v>
      </c>
      <c r="P112" s="40"/>
    </row>
    <row r="113" spans="5:16">
      <c r="E113" s="1" t="s">
        <v>110</v>
      </c>
      <c r="F113">
        <v>0</v>
      </c>
      <c r="G113">
        <v>95723</v>
      </c>
      <c r="P113" s="40" t="s">
        <v>27</v>
      </c>
    </row>
    <row r="114" spans="5:16">
      <c r="E114" s="1" t="s">
        <v>111</v>
      </c>
      <c r="P114" s="40"/>
    </row>
    <row r="115" spans="5:16">
      <c r="E115" s="1" t="s">
        <v>112</v>
      </c>
      <c r="P115" s="40"/>
    </row>
    <row r="116" spans="5:16">
      <c r="E116" s="1" t="s">
        <v>113</v>
      </c>
      <c r="P116" s="40"/>
    </row>
    <row r="117" spans="5:16">
      <c r="E117" s="1" t="s">
        <v>114</v>
      </c>
      <c r="P117" s="40"/>
    </row>
    <row r="118" spans="5:16">
      <c r="E118" s="1" t="s">
        <v>115</v>
      </c>
      <c r="P118" s="40"/>
    </row>
    <row r="119" spans="5:16">
      <c r="P119" s="40"/>
    </row>
    <row r="120" spans="5:16">
      <c r="P120" s="40"/>
    </row>
    <row r="121" spans="5:16">
      <c r="P121" s="40"/>
    </row>
    <row r="122" spans="5:16">
      <c r="E122" s="1" t="s">
        <v>116</v>
      </c>
      <c r="P122" s="40"/>
    </row>
    <row r="123" spans="5:16">
      <c r="E123" s="1" t="s">
        <v>117</v>
      </c>
      <c r="P123" s="40"/>
    </row>
    <row r="124" spans="5:16">
      <c r="E124" s="1" t="s">
        <v>118</v>
      </c>
      <c r="P124" s="40"/>
    </row>
    <row r="125" spans="5:16">
      <c r="E125" s="1" t="s">
        <v>119</v>
      </c>
      <c r="P125" s="40"/>
    </row>
    <row r="126" spans="5:16">
      <c r="E126" s="1" t="s">
        <v>120</v>
      </c>
      <c r="F126">
        <v>1702</v>
      </c>
      <c r="G126">
        <v>1245</v>
      </c>
      <c r="P126" s="40" t="s">
        <v>27</v>
      </c>
    </row>
    <row r="127" spans="5:16">
      <c r="E127" s="12" t="s">
        <v>121</v>
      </c>
      <c r="P127" s="40"/>
    </row>
    <row r="128" spans="5:16">
      <c r="E128" s="6" t="s">
        <v>122</v>
      </c>
      <c r="F128" s="7">
        <f>F100+SUM(F104:F127)</f>
        <v>8808</v>
      </c>
      <c r="G128" s="7">
        <f t="shared" ref="G128:O128" si="19">IF(G4=$BF$1,"",G100+SUM(G104:G126))</f>
        <v>103934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0"/>
    </row>
    <row r="129" spans="5:16">
      <c r="E129" s="8" t="s">
        <v>123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40"/>
    </row>
    <row r="130" spans="5:16">
      <c r="E130" s="1" t="s">
        <v>124</v>
      </c>
      <c r="F130">
        <v>144052</v>
      </c>
      <c r="G130">
        <v>100150</v>
      </c>
      <c r="P130" s="40" t="s">
        <v>27</v>
      </c>
    </row>
    <row r="131" spans="5:16">
      <c r="E131" s="1" t="s">
        <v>125</v>
      </c>
      <c r="F131">
        <v>147260</v>
      </c>
      <c r="G131">
        <v>177077</v>
      </c>
      <c r="P131" s="40" t="s">
        <v>27</v>
      </c>
    </row>
    <row r="132" spans="5:16">
      <c r="E132" s="1" t="s">
        <v>126</v>
      </c>
      <c r="P132" s="40"/>
    </row>
    <row r="133" spans="5:16">
      <c r="E133" s="1" t="s">
        <v>127</v>
      </c>
      <c r="P133" s="40"/>
    </row>
    <row r="134" spans="5:16">
      <c r="E134" s="1" t="s">
        <v>102</v>
      </c>
      <c r="P134" s="40"/>
    </row>
    <row r="135" spans="5:16">
      <c r="E135" s="1" t="s">
        <v>103</v>
      </c>
      <c r="P135" s="40"/>
    </row>
    <row r="136" spans="5:16">
      <c r="E136" s="1" t="s">
        <v>128</v>
      </c>
      <c r="P136" s="40"/>
    </row>
    <row r="137" spans="5:16">
      <c r="P137" s="40"/>
    </row>
    <row r="138" spans="5:16">
      <c r="P138" s="40"/>
    </row>
    <row r="139" spans="5:16">
      <c r="P139" s="40"/>
    </row>
    <row r="140" spans="5:16">
      <c r="E140" s="6" t="s">
        <v>129</v>
      </c>
      <c r="F140" s="7">
        <f>F130+F131+F132+F133+F134+F135+F136+F139</f>
        <v>291312</v>
      </c>
      <c r="G140" s="7">
        <f t="shared" ref="G140:O140" si="20">IF(G4=$BF$1,"",G130+G131+G132+G133+G134+G135+G136+G139)</f>
        <v>277227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  <c r="P140" s="40"/>
    </row>
    <row r="141" spans="5:16">
      <c r="E141" s="1" t="s">
        <v>130</v>
      </c>
      <c r="P141" s="40"/>
    </row>
    <row r="142" spans="5:16">
      <c r="E142" s="1" t="s">
        <v>131</v>
      </c>
      <c r="P142" s="40"/>
    </row>
    <row r="143" spans="5:16">
      <c r="E143" s="1" t="s">
        <v>132</v>
      </c>
      <c r="P143" s="40"/>
    </row>
    <row r="144" spans="5:16">
      <c r="E144" s="1" t="s">
        <v>133</v>
      </c>
      <c r="P144" s="40"/>
    </row>
    <row r="145" spans="5:16">
      <c r="E145" s="6" t="s">
        <v>134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0"/>
    </row>
    <row r="146" spans="5:16">
      <c r="E146" s="1" t="s">
        <v>135</v>
      </c>
      <c r="F146">
        <v>7039</v>
      </c>
      <c r="G146">
        <v>3570</v>
      </c>
      <c r="P146" s="40" t="s">
        <v>27</v>
      </c>
    </row>
    <row r="147" spans="5:16">
      <c r="E147" s="1" t="s">
        <v>136</v>
      </c>
      <c r="P147" s="40"/>
    </row>
    <row r="148" spans="5:16">
      <c r="E148" s="1" t="s">
        <v>137</v>
      </c>
      <c r="P148" s="40"/>
    </row>
    <row r="149" spans="5:16">
      <c r="E149" s="1" t="s">
        <v>138</v>
      </c>
      <c r="P149" s="40"/>
    </row>
    <row r="150" spans="5:16">
      <c r="E150" s="1" t="s">
        <v>139</v>
      </c>
      <c r="P150" s="40"/>
    </row>
    <row r="151" spans="5:16">
      <c r="E151" s="1" t="s">
        <v>140</v>
      </c>
      <c r="P151" s="40"/>
    </row>
    <row r="152" spans="5:16">
      <c r="P152" s="40"/>
    </row>
    <row r="153" spans="5:16">
      <c r="P153" s="40"/>
    </row>
    <row r="154" spans="5:16">
      <c r="E154" s="12" t="s">
        <v>141</v>
      </c>
      <c r="F154">
        <v>7662</v>
      </c>
      <c r="G154">
        <v>4446</v>
      </c>
      <c r="P154" s="40" t="s">
        <v>27</v>
      </c>
    </row>
    <row r="155" spans="5:16">
      <c r="E155" s="1" t="s">
        <v>142</v>
      </c>
      <c r="P155" s="40"/>
    </row>
    <row r="156" spans="5:16">
      <c r="E156" s="12" t="s">
        <v>143</v>
      </c>
      <c r="P156" s="40"/>
    </row>
    <row r="157" spans="5:16">
      <c r="E157" s="12" t="s">
        <v>144</v>
      </c>
      <c r="P157" s="40"/>
    </row>
    <row r="158" spans="5:16">
      <c r="E158" s="1" t="s">
        <v>145</v>
      </c>
      <c r="P158" s="40"/>
    </row>
    <row r="159" spans="5:16">
      <c r="E159" s="1" t="s">
        <v>146</v>
      </c>
      <c r="P159" s="40"/>
    </row>
    <row r="160" spans="5:16">
      <c r="E160" s="6" t="s">
        <v>147</v>
      </c>
      <c r="F160" s="7">
        <f>F146+F147+F148+F149+F150+F151+F152+F153+F154+F155+F156+F157+F158+F159</f>
        <v>14701</v>
      </c>
      <c r="G160" s="7">
        <f>IF(G4=$BF$1,"",G146+G147+G148+G149+G150+G151+G152+G153+G154+G155+G156+G157+G158+G159)</f>
        <v>8016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  <c r="P160" s="40"/>
    </row>
    <row r="161" spans="5:16">
      <c r="E161" s="6" t="s">
        <v>12</v>
      </c>
      <c r="F161" s="7">
        <f>F140+F145+F160</f>
        <v>306013</v>
      </c>
      <c r="G161" s="7">
        <f t="shared" ref="G161:O161" si="22">IF(G4=$BF$1,"",G140+G145+G160)</f>
        <v>285243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0"/>
    </row>
    <row r="162" spans="5:16">
      <c r="E162" s="8" t="s">
        <v>148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40"/>
    </row>
    <row r="163" spans="5:16">
      <c r="E163" s="1" t="s">
        <v>149</v>
      </c>
      <c r="P163" s="40"/>
    </row>
    <row r="164" spans="5:16">
      <c r="E164" s="1" t="s">
        <v>150</v>
      </c>
      <c r="P164" s="40"/>
    </row>
    <row r="165" spans="5:16">
      <c r="E165" s="1" t="s">
        <v>151</v>
      </c>
      <c r="P165" s="40"/>
    </row>
    <row r="166" spans="5:16">
      <c r="E166" s="1" t="s">
        <v>152</v>
      </c>
      <c r="P166" s="40"/>
    </row>
    <row r="167" spans="5:16">
      <c r="E167" s="1" t="s">
        <v>153</v>
      </c>
      <c r="P167" s="40"/>
    </row>
    <row r="168" spans="5:16">
      <c r="E168" s="1" t="s">
        <v>154</v>
      </c>
      <c r="P168" s="40"/>
    </row>
    <row r="169" spans="5:16">
      <c r="E169" s="1" t="s">
        <v>155</v>
      </c>
      <c r="P169" s="40"/>
    </row>
    <row r="170" spans="5:16">
      <c r="E170" s="1" t="s">
        <v>156</v>
      </c>
      <c r="P170" s="40"/>
    </row>
    <row r="171" spans="5:16">
      <c r="E171" s="1" t="s">
        <v>157</v>
      </c>
      <c r="P171" s="40"/>
    </row>
    <row r="172" spans="5:16">
      <c r="E172" s="1" t="s">
        <v>158</v>
      </c>
      <c r="P172" s="40"/>
    </row>
    <row r="173" spans="5:16">
      <c r="E173" s="1" t="s">
        <v>159</v>
      </c>
      <c r="P173" s="40"/>
    </row>
    <row r="174" spans="5:16">
      <c r="E174" s="1" t="s">
        <v>160</v>
      </c>
      <c r="P174" s="40"/>
    </row>
    <row r="175" spans="5:16">
      <c r="E175" s="1" t="s">
        <v>161</v>
      </c>
      <c r="P175" s="40"/>
    </row>
    <row r="176" spans="5:16">
      <c r="E176" s="1" t="s">
        <v>162</v>
      </c>
      <c r="P176" s="40"/>
    </row>
    <row r="177" spans="5:16">
      <c r="E177" s="1" t="s">
        <v>163</v>
      </c>
      <c r="P177" s="40"/>
    </row>
    <row r="178" spans="5:16">
      <c r="E178" s="1" t="s">
        <v>164</v>
      </c>
      <c r="P178" s="40"/>
    </row>
    <row r="179" spans="5:16">
      <c r="P179" s="40"/>
    </row>
    <row r="180" spans="5:16">
      <c r="E180" s="1" t="s">
        <v>165</v>
      </c>
      <c r="P180" s="40"/>
    </row>
    <row r="181" spans="5:16">
      <c r="E181" s="1" t="s">
        <v>166</v>
      </c>
      <c r="P181" s="40"/>
    </row>
    <row r="182" spans="5:16">
      <c r="P182" s="40"/>
    </row>
    <row r="183" spans="5:16">
      <c r="E183" s="1" t="s">
        <v>167</v>
      </c>
      <c r="P183" s="40"/>
    </row>
    <row r="184" spans="5:16">
      <c r="E184" s="12" t="s">
        <v>168</v>
      </c>
      <c r="F184" s="45">
        <v>18493</v>
      </c>
      <c r="G184" s="45">
        <v>15118</v>
      </c>
      <c r="P184" s="40" t="s">
        <v>27</v>
      </c>
    </row>
    <row r="185" spans="5:16">
      <c r="E185" s="12" t="s">
        <v>169</v>
      </c>
      <c r="F185" s="45">
        <v>0</v>
      </c>
      <c r="G185" s="45">
        <v>541</v>
      </c>
      <c r="P185" s="40" t="s">
        <v>27</v>
      </c>
    </row>
    <row r="186" spans="5:16">
      <c r="F186" s="46"/>
      <c r="G186" s="46"/>
      <c r="P186" s="40"/>
    </row>
    <row r="187" spans="5:16">
      <c r="E187" s="1" t="s">
        <v>170</v>
      </c>
      <c r="F187" s="45">
        <v>419</v>
      </c>
      <c r="G187" s="45">
        <v>1086</v>
      </c>
      <c r="P187" s="40" t="s">
        <v>27</v>
      </c>
    </row>
    <row r="188" spans="5:16">
      <c r="E188" s="1" t="s">
        <v>171</v>
      </c>
    </row>
    <row r="189" spans="5:16">
      <c r="E189" s="6" t="s">
        <v>13</v>
      </c>
      <c r="F189" s="7">
        <f>SUM(F163:F188)</f>
        <v>18912</v>
      </c>
      <c r="G189" s="7">
        <f t="shared" ref="G189:O189" si="23">IF(G4=$BF$1,"",SUM(G163:G188))</f>
        <v>16745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172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173</v>
      </c>
    </row>
    <row r="192" spans="5:16">
      <c r="E192" s="1" t="s">
        <v>174</v>
      </c>
    </row>
    <row r="193" spans="5:16">
      <c r="E193" s="1" t="s">
        <v>175</v>
      </c>
    </row>
    <row r="194" spans="5:16">
      <c r="E194" s="1" t="s">
        <v>176</v>
      </c>
    </row>
    <row r="195" spans="5:16">
      <c r="E195" s="1" t="s">
        <v>177</v>
      </c>
    </row>
    <row r="196" spans="5:16">
      <c r="E196" s="1" t="s">
        <v>178</v>
      </c>
    </row>
    <row r="197" spans="5:16">
      <c r="E197" s="12" t="s">
        <v>179</v>
      </c>
      <c r="F197">
        <f>2381-0</f>
        <v>2381</v>
      </c>
      <c r="G197">
        <f>4979-3161</f>
        <v>1818</v>
      </c>
      <c r="P197" s="40" t="s">
        <v>180</v>
      </c>
    </row>
    <row r="198" spans="5:16">
      <c r="E198" s="1" t="s">
        <v>181</v>
      </c>
    </row>
    <row r="199" spans="5:16">
      <c r="E199" s="1" t="s">
        <v>182</v>
      </c>
    </row>
    <row r="200" spans="5:16">
      <c r="E200" s="1" t="s">
        <v>183</v>
      </c>
    </row>
    <row r="201" spans="5:16">
      <c r="E201" s="1" t="s">
        <v>184</v>
      </c>
    </row>
    <row r="202" spans="5:16">
      <c r="E202" s="1" t="s">
        <v>185</v>
      </c>
    </row>
    <row r="203" spans="5:16">
      <c r="E203" s="1" t="s">
        <v>186</v>
      </c>
    </row>
    <row r="204" spans="5:16">
      <c r="E204" s="1" t="s">
        <v>58</v>
      </c>
    </row>
    <row r="205" spans="5:16">
      <c r="E205" s="1" t="s">
        <v>74</v>
      </c>
    </row>
    <row r="206" spans="5:16">
      <c r="E206" s="12" t="s">
        <v>187</v>
      </c>
      <c r="F206" s="42">
        <v>0</v>
      </c>
      <c r="G206" s="42">
        <v>3161</v>
      </c>
    </row>
    <row r="209" spans="5:15">
      <c r="E209" s="1" t="s">
        <v>188</v>
      </c>
      <c r="F209">
        <v>1491</v>
      </c>
      <c r="G209">
        <v>2236</v>
      </c>
    </row>
    <row r="210" spans="5:15">
      <c r="E210" s="6" t="s">
        <v>14</v>
      </c>
      <c r="F210" s="7">
        <f>SUM(F191:F209)</f>
        <v>3872</v>
      </c>
      <c r="G210" s="7">
        <f t="shared" ref="G210:O210" si="24">IF(G4=$BF$1,"",SUM(G191:G209))</f>
        <v>7215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5">
      <c r="E211" s="8" t="s">
        <v>189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5">
      <c r="E212" s="1" t="s">
        <v>190</v>
      </c>
      <c r="F212">
        <v>879146</v>
      </c>
      <c r="G212">
        <v>839136</v>
      </c>
    </row>
    <row r="213" spans="5:15">
      <c r="E213" s="1" t="s">
        <v>191</v>
      </c>
      <c r="F213">
        <v>0</v>
      </c>
      <c r="G213">
        <v>0</v>
      </c>
    </row>
    <row r="214" spans="5:15">
      <c r="E214" s="1" t="s">
        <v>192</v>
      </c>
    </row>
    <row r="215" spans="5:15">
      <c r="E215" s="1" t="s">
        <v>193</v>
      </c>
    </row>
    <row r="216" spans="5:15">
      <c r="E216" s="1" t="s">
        <v>194</v>
      </c>
    </row>
    <row r="217" spans="5:15">
      <c r="E217" s="1" t="s">
        <v>195</v>
      </c>
      <c r="F217">
        <v>-586549</v>
      </c>
      <c r="G217">
        <v>-473024</v>
      </c>
    </row>
    <row r="218" spans="5:15">
      <c r="E218" s="1" t="s">
        <v>196</v>
      </c>
    </row>
    <row r="219" spans="5:15">
      <c r="E219" s="1" t="s">
        <v>197</v>
      </c>
      <c r="F219">
        <v>-560</v>
      </c>
      <c r="G219">
        <v>-895</v>
      </c>
    </row>
    <row r="220" spans="5:15">
      <c r="E220" s="1" t="s">
        <v>198</v>
      </c>
    </row>
    <row r="221" spans="5:15">
      <c r="E221" s="1" t="s">
        <v>74</v>
      </c>
    </row>
    <row r="222" spans="5:15">
      <c r="E222" s="1" t="s">
        <v>199</v>
      </c>
    </row>
    <row r="223" spans="5:15">
      <c r="E223" s="1" t="s">
        <v>200</v>
      </c>
    </row>
    <row r="224" spans="5:15">
      <c r="E224" s="12" t="s">
        <v>201</v>
      </c>
    </row>
    <row r="225" spans="5:15">
      <c r="E225" s="12" t="s">
        <v>202</v>
      </c>
    </row>
    <row r="227" spans="5:15">
      <c r="E227" s="6" t="s">
        <v>203</v>
      </c>
      <c r="F227" s="7">
        <f>SUM(F212:F226)</f>
        <v>292037</v>
      </c>
      <c r="G227" s="7">
        <f t="shared" ref="G227:O227" si="25">IF(G4=$BF$1,"",SUM(G212:G226))</f>
        <v>365217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204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205</v>
      </c>
    </row>
    <row r="230" spans="5:15">
      <c r="E230" s="1" t="s">
        <v>206</v>
      </c>
    </row>
    <row r="231" spans="5:15">
      <c r="E231" s="1" t="s">
        <v>207</v>
      </c>
    </row>
    <row r="232" spans="5:15">
      <c r="E232" s="1" t="s">
        <v>208</v>
      </c>
    </row>
    <row r="233" spans="5:15">
      <c r="E233" s="1" t="s">
        <v>209</v>
      </c>
    </row>
    <row r="234" spans="5:15">
      <c r="E234" s="1" t="s">
        <v>210</v>
      </c>
    </row>
    <row r="235" spans="5:15">
      <c r="E235" s="1" t="s">
        <v>211</v>
      </c>
    </row>
    <row r="236" spans="5:15">
      <c r="E236" s="1" t="s">
        <v>55</v>
      </c>
    </row>
    <row r="237" spans="5:15">
      <c r="E237" s="1" t="s">
        <v>212</v>
      </c>
    </row>
    <row r="238" spans="5:15">
      <c r="E238" s="1" t="s">
        <v>213</v>
      </c>
    </row>
    <row r="239" spans="5:15">
      <c r="E239" s="1" t="s">
        <v>214</v>
      </c>
    </row>
    <row r="240" spans="5:15">
      <c r="E240" s="1" t="s">
        <v>215</v>
      </c>
    </row>
    <row r="241" spans="5:15">
      <c r="E241" s="1" t="s">
        <v>216</v>
      </c>
    </row>
    <row r="242" spans="5:15">
      <c r="E242" s="1" t="s">
        <v>217</v>
      </c>
    </row>
    <row r="244" spans="5:15">
      <c r="E244" s="8" t="s">
        <v>218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219</v>
      </c>
    </row>
    <row r="246" spans="5:15">
      <c r="E246" s="1" t="s">
        <v>220</v>
      </c>
    </row>
    <row r="247" spans="5:15">
      <c r="E247" s="1" t="s">
        <v>221</v>
      </c>
    </row>
    <row r="248" spans="5:15">
      <c r="E248" s="1" t="s">
        <v>222</v>
      </c>
    </row>
    <row r="249" spans="5:15">
      <c r="E249" s="1" t="s">
        <v>223</v>
      </c>
    </row>
    <row r="250" spans="5:15">
      <c r="E250" s="1" t="s">
        <v>224</v>
      </c>
    </row>
    <row r="251" spans="5:15">
      <c r="E251" s="1" t="s">
        <v>225</v>
      </c>
    </row>
    <row r="252" spans="5:15">
      <c r="E252" s="1" t="s">
        <v>226</v>
      </c>
    </row>
    <row r="253" spans="5:15">
      <c r="E253" s="1" t="s">
        <v>227</v>
      </c>
    </row>
    <row r="254" spans="5:15">
      <c r="E254" s="1" t="s">
        <v>228</v>
      </c>
    </row>
    <row r="255" spans="5:15">
      <c r="E255" s="1" t="s">
        <v>229</v>
      </c>
    </row>
    <row r="256" spans="5:15">
      <c r="E256" s="1" t="s">
        <v>230</v>
      </c>
    </row>
    <row r="257" spans="5:15">
      <c r="E257" s="1" t="s">
        <v>231</v>
      </c>
    </row>
    <row r="258" spans="5:15">
      <c r="E258" s="1" t="s">
        <v>232</v>
      </c>
    </row>
    <row r="259" spans="5:15">
      <c r="E259" s="1" t="s">
        <v>233</v>
      </c>
    </row>
    <row r="260" spans="5:15">
      <c r="E260" s="1" t="s">
        <v>234</v>
      </c>
    </row>
    <row r="261" spans="5:15">
      <c r="E261" s="1" t="s">
        <v>235</v>
      </c>
    </row>
    <row r="263" spans="5:15">
      <c r="E263" s="8" t="s">
        <v>236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237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238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239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240</v>
      </c>
      <c r="F267">
        <v>-118871</v>
      </c>
      <c r="G267">
        <v>-108454</v>
      </c>
      <c r="H267">
        <v>-57014</v>
      </c>
    </row>
    <row r="268" spans="5:15">
      <c r="E268" s="1" t="s">
        <v>241</v>
      </c>
    </row>
    <row r="269" spans="5:15">
      <c r="E269" s="1" t="s">
        <v>242</v>
      </c>
    </row>
    <row r="270" spans="5:15">
      <c r="E270" s="8" t="s">
        <v>243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244</v>
      </c>
      <c r="F271">
        <v>3747</v>
      </c>
      <c r="G271">
        <v>2825</v>
      </c>
      <c r="H271">
        <v>1676</v>
      </c>
    </row>
    <row r="272" spans="5:15">
      <c r="E272" s="1" t="s">
        <v>245</v>
      </c>
    </row>
    <row r="273" spans="5:8" ht="25.5" customHeight="1">
      <c r="E273" s="1" t="s">
        <v>246</v>
      </c>
    </row>
    <row r="274" spans="5:8">
      <c r="E274" s="1" t="s">
        <v>247</v>
      </c>
    </row>
    <row r="275" spans="5:8" ht="25.5" customHeight="1">
      <c r="E275" s="1" t="s">
        <v>248</v>
      </c>
    </row>
    <row r="276" spans="5:8">
      <c r="E276" s="1" t="s">
        <v>249</v>
      </c>
      <c r="F276">
        <v>52</v>
      </c>
      <c r="G276">
        <v>992</v>
      </c>
      <c r="H276">
        <v>-7262</v>
      </c>
    </row>
    <row r="277" spans="5:8" ht="25.5" customHeight="1">
      <c r="E277" s="1" t="s">
        <v>250</v>
      </c>
    </row>
    <row r="278" spans="5:8">
      <c r="E278" s="1" t="s">
        <v>251</v>
      </c>
    </row>
    <row r="279" spans="5:8">
      <c r="E279" s="1" t="s">
        <v>252</v>
      </c>
    </row>
    <row r="280" spans="5:8" ht="25.5" customHeight="1">
      <c r="E280" s="1" t="s">
        <v>253</v>
      </c>
    </row>
    <row r="281" spans="5:8" ht="25.5" customHeight="1">
      <c r="E281" s="1" t="s">
        <v>254</v>
      </c>
    </row>
    <row r="284" spans="5:8">
      <c r="E284" s="1" t="s">
        <v>255</v>
      </c>
    </row>
    <row r="285" spans="5:8">
      <c r="E285" s="1" t="s">
        <v>256</v>
      </c>
      <c r="F285">
        <v>24569</v>
      </c>
      <c r="G285">
        <v>28248</v>
      </c>
      <c r="H285">
        <v>18557</v>
      </c>
    </row>
    <row r="286" spans="5:8" ht="25.5" customHeight="1">
      <c r="E286" s="1" t="s">
        <v>257</v>
      </c>
    </row>
    <row r="287" spans="5:8">
      <c r="E287" s="1" t="s">
        <v>258</v>
      </c>
    </row>
    <row r="288" spans="5:8">
      <c r="E288" s="1" t="s">
        <v>259</v>
      </c>
      <c r="F288">
        <v>357</v>
      </c>
      <c r="G288">
        <v>176</v>
      </c>
      <c r="H288">
        <v>-8</v>
      </c>
    </row>
    <row r="289" spans="5:15">
      <c r="E289" s="12" t="s">
        <v>260</v>
      </c>
    </row>
    <row r="290" spans="5:15">
      <c r="E290" s="12" t="s">
        <v>261</v>
      </c>
    </row>
    <row r="291" spans="5:15">
      <c r="E291" s="12" t="s">
        <v>262</v>
      </c>
    </row>
    <row r="292" spans="5:15">
      <c r="E292" s="12" t="s">
        <v>263</v>
      </c>
    </row>
    <row r="293" spans="5:15">
      <c r="E293" s="12" t="s">
        <v>264</v>
      </c>
    </row>
    <row r="294" spans="5:15">
      <c r="E294" s="12" t="s">
        <v>265</v>
      </c>
    </row>
    <row r="295" spans="5:15">
      <c r="E295" s="12"/>
    </row>
    <row r="296" spans="5:15" ht="25.5" customHeight="1">
      <c r="E296" s="6" t="s">
        <v>266</v>
      </c>
      <c r="F296" s="7">
        <f>F271+F272+F273+F274+F275+F276+F277+F278+F279+F280+F281+F282+F283+F284+F285+F286+F287+F288+F291+F289+F290+F292+F293+F294+F295</f>
        <v>28725</v>
      </c>
      <c r="G296" s="7">
        <f>IF(G4=$BF$1,"",G271+G272+G273+G274+G275+G276+G277+G278+G279+G280+G281+G282+G283+G284+G285+G286+G287+G288+G289+G290+G291+G292+G293+G294+G295)</f>
        <v>32241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267</v>
      </c>
      <c r="F297" s="7">
        <f>MIN(F267,F268,F269)+F296</f>
        <v>-90146</v>
      </c>
      <c r="G297" s="7">
        <f t="shared" ref="G297:O297" si="27">IF(G4=$BF$1,"",MIN(F267,F268,F269)+F296)</f>
        <v>-90146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269</v>
      </c>
    </row>
    <row r="300" spans="5:15">
      <c r="E300" s="1" t="s">
        <v>270</v>
      </c>
    </row>
    <row r="301" spans="5:15">
      <c r="E301" s="1" t="s">
        <v>271</v>
      </c>
      <c r="F301">
        <v>-3470</v>
      </c>
      <c r="G301">
        <v>-336</v>
      </c>
      <c r="H301">
        <v>394</v>
      </c>
    </row>
    <row r="302" spans="5:15" ht="25.5" customHeight="1">
      <c r="E302" s="1" t="s">
        <v>272</v>
      </c>
      <c r="F302">
        <v>-2986</v>
      </c>
      <c r="G302">
        <v>-675</v>
      </c>
      <c r="H302">
        <v>-1411</v>
      </c>
    </row>
    <row r="303" spans="5:15">
      <c r="E303" s="1" t="s">
        <v>273</v>
      </c>
    </row>
    <row r="305" spans="5:15">
      <c r="E305" s="1" t="s">
        <v>274</v>
      </c>
    </row>
    <row r="307" spans="5:15">
      <c r="E307" s="1" t="s">
        <v>275</v>
      </c>
    </row>
    <row r="308" spans="5:15">
      <c r="E308" s="1" t="s">
        <v>276</v>
      </c>
    </row>
    <row r="309" spans="5:15">
      <c r="E309" s="1" t="s">
        <v>277</v>
      </c>
      <c r="F309">
        <v>665</v>
      </c>
      <c r="G309">
        <v>-309</v>
      </c>
      <c r="H309">
        <v>-645</v>
      </c>
    </row>
    <row r="310" spans="5:15">
      <c r="E310" s="1" t="s">
        <v>278</v>
      </c>
    </row>
    <row r="311" spans="5:15">
      <c r="E311" s="1" t="s">
        <v>279</v>
      </c>
    </row>
    <row r="312" spans="5:15">
      <c r="E312" s="1" t="s">
        <v>280</v>
      </c>
    </row>
    <row r="313" spans="5:15">
      <c r="E313" s="1" t="s">
        <v>281</v>
      </c>
    </row>
    <row r="314" spans="5:15">
      <c r="E314" s="1" t="s">
        <v>282</v>
      </c>
    </row>
    <row r="315" spans="5:15">
      <c r="E315" s="1" t="s">
        <v>283</v>
      </c>
      <c r="F315">
        <v>-673</v>
      </c>
      <c r="G315">
        <v>-504</v>
      </c>
      <c r="H315">
        <v>644</v>
      </c>
    </row>
    <row r="316" spans="5:15">
      <c r="E316" s="1" t="s">
        <v>284</v>
      </c>
    </row>
    <row r="317" spans="5:15">
      <c r="E317" s="1" t="s">
        <v>285</v>
      </c>
      <c r="F317">
        <v>1904</v>
      </c>
      <c r="G317">
        <v>1493</v>
      </c>
      <c r="H317">
        <v>524</v>
      </c>
    </row>
    <row r="318" spans="5:15">
      <c r="E318" s="6" t="s">
        <v>286</v>
      </c>
      <c r="F318" s="7">
        <f>F299+F300+F301+F302+F303+F304+F305+F306+F307+F308+F309+F310+F311+F312+F313+F314+F315+F316+F317</f>
        <v>-4560</v>
      </c>
      <c r="G318" s="7">
        <f>IF(G4=$BF$1,"",G299+G300+G301+G302+G303+G304+G305+G306+G307+G308+G309+G310+G311+G312+G313+G314+G315+G316+G317)</f>
        <v>-331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287</v>
      </c>
      <c r="F319" s="7">
        <f>F297+F318</f>
        <v>-94706</v>
      </c>
      <c r="G319" s="7">
        <f t="shared" ref="G319:O319" si="28">IF(G4=$BF$1,"",G297+G318)</f>
        <v>-90477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288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289</v>
      </c>
    </row>
    <row r="322" spans="5:15">
      <c r="E322" s="1" t="s">
        <v>290</v>
      </c>
    </row>
    <row r="323" spans="5:15">
      <c r="E323" s="1" t="s">
        <v>291</v>
      </c>
    </row>
    <row r="324" spans="5:15">
      <c r="E324" s="12"/>
    </row>
    <row r="325" spans="5:15">
      <c r="E325" s="6" t="s">
        <v>292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293</v>
      </c>
      <c r="F326" s="7">
        <f>F325+F319</f>
        <v>-94706</v>
      </c>
      <c r="G326" s="7">
        <f t="shared" ref="G326:O326" si="30">IF(G4=$BF$1,"",G325+G319)</f>
        <v>-90477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294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295</v>
      </c>
      <c r="F328">
        <v>-2590</v>
      </c>
      <c r="G328">
        <v>-4396</v>
      </c>
      <c r="H328">
        <v>-3380</v>
      </c>
    </row>
    <row r="329" spans="5:15">
      <c r="E329" s="1" t="s">
        <v>296</v>
      </c>
    </row>
    <row r="330" spans="5:15">
      <c r="E330" s="1" t="s">
        <v>297</v>
      </c>
    </row>
    <row r="331" spans="5:15">
      <c r="E331" s="1" t="s">
        <v>298</v>
      </c>
      <c r="F331">
        <v>-73570</v>
      </c>
      <c r="G331">
        <v>-179935</v>
      </c>
      <c r="H331">
        <v>-218314</v>
      </c>
    </row>
    <row r="332" spans="5:15">
      <c r="E332" s="12" t="s">
        <v>299</v>
      </c>
      <c r="F332">
        <v>199087</v>
      </c>
      <c r="G332">
        <v>119965</v>
      </c>
      <c r="H332">
        <v>112889</v>
      </c>
    </row>
    <row r="333" spans="5:15">
      <c r="E333" s="1" t="s">
        <v>300</v>
      </c>
    </row>
    <row r="334" spans="5:15">
      <c r="E334" s="1" t="s">
        <v>301</v>
      </c>
    </row>
    <row r="335" spans="5:15">
      <c r="E335" s="12" t="s">
        <v>302</v>
      </c>
    </row>
    <row r="336" spans="5:15">
      <c r="E336" s="12" t="s">
        <v>303</v>
      </c>
    </row>
    <row r="337" spans="5:15">
      <c r="E337" s="6" t="s">
        <v>304</v>
      </c>
      <c r="F337" s="7">
        <f>SUM(F328:F336)</f>
        <v>122927</v>
      </c>
      <c r="G337" s="7">
        <f>IF(G4=$BF$1,"",SUM(G328:G336))</f>
        <v>-64366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305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306</v>
      </c>
      <c r="F339">
        <v>17016</v>
      </c>
      <c r="G339">
        <v>220522</v>
      </c>
      <c r="H339">
        <v>146667</v>
      </c>
    </row>
    <row r="340" spans="5:15">
      <c r="E340" s="1" t="s">
        <v>307</v>
      </c>
    </row>
    <row r="341" spans="5:15">
      <c r="E341" s="12" t="s">
        <v>308</v>
      </c>
    </row>
    <row r="342" spans="5:15">
      <c r="E342" s="1" t="s">
        <v>309</v>
      </c>
    </row>
    <row r="343" spans="5:15">
      <c r="E343" s="1" t="s">
        <v>310</v>
      </c>
      <c r="F343">
        <v>-870</v>
      </c>
      <c r="G343">
        <v>-226</v>
      </c>
      <c r="H343">
        <v>0</v>
      </c>
    </row>
    <row r="344" spans="5:15">
      <c r="E344" s="1" t="s">
        <v>311</v>
      </c>
    </row>
    <row r="345" spans="5:15">
      <c r="E345" s="1" t="s">
        <v>312</v>
      </c>
    </row>
    <row r="346" spans="5:15">
      <c r="E346" s="1" t="s">
        <v>313</v>
      </c>
    </row>
    <row r="347" spans="5:15">
      <c r="E347" s="12" t="s">
        <v>314</v>
      </c>
    </row>
    <row r="348" spans="5:15">
      <c r="E348" s="12" t="s">
        <v>315</v>
      </c>
    </row>
    <row r="349" spans="5:15">
      <c r="E349" s="12" t="s">
        <v>316</v>
      </c>
    </row>
    <row r="350" spans="5:15">
      <c r="E350" s="12" t="s">
        <v>317</v>
      </c>
    </row>
    <row r="351" spans="5:15">
      <c r="E351" s="12" t="s">
        <v>318</v>
      </c>
    </row>
    <row r="352" spans="5:15">
      <c r="E352" s="6" t="s">
        <v>319</v>
      </c>
      <c r="F352" s="7">
        <f>SUM(F339:F351)</f>
        <v>16146</v>
      </c>
      <c r="G352" s="7">
        <f>IF(G4=$BF$1,"",SUM(G339:G351))</f>
        <v>220296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320</v>
      </c>
      <c r="F353" s="7">
        <f>F326+F337+F352</f>
        <v>44367</v>
      </c>
      <c r="G353" s="7">
        <f t="shared" ref="G353:O353" si="33">IF(G4=$BF$1,"",G326+G337+G352)</f>
        <v>65453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321</v>
      </c>
    </row>
    <row r="355" spans="5:15">
      <c r="E355" s="6" t="s">
        <v>322</v>
      </c>
      <c r="F355" s="7">
        <f>F353+F354</f>
        <v>44367</v>
      </c>
      <c r="G355" s="7">
        <f t="shared" ref="G355:O355" si="34">IF(G4=$BF$1,"",G353+G354)</f>
        <v>65453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323</v>
      </c>
      <c r="F356">
        <v>101282</v>
      </c>
      <c r="G356">
        <v>21896</v>
      </c>
      <c r="H356">
        <v>28579</v>
      </c>
    </row>
    <row r="357" spans="5:15">
      <c r="E357" s="6" t="s">
        <v>324</v>
      </c>
      <c r="F357" s="7">
        <f>F355+F356</f>
        <v>145649</v>
      </c>
      <c r="G357" s="7">
        <f t="shared" ref="G357:O357" si="35">IF(G4=$BF$1,"",G355+G356)</f>
        <v>87349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325</v>
      </c>
    </row>
    <row r="359" spans="5:15">
      <c r="E359" s="1" t="s">
        <v>326</v>
      </c>
    </row>
    <row r="362" spans="5:15">
      <c r="E362" s="11" t="s">
        <v>327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328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329</v>
      </c>
      <c r="F364" s="24">
        <f t="shared" ref="F364:O364" si="37">IFERROR((F24-G24)/G24,"")</f>
        <v>3.7831021437578813E-2</v>
      </c>
      <c r="G364" s="24">
        <f t="shared" si="37"/>
        <v>-0.51456555399517478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330</v>
      </c>
      <c r="F365" s="24">
        <f>IFERROR((F6-G6)/G6,"")</f>
        <v>9.6622456696980316E-2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331</v>
      </c>
      <c r="F366" s="24">
        <f t="shared" ref="F366:O366" si="39">IFERROR((F12-G12)/G12,"")</f>
        <v>-0.19105959499148203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332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333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334</v>
      </c>
      <c r="F370" s="27">
        <f t="shared" ref="F370:O370" si="42">IFERROR(F44/F24,"")</f>
        <v>-8.8924308484025438</v>
      </c>
      <c r="G370" s="27">
        <f t="shared" si="42"/>
        <v>-8.1583710407239813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335</v>
      </c>
      <c r="F371" s="28">
        <f t="shared" ref="F371:O371" si="43">IFERROR(F6/F24,"")</f>
        <v>-8.4981773997569867</v>
      </c>
      <c r="G371" s="28">
        <f t="shared" si="43"/>
        <v>-8.0425784437356285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336</v>
      </c>
      <c r="F372" s="27">
        <f t="shared" ref="F372:O372" si="44">IFERROR(F71/F12,"")</f>
        <v>-0.37766857992319447</v>
      </c>
      <c r="G372" s="27">
        <f t="shared" si="44"/>
        <v>-0.27859303093451054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337</v>
      </c>
      <c r="F373" s="27">
        <f t="shared" ref="F373:O373" si="45">IFERROR(F71/F11,"")</f>
        <v>-0.40713334269287793</v>
      </c>
      <c r="G373" s="27">
        <f t="shared" si="45"/>
        <v>-0.2968700799798476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338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339</v>
      </c>
      <c r="F376" s="30">
        <f t="shared" ref="F376:O376" si="47">IFERROR((F9+F10)/F12,"")</f>
        <v>7.2371283999479064E-2</v>
      </c>
      <c r="G376" s="30">
        <f t="shared" si="47"/>
        <v>6.1565817096077106E-2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340</v>
      </c>
      <c r="F377" s="30">
        <f t="shared" ref="F377:O377" si="48">IFERROR((F9+F10)/F11,"")</f>
        <v>7.801751147970977E-2</v>
      </c>
      <c r="G377" s="30">
        <f t="shared" si="48"/>
        <v>6.5604832195653537E-2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341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342</v>
      </c>
      <c r="F379" s="13" t="s">
        <v>343</v>
      </c>
      <c r="G379" s="13" t="s">
        <v>343</v>
      </c>
      <c r="H379" s="13" t="s">
        <v>343</v>
      </c>
      <c r="I379" s="13" t="s">
        <v>343</v>
      </c>
      <c r="J379" s="13" t="s">
        <v>343</v>
      </c>
      <c r="K379" s="13" t="s">
        <v>343</v>
      </c>
      <c r="L379" s="13" t="s">
        <v>343</v>
      </c>
      <c r="M379" s="13" t="s">
        <v>343</v>
      </c>
      <c r="N379" s="13" t="s">
        <v>343</v>
      </c>
      <c r="O379" s="13" t="s">
        <v>343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344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345</v>
      </c>
      <c r="F382" s="32">
        <f t="shared" ref="F382:O382" si="51">IFERROR(F8/F9,"")</f>
        <v>16.18089043993232</v>
      </c>
      <c r="G382" s="32">
        <f t="shared" si="51"/>
        <v>17.034517766497462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346</v>
      </c>
      <c r="F383" s="32">
        <f t="shared" ref="F383:O383" si="52">IFERROR((F8-F145)/F9,"")</f>
        <v>16.18089043993232</v>
      </c>
      <c r="G383" s="32">
        <f t="shared" si="52"/>
        <v>17.034517766497462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347</v>
      </c>
      <c r="F384" s="32">
        <f t="shared" ref="F384:O384" si="53">IFERROR((F130+F131)/F9,"")</f>
        <v>15.403553299492385</v>
      </c>
      <c r="G384" s="32">
        <f t="shared" si="53"/>
        <v>16.555807703792176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348</v>
      </c>
      <c r="F385" s="32">
        <f t="shared" ref="F385:O385" si="54">IFERROR((F326)/F9,"")</f>
        <v>-5.0077199661590521</v>
      </c>
      <c r="G385" s="32">
        <f t="shared" si="54"/>
        <v>-5.4032248432367869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349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350</v>
      </c>
      <c r="F395" s="12"/>
      <c r="G395" s="12"/>
    </row>
    <row r="396" spans="5:15">
      <c r="E396" s="12" t="s">
        <v>351</v>
      </c>
      <c r="F396" s="12"/>
      <c r="G396" s="12"/>
    </row>
    <row r="397" spans="5:15">
      <c r="E397" s="6" t="s">
        <v>352</v>
      </c>
      <c r="F397" s="14">
        <f>SUM(F395:F396)</f>
        <v>0</v>
      </c>
      <c r="G397" s="14">
        <f>SUM(G395:G396)</f>
        <v>0</v>
      </c>
    </row>
    <row r="398" spans="5:15">
      <c r="E398" s="12" t="s">
        <v>353</v>
      </c>
      <c r="F398" s="12"/>
      <c r="G398" s="12"/>
    </row>
    <row r="399" spans="5:15">
      <c r="E399" s="12" t="s">
        <v>354</v>
      </c>
      <c r="F399" s="12"/>
      <c r="G399" s="12"/>
    </row>
    <row r="400" spans="5:15">
      <c r="E400" s="12" t="s">
        <v>355</v>
      </c>
      <c r="F400" s="12"/>
      <c r="G400" s="12"/>
    </row>
    <row r="401" spans="5:7">
      <c r="E401" s="12" t="s">
        <v>356</v>
      </c>
      <c r="F401" s="12"/>
      <c r="G401" s="12"/>
    </row>
    <row r="402" spans="5:7">
      <c r="E402" s="12" t="s">
        <v>357</v>
      </c>
      <c r="F402" s="12"/>
      <c r="G402" s="12"/>
    </row>
    <row r="403" spans="5:7">
      <c r="E403" s="12" t="s">
        <v>358</v>
      </c>
      <c r="F403" s="12"/>
      <c r="G403" s="12"/>
    </row>
    <row r="404" spans="5:7">
      <c r="E404" s="12" t="s">
        <v>359</v>
      </c>
      <c r="F404" s="12"/>
      <c r="G404" s="12"/>
    </row>
    <row r="405" spans="5:7">
      <c r="E405" s="1" t="s">
        <v>360</v>
      </c>
    </row>
    <row r="406" spans="5:7">
      <c r="E406" s="12" t="s">
        <v>361</v>
      </c>
    </row>
    <row r="407" spans="5:7">
      <c r="E407" s="12" t="s">
        <v>362</v>
      </c>
    </row>
    <row r="408" spans="5:7">
      <c r="E408" s="12" t="s">
        <v>363</v>
      </c>
    </row>
    <row r="409" spans="5:7">
      <c r="E409" s="6" t="s">
        <v>364</v>
      </c>
      <c r="F409" s="14">
        <f>SUM(F397:F408)</f>
        <v>0</v>
      </c>
      <c r="G409" s="14">
        <f>SUM(G397:G408)</f>
        <v>0</v>
      </c>
    </row>
    <row r="410" spans="5:7">
      <c r="E410" s="16" t="s">
        <v>365</v>
      </c>
      <c r="F410" s="17">
        <f>F153-F409</f>
        <v>0</v>
      </c>
      <c r="G410" s="17">
        <f>G153-G409</f>
        <v>0</v>
      </c>
    </row>
    <row r="413" spans="5:7">
      <c r="E413" t="s">
        <v>366</v>
      </c>
    </row>
    <row r="414" spans="5:7">
      <c r="E414" t="s">
        <v>367</v>
      </c>
    </row>
    <row r="415" spans="5:7">
      <c r="E415" t="s">
        <v>368</v>
      </c>
    </row>
    <row r="416" spans="5:7">
      <c r="E416" t="s">
        <v>369</v>
      </c>
    </row>
    <row r="417" spans="5:7">
      <c r="E417" s="15" t="s">
        <v>370</v>
      </c>
      <c r="F417" s="14">
        <f>SUM(F413:F416)</f>
        <v>0</v>
      </c>
      <c r="G417" s="14">
        <f>SUM(G413:G416)</f>
        <v>0</v>
      </c>
    </row>
    <row r="418" spans="5:7">
      <c r="E418" s="16" t="s">
        <v>365</v>
      </c>
      <c r="F418" s="17">
        <f>F130-F417</f>
        <v>144052</v>
      </c>
      <c r="G418" s="17">
        <f>G130-G417</f>
        <v>100150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371</v>
      </c>
    </row>
    <row r="423" spans="5:7">
      <c r="E423" s="12" t="s">
        <v>372</v>
      </c>
    </row>
    <row r="424" spans="5:7">
      <c r="E424" s="12" t="s">
        <v>373</v>
      </c>
    </row>
    <row r="425" spans="5:7">
      <c r="E425" s="12" t="s">
        <v>374</v>
      </c>
    </row>
    <row r="426" spans="5:7">
      <c r="E426" s="12" t="s">
        <v>375</v>
      </c>
    </row>
    <row r="427" spans="5:7">
      <c r="E427" s="12" t="s">
        <v>376</v>
      </c>
    </row>
    <row r="428" spans="5:7">
      <c r="E428" s="12" t="s">
        <v>377</v>
      </c>
    </row>
    <row r="429" spans="5:7">
      <c r="E429" t="s">
        <v>378</v>
      </c>
    </row>
    <row r="430" spans="5:7">
      <c r="E430" t="s">
        <v>379</v>
      </c>
    </row>
    <row r="431" spans="5:7">
      <c r="E431" t="s">
        <v>380</v>
      </c>
    </row>
    <row r="432" spans="5:7">
      <c r="E432" s="15" t="s">
        <v>381</v>
      </c>
      <c r="F432" s="14">
        <f>SUM(F422:F431)</f>
        <v>0</v>
      </c>
      <c r="G432" s="14">
        <f>SUM(G422:G431)</f>
        <v>0</v>
      </c>
    </row>
    <row r="433" spans="5:7">
      <c r="E433" s="16" t="s">
        <v>365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15"/>
  <sheetData>
    <row r="1" spans="1:1" ht="20.25" customHeight="1">
      <c r="A1" s="34" t="s">
        <v>328</v>
      </c>
    </row>
    <row r="16" spans="1:1" ht="20.25" customHeight="1">
      <c r="A16" s="34" t="s">
        <v>332</v>
      </c>
    </row>
    <row r="31" spans="1:1" ht="20.25" customHeight="1">
      <c r="A31" s="34" t="s">
        <v>338</v>
      </c>
    </row>
    <row r="46" spans="1:1" ht="20.25" customHeight="1">
      <c r="A46" s="34" t="s">
        <v>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/>
  </sheetViews>
  <sheetFormatPr defaultRowHeight="13.15"/>
  <sheetData>
    <row r="1" spans="1:6">
      <c r="A1" t="s">
        <v>382</v>
      </c>
    </row>
    <row r="3" spans="1:6">
      <c r="E3">
        <v>2018</v>
      </c>
      <c r="F3">
        <v>2017</v>
      </c>
    </row>
    <row r="4" spans="1:6">
      <c r="A4" t="s">
        <v>383</v>
      </c>
    </row>
    <row r="5" spans="1:6">
      <c r="A5" t="s">
        <v>384</v>
      </c>
      <c r="B5" t="s">
        <v>123</v>
      </c>
      <c r="C5" t="s">
        <v>123</v>
      </c>
      <c r="D5" t="s">
        <v>123</v>
      </c>
    </row>
    <row r="6" spans="1:6">
      <c r="A6" t="s">
        <v>385</v>
      </c>
      <c r="B6" t="s">
        <v>124</v>
      </c>
      <c r="C6" t="s">
        <v>124</v>
      </c>
      <c r="D6" t="s">
        <v>123</v>
      </c>
      <c r="E6">
        <v>144052</v>
      </c>
      <c r="F6">
        <v>100150</v>
      </c>
    </row>
    <row r="7" spans="1:6">
      <c r="A7" t="s">
        <v>386</v>
      </c>
      <c r="B7" t="s">
        <v>125</v>
      </c>
      <c r="C7" t="s">
        <v>125</v>
      </c>
      <c r="D7" t="s">
        <v>123</v>
      </c>
      <c r="E7">
        <v>147260</v>
      </c>
      <c r="F7">
        <v>177077</v>
      </c>
    </row>
    <row r="8" spans="1:6">
      <c r="A8" t="s">
        <v>387</v>
      </c>
      <c r="B8" t="s">
        <v>135</v>
      </c>
      <c r="C8" t="s">
        <v>135</v>
      </c>
      <c r="D8" t="s">
        <v>123</v>
      </c>
      <c r="E8">
        <v>7039</v>
      </c>
      <c r="F8">
        <v>3570</v>
      </c>
    </row>
    <row r="9" spans="1:6">
      <c r="A9" t="s">
        <v>388</v>
      </c>
      <c r="B9" t="s">
        <v>141</v>
      </c>
      <c r="C9" t="s">
        <v>141</v>
      </c>
      <c r="D9" t="s">
        <v>123</v>
      </c>
      <c r="E9">
        <v>7662</v>
      </c>
      <c r="F9">
        <v>4446</v>
      </c>
    </row>
    <row r="10" spans="1:6">
      <c r="A10" t="s">
        <v>389</v>
      </c>
      <c r="B10" t="s">
        <v>12</v>
      </c>
      <c r="C10" t="s">
        <v>12</v>
      </c>
      <c r="D10" t="s">
        <v>123</v>
      </c>
      <c r="E10">
        <v>306013</v>
      </c>
      <c r="F10">
        <v>285243</v>
      </c>
    </row>
    <row r="11" spans="1:6">
      <c r="A11" t="s">
        <v>390</v>
      </c>
      <c r="B11" t="s">
        <v>391</v>
      </c>
      <c r="C11" t="s">
        <v>91</v>
      </c>
      <c r="D11" t="s">
        <v>87</v>
      </c>
      <c r="E11">
        <v>7106</v>
      </c>
      <c r="F11">
        <v>6966</v>
      </c>
    </row>
    <row r="12" spans="1:6">
      <c r="A12" t="s">
        <v>392</v>
      </c>
      <c r="B12" t="s">
        <v>110</v>
      </c>
      <c r="C12" t="s">
        <v>110</v>
      </c>
      <c r="D12" t="s">
        <v>87</v>
      </c>
      <c r="F12">
        <v>95723</v>
      </c>
    </row>
    <row r="13" spans="1:6">
      <c r="A13" t="s">
        <v>393</v>
      </c>
      <c r="B13" t="s">
        <v>120</v>
      </c>
      <c r="C13" t="s">
        <v>120</v>
      </c>
      <c r="D13" t="s">
        <v>87</v>
      </c>
      <c r="E13">
        <v>1597</v>
      </c>
      <c r="F13">
        <v>1132</v>
      </c>
    </row>
    <row r="14" spans="1:6">
      <c r="A14" t="s">
        <v>394</v>
      </c>
      <c r="B14" t="s">
        <v>120</v>
      </c>
      <c r="C14" t="s">
        <v>120</v>
      </c>
      <c r="D14" t="s">
        <v>87</v>
      </c>
      <c r="E14">
        <v>105</v>
      </c>
      <c r="F14">
        <v>113</v>
      </c>
    </row>
    <row r="15" spans="1:6">
      <c r="A15" t="s">
        <v>395</v>
      </c>
      <c r="D15" t="s">
        <v>87</v>
      </c>
      <c r="E15">
        <v>314821</v>
      </c>
      <c r="F15">
        <v>389177</v>
      </c>
    </row>
    <row r="16" spans="1:6">
      <c r="A16" t="s">
        <v>396</v>
      </c>
      <c r="D16" t="s">
        <v>87</v>
      </c>
    </row>
    <row r="17" spans="1:6">
      <c r="A17" t="s">
        <v>397</v>
      </c>
      <c r="B17" t="s">
        <v>148</v>
      </c>
      <c r="C17" t="s">
        <v>148</v>
      </c>
      <c r="D17" t="s">
        <v>148</v>
      </c>
    </row>
    <row r="18" spans="1:6">
      <c r="A18" t="s">
        <v>398</v>
      </c>
      <c r="B18" t="s">
        <v>398</v>
      </c>
      <c r="C18" t="s">
        <v>170</v>
      </c>
      <c r="D18" t="s">
        <v>148</v>
      </c>
      <c r="E18">
        <v>419</v>
      </c>
      <c r="F18">
        <v>1086</v>
      </c>
    </row>
    <row r="19" spans="1:6">
      <c r="A19" t="s">
        <v>372</v>
      </c>
      <c r="B19" t="s">
        <v>399</v>
      </c>
      <c r="C19" t="s">
        <v>168</v>
      </c>
      <c r="D19" t="s">
        <v>148</v>
      </c>
      <c r="E19">
        <v>18209</v>
      </c>
      <c r="F19">
        <v>14936</v>
      </c>
    </row>
    <row r="20" spans="1:6">
      <c r="A20" t="s">
        <v>400</v>
      </c>
      <c r="B20" t="s">
        <v>401</v>
      </c>
      <c r="C20" t="s">
        <v>169</v>
      </c>
      <c r="D20" t="s">
        <v>148</v>
      </c>
      <c r="F20">
        <v>541</v>
      </c>
    </row>
    <row r="21" spans="1:6">
      <c r="A21" t="s">
        <v>402</v>
      </c>
      <c r="B21" t="s">
        <v>399</v>
      </c>
      <c r="C21" t="s">
        <v>168</v>
      </c>
      <c r="D21" t="s">
        <v>148</v>
      </c>
      <c r="E21">
        <v>284</v>
      </c>
      <c r="F21">
        <v>182</v>
      </c>
    </row>
    <row r="22" spans="1:6">
      <c r="A22" t="s">
        <v>403</v>
      </c>
      <c r="B22" t="s">
        <v>13</v>
      </c>
      <c r="C22" t="s">
        <v>13</v>
      </c>
      <c r="D22" t="s">
        <v>148</v>
      </c>
      <c r="E22">
        <v>18912</v>
      </c>
      <c r="F22">
        <v>16745</v>
      </c>
    </row>
    <row r="23" spans="1:6">
      <c r="A23" t="s">
        <v>404</v>
      </c>
      <c r="B23" t="s">
        <v>179</v>
      </c>
      <c r="C23" t="s">
        <v>179</v>
      </c>
      <c r="D23" t="s">
        <v>172</v>
      </c>
      <c r="F23">
        <v>3161</v>
      </c>
    </row>
    <row r="24" spans="1:6">
      <c r="A24" t="s">
        <v>405</v>
      </c>
      <c r="B24" t="s">
        <v>179</v>
      </c>
      <c r="C24" t="s">
        <v>179</v>
      </c>
      <c r="D24" t="s">
        <v>172</v>
      </c>
      <c r="E24">
        <v>2381</v>
      </c>
      <c r="F24">
        <v>1818</v>
      </c>
    </row>
    <row r="25" spans="1:6">
      <c r="A25" t="s">
        <v>406</v>
      </c>
      <c r="B25" t="s">
        <v>188</v>
      </c>
      <c r="C25" t="s">
        <v>188</v>
      </c>
      <c r="D25" t="s">
        <v>172</v>
      </c>
      <c r="E25">
        <v>1491</v>
      </c>
      <c r="F25">
        <v>2236</v>
      </c>
    </row>
    <row r="26" spans="1:6">
      <c r="A26" t="s">
        <v>407</v>
      </c>
      <c r="B26" t="s">
        <v>171</v>
      </c>
      <c r="C26" t="s">
        <v>171</v>
      </c>
      <c r="D26" t="s">
        <v>172</v>
      </c>
      <c r="E26">
        <v>22784</v>
      </c>
      <c r="F26">
        <v>23960</v>
      </c>
    </row>
    <row r="27" spans="1:6">
      <c r="A27" t="s">
        <v>408</v>
      </c>
      <c r="B27" t="s">
        <v>188</v>
      </c>
      <c r="C27" t="s">
        <v>188</v>
      </c>
      <c r="D27" t="s">
        <v>172</v>
      </c>
    </row>
    <row r="28" spans="1:6">
      <c r="A28" t="s">
        <v>409</v>
      </c>
      <c r="B28" t="s">
        <v>189</v>
      </c>
      <c r="C28" t="s">
        <v>189</v>
      </c>
      <c r="D28" t="s">
        <v>172</v>
      </c>
    </row>
    <row r="29" spans="1:6">
      <c r="A29" t="s">
        <v>410</v>
      </c>
      <c r="B29" t="s">
        <v>191</v>
      </c>
      <c r="C29" t="s">
        <v>191</v>
      </c>
      <c r="D29" t="s">
        <v>189</v>
      </c>
    </row>
    <row r="30" spans="1:6">
      <c r="A30" t="s">
        <v>411</v>
      </c>
      <c r="D30" t="s">
        <v>189</v>
      </c>
    </row>
    <row r="31" spans="1:6">
      <c r="A31" t="s">
        <v>412</v>
      </c>
      <c r="B31" t="s">
        <v>190</v>
      </c>
      <c r="C31" t="s">
        <v>190</v>
      </c>
      <c r="D31" t="s">
        <v>189</v>
      </c>
      <c r="E31">
        <v>47</v>
      </c>
      <c r="F31">
        <v>46</v>
      </c>
    </row>
    <row r="32" spans="1:6">
      <c r="A32" t="s">
        <v>413</v>
      </c>
      <c r="B32" t="s">
        <v>190</v>
      </c>
      <c r="C32" t="s">
        <v>190</v>
      </c>
      <c r="D32" t="s">
        <v>189</v>
      </c>
      <c r="E32">
        <v>879099</v>
      </c>
      <c r="F32">
        <v>839090</v>
      </c>
    </row>
    <row r="33" spans="1:6">
      <c r="A33" t="s">
        <v>414</v>
      </c>
      <c r="B33" t="s">
        <v>195</v>
      </c>
      <c r="C33" t="s">
        <v>195</v>
      </c>
      <c r="D33" t="s">
        <v>189</v>
      </c>
      <c r="E33">
        <v>-586549</v>
      </c>
      <c r="F33">
        <v>-473024</v>
      </c>
    </row>
    <row r="34" spans="1:6">
      <c r="A34" t="s">
        <v>415</v>
      </c>
      <c r="B34" t="s">
        <v>197</v>
      </c>
      <c r="C34" t="s">
        <v>197</v>
      </c>
      <c r="D34" t="s">
        <v>189</v>
      </c>
      <c r="E34">
        <v>-560</v>
      </c>
      <c r="F34">
        <v>-895</v>
      </c>
    </row>
    <row r="35" spans="1:6">
      <c r="A35" t="s">
        <v>416</v>
      </c>
      <c r="B35" t="s">
        <v>203</v>
      </c>
      <c r="C35" t="s">
        <v>203</v>
      </c>
      <c r="D35" t="s">
        <v>189</v>
      </c>
      <c r="E35">
        <v>292037</v>
      </c>
      <c r="F35">
        <v>365217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/>
  </sheetViews>
  <sheetFormatPr defaultRowHeight="13.15"/>
  <sheetData>
    <row r="1" spans="1:7">
      <c r="E1">
        <v>2018</v>
      </c>
      <c r="F1">
        <v>2017</v>
      </c>
      <c r="G1">
        <v>2016</v>
      </c>
    </row>
    <row r="2" spans="1:7">
      <c r="A2" t="s">
        <v>417</v>
      </c>
      <c r="B2" t="s">
        <v>418</v>
      </c>
      <c r="C2" t="s">
        <v>26</v>
      </c>
      <c r="D2" t="s">
        <v>418</v>
      </c>
    </row>
    <row r="3" spans="1:7">
      <c r="A3" t="s">
        <v>419</v>
      </c>
      <c r="B3" t="s">
        <v>418</v>
      </c>
      <c r="C3" t="s">
        <v>26</v>
      </c>
      <c r="D3" t="s">
        <v>418</v>
      </c>
    </row>
    <row r="4" spans="1:7">
      <c r="A4" t="s">
        <v>420</v>
      </c>
      <c r="B4" t="s">
        <v>418</v>
      </c>
      <c r="C4" t="s">
        <v>26</v>
      </c>
      <c r="D4" t="s">
        <v>418</v>
      </c>
      <c r="F4">
        <v>541</v>
      </c>
      <c r="G4">
        <v>15550</v>
      </c>
    </row>
    <row r="5" spans="1:7">
      <c r="A5" t="s">
        <v>421</v>
      </c>
      <c r="B5" t="s">
        <v>418</v>
      </c>
      <c r="C5" t="s">
        <v>26</v>
      </c>
      <c r="D5" t="s">
        <v>418</v>
      </c>
      <c r="E5">
        <v>13991</v>
      </c>
      <c r="F5">
        <v>12940</v>
      </c>
      <c r="G5">
        <v>12221</v>
      </c>
    </row>
    <row r="6" spans="1:7">
      <c r="A6" t="s">
        <v>422</v>
      </c>
      <c r="D6" t="s">
        <v>418</v>
      </c>
      <c r="E6">
        <v>13991</v>
      </c>
      <c r="F6">
        <v>13481</v>
      </c>
      <c r="G6">
        <v>27771</v>
      </c>
    </row>
    <row r="7" spans="1:7">
      <c r="A7" t="s">
        <v>423</v>
      </c>
      <c r="D7" t="s">
        <v>418</v>
      </c>
    </row>
    <row r="8" spans="1:7">
      <c r="A8" t="s">
        <v>424</v>
      </c>
      <c r="B8" t="s">
        <v>39</v>
      </c>
      <c r="C8" t="s">
        <v>39</v>
      </c>
      <c r="D8" t="s">
        <v>418</v>
      </c>
      <c r="E8">
        <v>103902</v>
      </c>
      <c r="F8">
        <v>89726</v>
      </c>
      <c r="G8">
        <v>68580</v>
      </c>
    </row>
    <row r="9" spans="1:7">
      <c r="A9" t="s">
        <v>425</v>
      </c>
      <c r="B9" t="s">
        <v>38</v>
      </c>
      <c r="C9" t="s">
        <v>38</v>
      </c>
      <c r="D9" t="s">
        <v>418</v>
      </c>
      <c r="E9">
        <v>34503</v>
      </c>
      <c r="F9">
        <v>33738</v>
      </c>
      <c r="G9">
        <v>25297</v>
      </c>
    </row>
    <row r="10" spans="1:7">
      <c r="A10" t="s">
        <v>426</v>
      </c>
      <c r="D10" t="s">
        <v>418</v>
      </c>
      <c r="E10">
        <v>138405</v>
      </c>
      <c r="F10">
        <v>123464</v>
      </c>
      <c r="G10">
        <v>93877</v>
      </c>
    </row>
    <row r="11" spans="1:7">
      <c r="A11" t="s">
        <v>427</v>
      </c>
      <c r="B11" t="s">
        <v>428</v>
      </c>
      <c r="C11" t="s">
        <v>48</v>
      </c>
      <c r="D11" t="s">
        <v>418</v>
      </c>
      <c r="E11">
        <v>-124414</v>
      </c>
      <c r="F11">
        <v>-109983</v>
      </c>
      <c r="G11">
        <v>-66106</v>
      </c>
    </row>
    <row r="12" spans="1:7">
      <c r="A12" t="s">
        <v>429</v>
      </c>
      <c r="B12" t="s">
        <v>430</v>
      </c>
      <c r="C12" t="s">
        <v>34</v>
      </c>
      <c r="D12" t="s">
        <v>418</v>
      </c>
      <c r="E12">
        <v>-52</v>
      </c>
      <c r="F12">
        <v>-992</v>
      </c>
      <c r="G12">
        <v>7262</v>
      </c>
    </row>
    <row r="13" spans="1:7">
      <c r="A13" t="s">
        <v>431</v>
      </c>
      <c r="B13" t="s">
        <v>56</v>
      </c>
      <c r="C13" t="s">
        <v>56</v>
      </c>
      <c r="D13" t="s">
        <v>418</v>
      </c>
      <c r="E13">
        <v>5568</v>
      </c>
      <c r="F13">
        <v>2553</v>
      </c>
      <c r="G13">
        <v>1854</v>
      </c>
    </row>
    <row r="14" spans="1:7">
      <c r="A14" t="s">
        <v>432</v>
      </c>
      <c r="B14" t="s">
        <v>59</v>
      </c>
      <c r="C14" t="s">
        <v>59</v>
      </c>
      <c r="D14" t="s">
        <v>418</v>
      </c>
      <c r="E14">
        <v>5516</v>
      </c>
      <c r="F14">
        <v>1561</v>
      </c>
      <c r="G14">
        <v>9116</v>
      </c>
    </row>
    <row r="15" spans="1:7">
      <c r="A15" t="s">
        <v>433</v>
      </c>
      <c r="B15" t="s">
        <v>434</v>
      </c>
      <c r="C15" t="s">
        <v>65</v>
      </c>
      <c r="D15" t="s">
        <v>418</v>
      </c>
      <c r="E15">
        <v>-118898</v>
      </c>
      <c r="F15">
        <v>-108422</v>
      </c>
      <c r="G15">
        <v>-56990</v>
      </c>
    </row>
    <row r="16" spans="1:7">
      <c r="A16" t="s">
        <v>69</v>
      </c>
      <c r="B16" t="s">
        <v>66</v>
      </c>
      <c r="C16" t="s">
        <v>66</v>
      </c>
      <c r="D16" t="s">
        <v>418</v>
      </c>
      <c r="E16">
        <v>27</v>
      </c>
      <c r="F16">
        <v>-32</v>
      </c>
      <c r="G16">
        <v>-24</v>
      </c>
    </row>
    <row r="17" spans="1:7">
      <c r="A17" t="s">
        <v>435</v>
      </c>
      <c r="B17" t="s">
        <v>72</v>
      </c>
      <c r="C17" t="s">
        <v>72</v>
      </c>
      <c r="D17" t="s">
        <v>418</v>
      </c>
      <c r="E17">
        <v>-118871</v>
      </c>
      <c r="F17">
        <v>-108454</v>
      </c>
      <c r="G17">
        <v>-57014</v>
      </c>
    </row>
    <row r="18" spans="1:7">
      <c r="A18" t="s">
        <v>436</v>
      </c>
      <c r="B18" t="s">
        <v>437</v>
      </c>
      <c r="C18" t="s">
        <v>438</v>
      </c>
      <c r="D18" t="s">
        <v>418</v>
      </c>
    </row>
    <row r="19" spans="1:7">
      <c r="A19" t="s">
        <v>439</v>
      </c>
      <c r="D19" t="s">
        <v>418</v>
      </c>
    </row>
    <row r="20" spans="1:7">
      <c r="A20" t="s">
        <v>440</v>
      </c>
      <c r="D20" t="s">
        <v>418</v>
      </c>
      <c r="E20">
        <v>335</v>
      </c>
      <c r="F20">
        <v>-470</v>
      </c>
      <c r="G20">
        <v>-205</v>
      </c>
    </row>
    <row r="21" spans="1:7">
      <c r="A21" t="s">
        <v>441</v>
      </c>
      <c r="B21" t="s">
        <v>437</v>
      </c>
      <c r="C21" t="s">
        <v>438</v>
      </c>
      <c r="D21" t="s">
        <v>418</v>
      </c>
      <c r="E21">
        <v>-118536</v>
      </c>
      <c r="F21">
        <v>-108924</v>
      </c>
      <c r="G21">
        <v>-57219</v>
      </c>
    </row>
    <row r="22" spans="1:7">
      <c r="A22" t="s">
        <v>442</v>
      </c>
      <c r="D22" t="s">
        <v>418</v>
      </c>
      <c r="E22">
        <v>-259</v>
      </c>
      <c r="F22">
        <v>-268</v>
      </c>
      <c r="G22">
        <v>-152</v>
      </c>
    </row>
    <row r="23" spans="1:7">
      <c r="A23" t="s">
        <v>443</v>
      </c>
      <c r="D23" t="s">
        <v>418</v>
      </c>
      <c r="E23">
        <v>45898</v>
      </c>
      <c r="F23">
        <v>40420</v>
      </c>
      <c r="G23">
        <v>37430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5"/>
  <sheetViews>
    <sheetView workbookViewId="0"/>
  </sheetViews>
  <sheetFormatPr defaultRowHeight="13.15"/>
  <sheetData>
    <row r="2" spans="1:7">
      <c r="E2">
        <v>2018</v>
      </c>
      <c r="F2">
        <v>2017</v>
      </c>
      <c r="G2">
        <v>2016</v>
      </c>
    </row>
    <row r="3" spans="1:7">
      <c r="A3" t="s">
        <v>444</v>
      </c>
      <c r="B3" t="s">
        <v>239</v>
      </c>
      <c r="C3" t="s">
        <v>239</v>
      </c>
      <c r="D3" t="s">
        <v>444</v>
      </c>
    </row>
    <row r="4" spans="1:7">
      <c r="A4" t="s">
        <v>435</v>
      </c>
      <c r="B4" t="s">
        <v>240</v>
      </c>
      <c r="C4" t="s">
        <v>240</v>
      </c>
      <c r="D4" t="s">
        <v>444</v>
      </c>
      <c r="E4">
        <v>-118871</v>
      </c>
      <c r="F4">
        <v>-108454</v>
      </c>
      <c r="G4">
        <v>-57014</v>
      </c>
    </row>
    <row r="5" spans="1:7">
      <c r="A5" t="s">
        <v>445</v>
      </c>
      <c r="D5" t="s">
        <v>444</v>
      </c>
    </row>
    <row r="6" spans="1:7">
      <c r="A6" t="s">
        <v>446</v>
      </c>
      <c r="B6" t="s">
        <v>244</v>
      </c>
      <c r="C6" t="s">
        <v>244</v>
      </c>
      <c r="D6" t="s">
        <v>444</v>
      </c>
      <c r="E6">
        <v>3747</v>
      </c>
      <c r="F6">
        <v>2825</v>
      </c>
      <c r="G6">
        <v>1676</v>
      </c>
    </row>
    <row r="7" spans="1:7">
      <c r="A7" t="s">
        <v>447</v>
      </c>
      <c r="B7" t="s">
        <v>256</v>
      </c>
      <c r="C7" t="s">
        <v>256</v>
      </c>
      <c r="D7" t="s">
        <v>444</v>
      </c>
      <c r="E7">
        <v>24569</v>
      </c>
      <c r="F7">
        <v>28248</v>
      </c>
      <c r="G7">
        <v>18557</v>
      </c>
    </row>
    <row r="8" spans="1:7">
      <c r="A8" t="s">
        <v>448</v>
      </c>
      <c r="B8" t="s">
        <v>249</v>
      </c>
      <c r="C8" t="s">
        <v>249</v>
      </c>
      <c r="D8" t="s">
        <v>444</v>
      </c>
      <c r="E8">
        <v>52</v>
      </c>
      <c r="F8">
        <v>992</v>
      </c>
      <c r="G8">
        <v>-7262</v>
      </c>
    </row>
    <row r="9" spans="1:7">
      <c r="A9" t="s">
        <v>449</v>
      </c>
      <c r="B9" t="s">
        <v>259</v>
      </c>
      <c r="C9" t="s">
        <v>259</v>
      </c>
      <c r="D9" t="s">
        <v>444</v>
      </c>
      <c r="E9">
        <v>357</v>
      </c>
      <c r="F9">
        <v>176</v>
      </c>
      <c r="G9">
        <v>-8</v>
      </c>
    </row>
    <row r="10" spans="1:7">
      <c r="A10" t="s">
        <v>450</v>
      </c>
      <c r="D10" t="s">
        <v>444</v>
      </c>
    </row>
    <row r="11" spans="1:7">
      <c r="A11" t="s">
        <v>388</v>
      </c>
      <c r="B11" t="s">
        <v>272</v>
      </c>
      <c r="C11" t="s">
        <v>272</v>
      </c>
      <c r="D11" t="s">
        <v>444</v>
      </c>
      <c r="E11">
        <v>-2986</v>
      </c>
      <c r="F11">
        <v>-675</v>
      </c>
      <c r="G11">
        <v>-1411</v>
      </c>
    </row>
    <row r="12" spans="1:7">
      <c r="A12" t="s">
        <v>387</v>
      </c>
      <c r="B12" t="s">
        <v>271</v>
      </c>
      <c r="C12" t="s">
        <v>271</v>
      </c>
      <c r="D12" t="s">
        <v>444</v>
      </c>
      <c r="E12">
        <v>-3470</v>
      </c>
      <c r="F12">
        <v>-336</v>
      </c>
      <c r="G12">
        <v>394</v>
      </c>
    </row>
    <row r="13" spans="1:7">
      <c r="A13" t="s">
        <v>398</v>
      </c>
      <c r="B13" t="s">
        <v>283</v>
      </c>
      <c r="C13" t="s">
        <v>283</v>
      </c>
      <c r="D13" t="s">
        <v>444</v>
      </c>
      <c r="E13">
        <v>-673</v>
      </c>
      <c r="F13">
        <v>-504</v>
      </c>
      <c r="G13">
        <v>644</v>
      </c>
    </row>
    <row r="14" spans="1:7">
      <c r="A14" t="s">
        <v>372</v>
      </c>
      <c r="B14" t="s">
        <v>285</v>
      </c>
      <c r="C14" t="s">
        <v>285</v>
      </c>
      <c r="D14" t="s">
        <v>444</v>
      </c>
      <c r="E14">
        <v>1904</v>
      </c>
      <c r="F14">
        <v>1493</v>
      </c>
      <c r="G14">
        <v>524</v>
      </c>
    </row>
    <row r="15" spans="1:7">
      <c r="A15" t="s">
        <v>400</v>
      </c>
      <c r="B15" t="s">
        <v>277</v>
      </c>
      <c r="C15" t="s">
        <v>277</v>
      </c>
      <c r="D15" t="s">
        <v>444</v>
      </c>
      <c r="F15">
        <v>-543</v>
      </c>
      <c r="G15">
        <v>-549</v>
      </c>
    </row>
    <row r="16" spans="1:7">
      <c r="A16" t="s">
        <v>402</v>
      </c>
      <c r="B16" t="s">
        <v>277</v>
      </c>
      <c r="C16" t="s">
        <v>277</v>
      </c>
      <c r="D16" t="s">
        <v>444</v>
      </c>
      <c r="E16">
        <v>665</v>
      </c>
      <c r="F16">
        <v>234</v>
      </c>
      <c r="G16">
        <v>-96</v>
      </c>
    </row>
    <row r="17" spans="1:7">
      <c r="A17" t="s">
        <v>451</v>
      </c>
      <c r="B17" t="s">
        <v>293</v>
      </c>
      <c r="C17" t="s">
        <v>293</v>
      </c>
      <c r="D17" t="s">
        <v>444</v>
      </c>
      <c r="E17">
        <v>-94706</v>
      </c>
      <c r="F17">
        <v>-76544</v>
      </c>
      <c r="G17">
        <v>-44545</v>
      </c>
    </row>
    <row r="18" spans="1:7">
      <c r="A18" t="s">
        <v>452</v>
      </c>
      <c r="B18" t="s">
        <v>294</v>
      </c>
      <c r="C18" t="s">
        <v>294</v>
      </c>
      <c r="D18" t="s">
        <v>452</v>
      </c>
    </row>
    <row r="19" spans="1:7">
      <c r="A19" t="s">
        <v>453</v>
      </c>
      <c r="B19" t="s">
        <v>298</v>
      </c>
      <c r="C19" t="s">
        <v>298</v>
      </c>
      <c r="D19" t="s">
        <v>452</v>
      </c>
      <c r="E19">
        <v>-73570</v>
      </c>
      <c r="F19">
        <v>-179935</v>
      </c>
      <c r="G19">
        <v>-218314</v>
      </c>
    </row>
    <row r="20" spans="1:7">
      <c r="A20" t="s">
        <v>454</v>
      </c>
      <c r="B20" t="s">
        <v>299</v>
      </c>
      <c r="C20" t="s">
        <v>299</v>
      </c>
      <c r="D20" t="s">
        <v>452</v>
      </c>
      <c r="E20">
        <v>199087</v>
      </c>
      <c r="F20">
        <v>119965</v>
      </c>
      <c r="G20">
        <v>112889</v>
      </c>
    </row>
    <row r="21" spans="1:7">
      <c r="A21" t="s">
        <v>455</v>
      </c>
      <c r="B21" t="s">
        <v>295</v>
      </c>
      <c r="C21" t="s">
        <v>295</v>
      </c>
      <c r="D21" t="s">
        <v>452</v>
      </c>
      <c r="E21">
        <v>-2590</v>
      </c>
      <c r="F21">
        <v>-4396</v>
      </c>
      <c r="G21">
        <v>-3380</v>
      </c>
    </row>
    <row r="22" spans="1:7">
      <c r="A22" t="s">
        <v>456</v>
      </c>
      <c r="B22" t="s">
        <v>304</v>
      </c>
      <c r="C22" t="s">
        <v>304</v>
      </c>
      <c r="D22" t="s">
        <v>452</v>
      </c>
      <c r="E22">
        <v>122927</v>
      </c>
      <c r="F22">
        <v>-64366</v>
      </c>
      <c r="G22">
        <v>-108805</v>
      </c>
    </row>
    <row r="23" spans="1:7">
      <c r="A23" t="s">
        <v>457</v>
      </c>
      <c r="B23" t="s">
        <v>305</v>
      </c>
      <c r="C23" t="s">
        <v>305</v>
      </c>
      <c r="D23" t="s">
        <v>457</v>
      </c>
    </row>
    <row r="24" spans="1:7">
      <c r="A24" t="s">
        <v>458</v>
      </c>
      <c r="B24" t="s">
        <v>306</v>
      </c>
      <c r="C24" t="s">
        <v>306</v>
      </c>
      <c r="D24" t="s">
        <v>457</v>
      </c>
      <c r="F24">
        <v>215802</v>
      </c>
      <c r="G24">
        <v>140697</v>
      </c>
    </row>
    <row r="25" spans="1:7">
      <c r="A25" t="s">
        <v>459</v>
      </c>
      <c r="B25" t="s">
        <v>310</v>
      </c>
      <c r="C25" t="s">
        <v>310</v>
      </c>
      <c r="D25" t="s">
        <v>457</v>
      </c>
      <c r="E25">
        <v>-731</v>
      </c>
      <c r="F25">
        <v>-226</v>
      </c>
    </row>
    <row r="26" spans="1:7">
      <c r="A26" t="s">
        <v>460</v>
      </c>
      <c r="B26" t="s">
        <v>306</v>
      </c>
      <c r="C26" t="s">
        <v>306</v>
      </c>
      <c r="D26" t="s">
        <v>457</v>
      </c>
      <c r="E26">
        <v>1085</v>
      </c>
      <c r="F26">
        <v>827</v>
      </c>
      <c r="G26">
        <v>658</v>
      </c>
    </row>
    <row r="27" spans="1:7">
      <c r="A27" t="s">
        <v>461</v>
      </c>
      <c r="B27" t="s">
        <v>306</v>
      </c>
      <c r="C27" t="s">
        <v>306</v>
      </c>
      <c r="D27" t="s">
        <v>457</v>
      </c>
      <c r="E27">
        <v>15931</v>
      </c>
      <c r="F27">
        <v>3893</v>
      </c>
      <c r="G27">
        <v>5312</v>
      </c>
    </row>
    <row r="28" spans="1:7">
      <c r="A28" t="s">
        <v>462</v>
      </c>
      <c r="B28" t="s">
        <v>310</v>
      </c>
      <c r="C28" t="s">
        <v>310</v>
      </c>
      <c r="D28" t="s">
        <v>457</v>
      </c>
      <c r="E28">
        <v>-139</v>
      </c>
    </row>
    <row r="29" spans="1:7">
      <c r="A29" t="s">
        <v>463</v>
      </c>
      <c r="B29" t="s">
        <v>319</v>
      </c>
      <c r="C29" t="s">
        <v>319</v>
      </c>
      <c r="D29" t="s">
        <v>457</v>
      </c>
      <c r="E29">
        <v>16146</v>
      </c>
      <c r="F29">
        <v>220296</v>
      </c>
      <c r="G29">
        <v>146667</v>
      </c>
    </row>
    <row r="30" spans="1:7">
      <c r="A30" t="s">
        <v>464</v>
      </c>
      <c r="B30" t="s">
        <v>465</v>
      </c>
      <c r="C30" t="s">
        <v>320</v>
      </c>
      <c r="D30" t="s">
        <v>457</v>
      </c>
      <c r="E30">
        <v>44367</v>
      </c>
      <c r="F30">
        <v>79386</v>
      </c>
      <c r="G30">
        <v>-6683</v>
      </c>
    </row>
    <row r="31" spans="1:7">
      <c r="A31" t="s">
        <v>466</v>
      </c>
      <c r="B31" t="s">
        <v>467</v>
      </c>
      <c r="C31" t="s">
        <v>323</v>
      </c>
      <c r="D31" t="s">
        <v>457</v>
      </c>
      <c r="E31">
        <v>101282</v>
      </c>
      <c r="F31">
        <v>21896</v>
      </c>
      <c r="G31">
        <v>28579</v>
      </c>
    </row>
    <row r="32" spans="1:7">
      <c r="A32" t="s">
        <v>468</v>
      </c>
      <c r="B32" t="s">
        <v>324</v>
      </c>
      <c r="C32" t="s">
        <v>324</v>
      </c>
      <c r="D32" t="s">
        <v>457</v>
      </c>
      <c r="E32">
        <v>145649</v>
      </c>
      <c r="F32">
        <v>101282</v>
      </c>
      <c r="G32">
        <v>21896</v>
      </c>
    </row>
    <row r="33" spans="1:7">
      <c r="A33" t="s">
        <v>469</v>
      </c>
      <c r="D33" t="s">
        <v>457</v>
      </c>
    </row>
    <row r="34" spans="1:7">
      <c r="A34" t="s">
        <v>470</v>
      </c>
      <c r="D34" t="s">
        <v>457</v>
      </c>
      <c r="E34">
        <v>797</v>
      </c>
      <c r="G34">
        <v>8682</v>
      </c>
    </row>
    <row r="35" spans="1:7">
      <c r="A35" t="s">
        <v>471</v>
      </c>
      <c r="D35" t="s">
        <v>457</v>
      </c>
      <c r="E35">
        <v>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zoomScale="90" zoomScaleNormal="90" workbookViewId="0">
      <selection activeCell="B15" sqref="B15"/>
    </sheetView>
  </sheetViews>
  <sheetFormatPr defaultColWidth="8.85546875" defaultRowHeight="13.15"/>
  <cols>
    <col min="1" max="1" width="34.140625" style="39" customWidth="1"/>
    <col min="2" max="2" width="69.7109375" style="39" customWidth="1"/>
    <col min="3" max="3" width="25.140625" style="39" customWidth="1"/>
    <col min="4" max="4" width="64.7109375" style="39" customWidth="1"/>
    <col min="5" max="16384" width="8.85546875" style="39"/>
  </cols>
  <sheetData>
    <row r="1" spans="1:4">
      <c r="A1" s="39" t="s">
        <v>472</v>
      </c>
      <c r="B1" s="39" t="s">
        <v>473</v>
      </c>
      <c r="C1" s="39" t="s">
        <v>474</v>
      </c>
      <c r="D1" s="39" t="s">
        <v>475</v>
      </c>
    </row>
    <row r="2" spans="1:4">
      <c r="A2" s="39" t="s">
        <v>476</v>
      </c>
      <c r="B2" s="39" t="s">
        <v>52</v>
      </c>
      <c r="C2" s="39" t="s">
        <v>477</v>
      </c>
      <c r="D2" s="41" t="s">
        <v>478</v>
      </c>
    </row>
    <row r="3" spans="1:4">
      <c r="A3" s="39" t="s">
        <v>429</v>
      </c>
      <c r="B3" s="39" t="s">
        <v>59</v>
      </c>
      <c r="C3" s="39" t="s">
        <v>477</v>
      </c>
      <c r="D3" s="41" t="s">
        <v>479</v>
      </c>
    </row>
    <row r="4" spans="1:4">
      <c r="A4" s="39" t="s">
        <v>432</v>
      </c>
      <c r="B4" s="39" t="s">
        <v>480</v>
      </c>
      <c r="C4" s="39" t="s">
        <v>477</v>
      </c>
      <c r="D4" s="41" t="s">
        <v>481</v>
      </c>
    </row>
    <row r="5" spans="1:4">
      <c r="A5" s="39" t="s">
        <v>69</v>
      </c>
      <c r="B5" s="39" t="s">
        <v>480</v>
      </c>
      <c r="C5" s="39" t="s">
        <v>477</v>
      </c>
      <c r="D5" s="41" t="s">
        <v>482</v>
      </c>
    </row>
    <row r="6" spans="1:4" ht="92.45">
      <c r="A6" s="44" t="s">
        <v>483</v>
      </c>
      <c r="B6" s="39" t="s">
        <v>79</v>
      </c>
      <c r="C6" s="39" t="s">
        <v>477</v>
      </c>
      <c r="D6" s="41" t="s">
        <v>484</v>
      </c>
    </row>
    <row r="7" spans="1:4">
      <c r="A7" s="39" t="s">
        <v>485</v>
      </c>
      <c r="B7" s="39" t="s">
        <v>168</v>
      </c>
      <c r="C7" s="39" t="s">
        <v>477</v>
      </c>
      <c r="D7" s="41" t="s">
        <v>486</v>
      </c>
    </row>
    <row r="8" spans="1:4">
      <c r="A8" s="39" t="s">
        <v>404</v>
      </c>
      <c r="B8" s="39" t="s">
        <v>187</v>
      </c>
      <c r="C8" s="39" t="s">
        <v>477</v>
      </c>
      <c r="D8" s="41" t="s">
        <v>487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2CE34-4CA3-426D-B974-4C56858C52A3}"/>
</file>

<file path=customXml/itemProps2.xml><?xml version="1.0" encoding="utf-8"?>
<ds:datastoreItem xmlns:ds="http://schemas.openxmlformats.org/officeDocument/2006/customXml" ds:itemID="{5927054F-9CF8-4177-AB4C-2A358077E4E3}"/>
</file>

<file path=customXml/itemProps3.xml><?xml version="1.0" encoding="utf-8"?>
<ds:datastoreItem xmlns:ds="http://schemas.openxmlformats.org/officeDocument/2006/customXml" ds:itemID="{182FCD73-A9E6-43A7-8CAB-4857D8B7AC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Niharika Kapoor</cp:lastModifiedBy>
  <cp:revision/>
  <dcterms:created xsi:type="dcterms:W3CDTF">2019-04-04T09:01:00Z</dcterms:created>
  <dcterms:modified xsi:type="dcterms:W3CDTF">2021-09-23T17:08:56Z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