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1035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185" i="1"/>
  <c r="G189" i="1" s="1"/>
  <c r="G9" i="1" s="1"/>
  <c r="F185" i="1"/>
  <c r="G184" i="1"/>
  <c r="F184" i="1"/>
  <c r="F189" i="1" s="1"/>
  <c r="F9" i="1" s="1"/>
  <c r="G126" i="1"/>
  <c r="F126" i="1"/>
  <c r="G159" i="1"/>
  <c r="G160" i="1" s="1"/>
  <c r="F159" i="1"/>
  <c r="G92" i="1"/>
  <c r="F92" i="1"/>
  <c r="G432" i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L382" i="1"/>
  <c r="O381" i="1"/>
  <c r="N381" i="1"/>
  <c r="M381" i="1"/>
  <c r="L381" i="1"/>
  <c r="K381" i="1"/>
  <c r="J381" i="1"/>
  <c r="O377" i="1"/>
  <c r="I376" i="1"/>
  <c r="O375" i="1"/>
  <c r="N375" i="1"/>
  <c r="M375" i="1"/>
  <c r="L375" i="1"/>
  <c r="K375" i="1"/>
  <c r="J375" i="1"/>
  <c r="N373" i="1"/>
  <c r="M373" i="1"/>
  <c r="H373" i="1"/>
  <c r="M371" i="1"/>
  <c r="J371" i="1"/>
  <c r="I371" i="1"/>
  <c r="O370" i="1"/>
  <c r="L370" i="1"/>
  <c r="K370" i="1"/>
  <c r="N369" i="1"/>
  <c r="M369" i="1"/>
  <c r="H369" i="1"/>
  <c r="F369" i="1"/>
  <c r="O368" i="1"/>
  <c r="J368" i="1"/>
  <c r="L366" i="1"/>
  <c r="I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G326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2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F59" i="1"/>
  <c r="F67" i="1" s="1"/>
  <c r="F71" i="1" s="1"/>
  <c r="O44" i="1"/>
  <c r="O378" i="1" s="1"/>
  <c r="N44" i="1"/>
  <c r="N378" i="1" s="1"/>
  <c r="M44" i="1"/>
  <c r="M370" i="1" s="1"/>
  <c r="L44" i="1"/>
  <c r="L378" i="1" s="1"/>
  <c r="K44" i="1"/>
  <c r="K378" i="1" s="1"/>
  <c r="J44" i="1"/>
  <c r="J370" i="1" s="1"/>
  <c r="I44" i="1"/>
  <c r="I370" i="1" s="1"/>
  <c r="H44" i="1"/>
  <c r="H370" i="1" s="1"/>
  <c r="F44" i="1"/>
  <c r="F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M30" i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76" i="1" s="1"/>
  <c r="I12" i="1"/>
  <c r="H12" i="1"/>
  <c r="H366" i="1" s="1"/>
  <c r="O11" i="1"/>
  <c r="N11" i="1"/>
  <c r="M11" i="1"/>
  <c r="L11" i="1"/>
  <c r="K11" i="1"/>
  <c r="J11" i="1"/>
  <c r="J377" i="1" s="1"/>
  <c r="I11" i="1"/>
  <c r="I373" i="1" s="1"/>
  <c r="H11" i="1"/>
  <c r="O10" i="1"/>
  <c r="N10" i="1"/>
  <c r="M10" i="1"/>
  <c r="L10" i="1"/>
  <c r="L376" i="1" s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L371" i="1" s="1"/>
  <c r="K6" i="1"/>
  <c r="K371" i="1" s="1"/>
  <c r="J6" i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F128" i="1"/>
  <c r="F161" i="1"/>
  <c r="F8" i="1" s="1"/>
  <c r="F383" i="1" s="1"/>
  <c r="G161" i="1"/>
  <c r="G8" i="1" s="1"/>
  <c r="F353" i="1"/>
  <c r="F355" i="1" s="1"/>
  <c r="F357" i="1" s="1"/>
  <c r="F385" i="1"/>
  <c r="G353" i="1"/>
  <c r="G355" i="1" s="1"/>
  <c r="G357" i="1" s="1"/>
  <c r="G385" i="1"/>
  <c r="F384" i="1"/>
  <c r="F13" i="1"/>
  <c r="F377" i="1"/>
  <c r="G384" i="1"/>
  <c r="G13" i="1"/>
  <c r="G377" i="1"/>
  <c r="F373" i="1"/>
  <c r="F83" i="1"/>
  <c r="F6" i="1"/>
  <c r="O372" i="1"/>
  <c r="H378" i="1"/>
  <c r="F381" i="1"/>
  <c r="J383" i="1"/>
  <c r="H384" i="1"/>
  <c r="G363" i="1"/>
  <c r="M378" i="1"/>
  <c r="K368" i="1"/>
  <c r="K372" i="1"/>
  <c r="G375" i="1"/>
  <c r="M376" i="1"/>
  <c r="K377" i="1"/>
  <c r="I378" i="1"/>
  <c r="G381" i="1"/>
  <c r="M382" i="1"/>
  <c r="K383" i="1"/>
  <c r="I384" i="1"/>
  <c r="F370" i="1"/>
  <c r="J372" i="1"/>
  <c r="H365" i="1"/>
  <c r="L368" i="1"/>
  <c r="L372" i="1"/>
  <c r="H375" i="1"/>
  <c r="N376" i="1"/>
  <c r="L377" i="1"/>
  <c r="J378" i="1"/>
  <c r="H381" i="1"/>
  <c r="N382" i="1"/>
  <c r="N370" i="1"/>
  <c r="F375" i="1"/>
  <c r="M368" i="1"/>
  <c r="I375" i="1"/>
  <c r="O376" i="1"/>
  <c r="M377" i="1"/>
  <c r="I381" i="1"/>
  <c r="O382" i="1"/>
  <c r="K384" i="1"/>
  <c r="F363" i="1"/>
  <c r="N368" i="1"/>
  <c r="H376" i="1"/>
  <c r="N377" i="1"/>
  <c r="H382" i="1"/>
  <c r="I382" i="1"/>
  <c r="H363" i="1"/>
  <c r="J366" i="1"/>
  <c r="G44" i="1"/>
  <c r="I363" i="1"/>
  <c r="G7" i="1" l="1"/>
  <c r="G12" i="1" s="1"/>
  <c r="F7" i="1"/>
  <c r="F12" i="1" s="1"/>
  <c r="F372" i="1" s="1"/>
  <c r="G382" i="1"/>
  <c r="G383" i="1"/>
  <c r="F382" i="1"/>
  <c r="F371" i="1"/>
  <c r="G378" i="1"/>
  <c r="G370" i="1"/>
  <c r="G59" i="1"/>
  <c r="G67" i="1" s="1"/>
  <c r="G71" i="1" s="1"/>
  <c r="G366" i="1" l="1"/>
  <c r="G376" i="1"/>
  <c r="G14" i="1"/>
  <c r="F366" i="1"/>
  <c r="F14" i="1"/>
  <c r="F376" i="1"/>
  <c r="G373" i="1"/>
  <c r="G83" i="1"/>
  <c r="G6" i="1"/>
  <c r="G372" i="1"/>
  <c r="G371" i="1" l="1"/>
  <c r="G365" i="1"/>
  <c r="F365" i="1"/>
</calcChain>
</file>

<file path=xl/sharedStrings.xml><?xml version="1.0" encoding="utf-8"?>
<sst xmlns="http://schemas.openxmlformats.org/spreadsheetml/2006/main" count="967" uniqueCount="560">
  <si>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</si>
  <si>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</si>
  <si>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</si>
  <si>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</si>
  <si>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</si>
  <si>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</si>
  <si>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</si>
  <si>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</si>
  <si>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</si>
  <si>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</si>
  <si>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</si>
  <si>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</si>
  <si>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</si>
  <si>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</si>
  <si>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</si>
  <si>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</si>
  <si>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</si>
  <si>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</si>
  <si>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</si>
  <si>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</si>
  <si>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</si>
  <si>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</si>
  <si>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</si>
  <si>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</si>
  <si>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</si>
  <si>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</si>
  <si>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</si>
  <si>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</si>
  <si>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</si>
  <si>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</si>
  <si>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</si>
  <si>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</si>
  <si>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</si>
  <si>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</si>
  <si>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</si>
  <si>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</si>
  <si>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</si>
  <si>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</si>
  <si>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</si>
  <si>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</si>
  <si>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</si>
  <si>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</si>
  <si>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</si>
  <si>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</si>
  <si>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</si>
  <si>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</si>
  <si>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</si>
  <si>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</si>
  <si>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</si>
  <si>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</si>
  <si>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</si>
  <si>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</si>
  <si>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</si>
  <si>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</si>
  <si>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</si>
  <si>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</si>
  <si>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</si>
  <si>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</si>
  <si>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</si>
  <si>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</si>
  <si>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</si>
  <si>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</si>
  <si>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</si>
  <si>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</si>
  <si>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</si>
  <si>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</si>
  <si>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</si>
  <si>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</si>
  <si>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</si>
  <si>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</si>
  <si>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</si>
  <si>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</si>
  <si>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</si>
  <si>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</si>
  <si>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</si>
  <si>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</si>
  <si>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</si>
  <si>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</si>
  <si>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</si>
  <si>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</si>
  <si>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</si>
  <si>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</si>
  <si>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</si>
  <si>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</si>
  <si>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</si>
  <si>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</si>
  <si>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</si>
  <si>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</si>
  <si>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</si>
  <si>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</si>
  <si>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</si>
  <si>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</si>
  <si>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</si>
  <si>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</si>
  <si>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</si>
  <si>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</si>
  <si>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</si>
  <si>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</si>
  <si>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</si>
  <si>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</si>
  <si>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</si>
  <si>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</si>
  <si>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</si>
  <si>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</si>
  <si>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</si>
  <si>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</si>
  <si>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</si>
  <si>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</si>
  <si>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</si>
  <si>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</si>
  <si>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</si>
  <si>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</si>
  <si>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</si>
  <si>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</si>
  <si>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</si>
  <si>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</si>
  <si>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</si>
  <si>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</si>
  <si>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</si>
  <si>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</si>
  <si>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</si>
  <si>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</si>
  <si>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</si>
  <si>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</si>
  <si>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</si>
  <si>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</si>
  <si>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</si>
  <si>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</si>
  <si>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</si>
  <si>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</si>
  <si>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</si>
  <si>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</si>
  <si>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</si>
  <si>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</si>
  <si>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</si>
  <si>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</si>
  <si>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</si>
  <si>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</si>
  <si>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</si>
  <si>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</si>
  <si>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</si>
  <si>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</si>
  <si>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</si>
  <si>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</si>
  <si>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</si>
  <si>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</si>
  <si>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</si>
  <si>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</si>
  <si>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</si>
  <si>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</si>
  <si>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</si>
  <si>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</si>
  <si>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</si>
  <si>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</si>
  <si>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</si>
  <si>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</si>
  <si>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</si>
  <si>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</si>
  <si>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</si>
  <si>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</si>
  <si>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</si>
  <si>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</si>
  <si>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</si>
  <si>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</si>
  <si>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</si>
  <si>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</si>
  <si>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</si>
  <si>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</si>
  <si>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</si>
  <si>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</si>
  <si>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</si>
  <si>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</si>
  <si>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</si>
  <si>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</si>
  <si>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</si>
  <si>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</si>
  <si>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</si>
  <si>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</si>
  <si>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</si>
  <si>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</si>
  <si>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</si>
  <si>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</si>
  <si>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</si>
  <si>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</si>
  <si>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</si>
  <si>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</si>
  <si>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</si>
  <si>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</si>
  <si>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</si>
  <si>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</si>
  <si>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</si>
  <si>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</si>
  <si>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</si>
  <si>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</si>
  <si>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</si>
  <si>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</si>
  <si>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</si>
  <si>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</si>
  <si>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</si>
  <si>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</si>
  <si>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</si>
  <si>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</si>
  <si>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</si>
  <si>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</si>
  <si>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</si>
  <si>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</si>
  <si>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</si>
  <si>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</si>
  <si>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</si>
  <si>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</si>
  <si>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</si>
  <si>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</si>
  <si>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</si>
  <si>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</si>
  <si>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</si>
  <si>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</si>
  <si>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</si>
  <si>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</si>
  <si>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</si>
  <si>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</si>
  <si>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</si>
  <si>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</si>
  <si>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</si>
  <si>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</si>
  <si>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</si>
  <si>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</si>
  <si>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</si>
  <si>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</si>
  <si>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</si>
  <si>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</si>
  <si>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</si>
  <si>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</si>
  <si>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</si>
  <si>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</si>
  <si>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</si>
  <si>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</si>
  <si>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</si>
  <si>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</si>
  <si>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</si>
  <si>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</si>
  <si>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</si>
  <si>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</si>
  <si>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</si>
  <si>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</si>
  <si>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</si>
  <si>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</si>
  <si>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</si>
  <si>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</si>
  <si>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</si>
  <si>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</si>
  <si>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</si>
  <si>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</si>
  <si>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</si>
  <si>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</si>
  <si>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</si>
  <si>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</si>
  <si>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</si>
  <si>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</si>
  <si>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</si>
  <si>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</si>
  <si>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</si>
  <si>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</si>
  <si>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</si>
  <si>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</si>
  <si>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</si>
  <si>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</si>
  <si>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</si>
  <si>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</si>
  <si>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</si>
  <si>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</si>
  <si>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</si>
  <si>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</si>
  <si>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</si>
  <si>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</si>
  <si>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</si>
  <si>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</si>
  <si>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</si>
  <si>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</si>
  <si>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</si>
  <si>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</si>
  <si>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</si>
  <si>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</si>
  <si>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</si>
  <si>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</si>
  <si>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</si>
  <si>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</si>
  <si>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</si>
  <si>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</si>
  <si>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</si>
  <si>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</si>
  <si>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</si>
  <si>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</si>
  <si>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</si>
  <si>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</si>
  <si>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</si>
  <si>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</si>
  <si>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</si>
  <si>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</si>
  <si>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</si>
  <si>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</si>
  <si>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</si>
  <si>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</si>
  <si>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</si>
  <si>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</si>
  <si>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</si>
  <si>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</si>
  <si>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</si>
  <si>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</si>
  <si>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</si>
  <si>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</si>
  <si>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</si>
  <si>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</si>
  <si>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</si>
  <si>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</si>
  <si>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</si>
  <si>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</si>
  <si>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</si>
  <si>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</si>
  <si>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</si>
  <si>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</si>
  <si>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</si>
  <si>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</si>
  <si>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</si>
  <si>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</si>
  <si>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</si>
  <si>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</si>
  <si>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</si>
  <si>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</si>
  <si>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</si>
  <si>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</si>
  <si>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</si>
  <si>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</si>
  <si>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</si>
  <si>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</si>
  <si>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</si>
  <si>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</si>
  <si>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</si>
  <si>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</si>
  <si>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</si>
  <si>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</si>
  <si>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</si>
  <si>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</si>
  <si>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</si>
  <si>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</si>
  <si>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</si>
  <si>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</si>
  <si>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</si>
  <si>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</si>
  <si>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</si>
  <si>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</si>
  <si>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</si>
  <si>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</si>
  <si>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</si>
  <si>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</si>
  <si>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</si>
  <si>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</si>
  <si>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</si>
  <si>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</si>
  <si>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</si>
  <si>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</si>
  <si>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</si>
  <si>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</si>
  <si>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</si>
  <si>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</si>
  <si>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</si>
  <si>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</si>
  <si>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</si>
  <si>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</si>
  <si>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</si>
  <si>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</si>
  <si>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</si>
  <si>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</si>
  <si>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</si>
  <si>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</si>
  <si>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</si>
  <si>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</si>
  <si>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</si>
  <si>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investments</t>
  </si>
  <si>
    <t>Restricted cash</t>
  </si>
  <si>
    <t>Accounts receivable, net of allowance for doubtful accounts of $251 and $420 as of June 30, 2018 and June 30, 2017, respectively</t>
  </si>
  <si>
    <t>Inventories</t>
  </si>
  <si>
    <t>Prepaid expenses and other current assets</t>
  </si>
  <si>
    <t>Deferred cost of revenue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</si>
  <si>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</si>
  <si>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</si>
  <si>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</si>
  <si>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</si>
  <si>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</si>
  <si>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</si>
  <si>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Other assets</t>
  </si>
  <si>
    <t>Total assets</t>
  </si>
  <si>
    <t>LIABILITIES AND STOCKHOLDERS EQUITY</t>
  </si>
  <si>
    <t>Current liabilities:</t>
  </si>
  <si>
    <t>Accounts payable</t>
  </si>
  <si>
    <t>Accrued compensation</t>
  </si>
  <si>
    <t>Accruals</t>
  </si>
  <si>
    <t>Other accrued liabilities</t>
  </si>
  <si>
    <t>Short-term debt</t>
  </si>
  <si>
    <t>Customer advances</t>
  </si>
  <si>
    <t>Accrued Revenue</t>
  </si>
  <si>
    <t>Deferred revenue</t>
  </si>
  <si>
    <t>Total current liabilities</t>
  </si>
  <si>
    <t>Long-term liabilities:</t>
  </si>
  <si>
    <t>Long-term other liabilities</t>
  </si>
  <si>
    <t>Long-term debt</t>
  </si>
  <si>
    <t>Total liabilities</t>
  </si>
  <si>
    <t>Commitments and contingencies (Note 8)</t>
  </si>
  <si>
    <t>Stockholders equity:</t>
  </si>
  <si>
    <t>Preferred stock, $0.001 par value; authorized: 5,000,000 shares; no shares</t>
  </si>
  <si>
    <t>issued and outstanding</t>
  </si>
  <si>
    <t>Common stock, $0.001 par value; authorized: 200,000,000 shares as of</t>
  </si>
  <si>
    <t>June 30, 2018 and June 30, 2017, respectively; issued and outstanding:</t>
  </si>
  <si>
    <t>86,129,256 and 83,739,804 shares at June 30, 2018 and June 30, 2017, respectively</t>
  </si>
  <si>
    <t>Additional paid-in-capital</t>
  </si>
  <si>
    <t>Accumulated other comprehensive income (loss)</t>
  </si>
  <si>
    <t>Accumulated deficit</t>
  </si>
  <si>
    <t>Total stockholders' equity</t>
  </si>
  <si>
    <t>Accuray Incorporated</t>
  </si>
  <si>
    <t>Consolidated Statements of Operations and Comprehensive Loss</t>
  </si>
  <si>
    <t>(in thousands, except per share amounts)</t>
  </si>
  <si>
    <t>Net revenue:</t>
  </si>
  <si>
    <t>Net revenue</t>
  </si>
  <si>
    <t>Revenue</t>
  </si>
  <si>
    <t>Products</t>
  </si>
  <si>
    <t>Services</t>
  </si>
  <si>
    <t>Total net revenue</t>
  </si>
  <si>
    <t>Cost of revenue:</t>
  </si>
  <si>
    <t>Cost of products</t>
  </si>
  <si>
    <t>Cost of services</t>
  </si>
  <si>
    <t>Total cost of revenue</t>
  </si>
  <si>
    <t>Total Cost of Revenue</t>
  </si>
  <si>
    <t>Total Cost of Revenue TODO REMOVE</t>
  </si>
  <si>
    <t>Gross profit</t>
  </si>
  <si>
    <t>Gross Profit</t>
  </si>
  <si>
    <t>Operating expenses:</t>
  </si>
  <si>
    <t>Research and development</t>
  </si>
  <si>
    <t>Selling and marketing</t>
  </si>
  <si>
    <t>Selling and distribution expenses</t>
  </si>
  <si>
    <t>General and administrative</t>
  </si>
  <si>
    <t>Total operating expenses</t>
  </si>
  <si>
    <t>Loss from operations</t>
  </si>
  <si>
    <t>Operating Profit</t>
  </si>
  <si>
    <t>Other expense, net</t>
  </si>
  <si>
    <t>Other Income - Net profit (loss)</t>
  </si>
  <si>
    <t>Loss before provision for income taxes</t>
  </si>
  <si>
    <t>Provision for income taxes</t>
  </si>
  <si>
    <t>Net loss</t>
  </si>
  <si>
    <t>Net loss per sharebasic and diluted</t>
  </si>
  <si>
    <t>Weighted average common shares used in computing net loss per</t>
  </si>
  <si>
    <t>share:</t>
  </si>
  <si>
    <t>Basic and diluted</t>
  </si>
  <si>
    <t>Foreign currency translation adjustment</t>
  </si>
  <si>
    <t>Reclassification adjustments on available for sale investments, net of tax</t>
  </si>
  <si>
    <t>Change in defined benefit pension obligation</t>
  </si>
  <si>
    <t>Cash flows from operating activities</t>
  </si>
  <si>
    <t>Operating Activities</t>
  </si>
  <si>
    <t>Adjustments to reconcile net loss to net cash provided by (used in)</t>
  </si>
  <si>
    <t>operating activities:</t>
  </si>
  <si>
    <t>Depreciation and amortization</t>
  </si>
  <si>
    <t>Share-based compensation</t>
  </si>
  <si>
    <t>Amortization of debt issuance costs</t>
  </si>
  <si>
    <t>Amortization and accretion of discount and premium on investments</t>
  </si>
  <si>
    <t>Loss on sales of investments</t>
  </si>
  <si>
    <t>Accretion of interest on debt</t>
  </si>
  <si>
    <t>Interest income</t>
  </si>
  <si>
    <t>Provision for (recovery of) bad debt, net</t>
  </si>
  <si>
    <t>Provision for write-down of inventories</t>
  </si>
  <si>
    <t>(Gain) loss on disposal of property and equipment</t>
  </si>
  <si>
    <t>Loss on extinguishment of debt</t>
  </si>
  <si>
    <t>Provision (benefit) for deferred income taxes</t>
  </si>
  <si>
    <t>Changes in assets and liabilities:</t>
  </si>
  <si>
    <t>Accounts receivable, short and long-term</t>
  </si>
  <si>
    <t>Prepaid expenses and other assets</t>
  </si>
  <si>
    <t>Accrued liabilities</t>
  </si>
  <si>
    <t>Deferred revenues</t>
  </si>
  <si>
    <t>Net cash provided by (used in) operating activities</t>
  </si>
  <si>
    <t>Cash flows from investing activities</t>
  </si>
  <si>
    <t>Investing Activities</t>
  </si>
  <si>
    <t>Purchases of property and equipment, net</t>
  </si>
  <si>
    <t>Purchase of intangible assets</t>
  </si>
  <si>
    <t>Purchases of investments</t>
  </si>
  <si>
    <t>Sales and maturities of investments</t>
  </si>
  <si>
    <t>Net cash provided by investing activities</t>
  </si>
  <si>
    <t>Cash flows from financing activities</t>
  </si>
  <si>
    <t>Financing Activities</t>
  </si>
  <si>
    <t>Proceeds from employee stock plans</t>
  </si>
  <si>
    <t>Taxes paid related to net share settlement of equity awards</t>
  </si>
  <si>
    <t>Finance Costs</t>
  </si>
  <si>
    <t>Payments made to note and loan holders</t>
  </si>
  <si>
    <t>Proceeds from debt, net of costs</t>
  </si>
  <si>
    <t>Repayments under Revolving Credit Facility, net</t>
  </si>
  <si>
    <t>Net cash used in financing activities</t>
  </si>
  <si>
    <t>Effect of exchange rate changes on cash, cash equivalents and restricted cash</t>
  </si>
  <si>
    <t>Net increase (decrease) in cash, cash equivalents and restricted cash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</si>
  <si>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</si>
  <si>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</si>
  <si>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</si>
  <si>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</si>
  <si>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Supplemental Disclosure of Cash Flow Information</t>
  </si>
  <si>
    <t>Cash paid for income taxes</t>
  </si>
  <si>
    <t xml:space="preserve">Adjustment for Income Tax Paid </t>
  </si>
  <si>
    <t>Cash paid for interest</t>
  </si>
  <si>
    <t>Non-cash financing activities:</t>
  </si>
  <si>
    <t>Exchange of Convertible Notes</t>
  </si>
  <si>
    <t>Modification of Revolving Credit Facility</t>
  </si>
  <si>
    <t>Non-cash investing activities:</t>
  </si>
  <si>
    <t>Unpaid purchase of property and equipment at end of year</t>
  </si>
  <si>
    <t>Unpaid purchase of intangible assets at end of year</t>
  </si>
  <si>
    <t>Transfers from inventory to property and equipment</t>
  </si>
  <si>
    <t>Original Line Item in the pdf</t>
  </si>
  <si>
    <t>Line item in the accounts Tamplate into which Originalline item is mapped</t>
  </si>
  <si>
    <t>Sign</t>
  </si>
  <si>
    <t xml:space="preserve">Person mapping </t>
  </si>
  <si>
    <t>Niyoshi Aithal</t>
  </si>
  <si>
    <t>other income (expenses)</t>
  </si>
  <si>
    <t>products</t>
  </si>
  <si>
    <t>services</t>
  </si>
  <si>
    <t>cost of products</t>
  </si>
  <si>
    <t>cost of services</t>
  </si>
  <si>
    <t>cost of goods sold</t>
  </si>
  <si>
    <t>turnover</t>
  </si>
  <si>
    <t>deleted value</t>
  </si>
  <si>
    <t>other expense, net</t>
  </si>
  <si>
    <t>added value</t>
  </si>
  <si>
    <t>change in defined benefit pension obligation</t>
  </si>
  <si>
    <t>foreign currency translation adjustment</t>
  </si>
  <si>
    <t>reclassification adjustments on available for sale investments, net of tax</t>
  </si>
  <si>
    <t>raw materials</t>
  </si>
  <si>
    <t>work-in-process</t>
  </si>
  <si>
    <t>finished goods</t>
  </si>
  <si>
    <t>furniture and fixtures</t>
  </si>
  <si>
    <t>computer and office equipment</t>
  </si>
  <si>
    <t>software</t>
  </si>
  <si>
    <t>leasehold improvements</t>
  </si>
  <si>
    <t>machinery and equipment</t>
  </si>
  <si>
    <t>construction in progress</t>
  </si>
  <si>
    <t>less: accumulated depreciation</t>
  </si>
  <si>
    <t>accumulated depreciation and amortisation</t>
  </si>
  <si>
    <t>property, plant and equipment</t>
  </si>
  <si>
    <t>leased assets</t>
  </si>
  <si>
    <t>other fixed assets</t>
  </si>
  <si>
    <t>stock - raw materials</t>
  </si>
  <si>
    <t>stock - work in progress</t>
  </si>
  <si>
    <t>stock - finished goods</t>
  </si>
  <si>
    <t>changed value</t>
  </si>
  <si>
    <t>other non-operating current assets</t>
  </si>
  <si>
    <t>restricted cash</t>
  </si>
  <si>
    <t>deferred cost of revenue</t>
  </si>
  <si>
    <t>other non-operating non-current assets</t>
  </si>
  <si>
    <t>other non-current assets</t>
  </si>
  <si>
    <t>other assets</t>
  </si>
  <si>
    <t>accounts payable</t>
  </si>
  <si>
    <t>accrued compensation</t>
  </si>
  <si>
    <t>other accrued liabilities</t>
  </si>
  <si>
    <t>short-term debt</t>
  </si>
  <si>
    <t>customer advances</t>
  </si>
  <si>
    <t>deferred revenue</t>
  </si>
  <si>
    <t>ordinary shares</t>
  </si>
  <si>
    <t>additional paid-in capital</t>
  </si>
  <si>
    <t>common stock, $0.001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</si>
</sst>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4" fillId="0" borderId="0" xfId="0" applyFont="1"/>
    <xf numFmtId="3" fontId="4" fillId="0" borderId="0" xfId="0" applyFont="1" applyAlignment="1">
      <alignment horizontal="center" vertical="center"/>
    </xf>
    <xf numFmtId="3" fontId="4" fillId="0" borderId="0" xfId="0" applyFont="1" applyAlignment="1">
      <alignment horizontal="center"/>
    </xf>
    <xf numFmtId="3" fontId="0" fillId="0" borderId="0" xfId="0" applyAlignment="1">
      <alignment horizontal="center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FF-477A-AC52-A72B8D5786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A2-4FE1-A059-D14BFA7B9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D4-40C0-A950-0FACA0F1F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7C-4AE4-B76A-40F65F339C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36-4271-85E8-B7E48A08CA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D0-4497-ADA3-FC9D5EE8ED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66-41DB-BBD2-02F9B54015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6F-4347-8579-A57BF6F00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BC-4E2C-8F17-9A2C04A87F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18-4318-88B6-6929C01450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11-4485-8A40-C401B69701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D8-428C-9D1B-16923DA894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7A-4DF2-BA19-30006FBFB0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8E-4FFC-9D06-CB716C83F0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D6-4B9F-98D0-DE2CE99AC4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1.140625" style="1" customWidth="1"/>
    <col min="6" max="7" width="14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-23899</v>
      </c>
      <c r="G6" s="7">
        <f t="shared" ref="G6:O6" si="1">IF(G4=$BF$1,"",G71)</f>
        <v>-29579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94570</v>
      </c>
      <c r="G7" s="7">
        <f t="shared" ref="G7:O7" si="2">IF(G4=$BF$1,"",G128)</f>
        <v>97461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284157</v>
      </c>
      <c r="G8" s="7">
        <f t="shared" ref="G8:O8" si="3">IF(G4=$BF$1,"",G161)</f>
        <v>309003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169434</v>
      </c>
      <c r="G9" s="7">
        <f t="shared" ref="G9:O9" si="4">IF(G4=$BF$1,"",G189)</f>
        <v>284492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160661</v>
      </c>
      <c r="G10" s="7">
        <f t="shared" ref="G10:O10" si="5">IF(G4=$BF$1,"",G210)</f>
        <v>75439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48632</v>
      </c>
      <c r="G11" s="7">
        <f t="shared" ref="G11:O11" si="6">IF(G4=$BF$1,"",G227)</f>
        <v>46533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378727</v>
      </c>
      <c r="G12" s="35">
        <f t="shared" ref="G12:O12" si="7">IF(G4=$BF$1,"",SUM(G7:G8))</f>
        <v>406464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378727</v>
      </c>
      <c r="G13" s="35">
        <f t="shared" ref="G13:O13" si="8">IF(G4=$BF$1,"",SUM(G9:G11))</f>
        <v>406464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404897</v>
      </c>
      <c r="G24">
        <v>383414</v>
      </c>
      <c r="H24">
        <v>398800</v>
      </c>
    </row>
    <row r="25" spans="5:16">
      <c r="E25" s="1" t="s">
        <v>27</v>
      </c>
      <c r="F25">
        <v>243202</v>
      </c>
      <c r="G25">
        <v>242073</v>
      </c>
      <c r="H25">
        <v>240087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161695</v>
      </c>
      <c r="G30" s="7">
        <f>IF(G4=$BF$1,"",G24-G25+ABS(G26)-G27-G28-G29)</f>
        <v>141341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4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60105</v>
      </c>
      <c r="G33">
        <v>57477</v>
      </c>
      <c r="H33">
        <v>56812</v>
      </c>
    </row>
    <row r="34" spans="5:16">
      <c r="E34" s="1" t="s">
        <v>36</v>
      </c>
      <c r="F34">
        <v>48136</v>
      </c>
      <c r="G34">
        <v>43766</v>
      </c>
      <c r="H34">
        <v>50122</v>
      </c>
    </row>
    <row r="35" spans="5:16">
      <c r="E35" s="1" t="s">
        <v>37</v>
      </c>
      <c r="F35">
        <v>57251</v>
      </c>
      <c r="G35">
        <v>49921</v>
      </c>
      <c r="H35">
        <v>56652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165492</v>
      </c>
      <c r="G43" s="7">
        <f>G32+G33+G34+G35+G36+G37+G38+G39+G40+G41+G42</f>
        <v>151164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-3797</v>
      </c>
      <c r="G44" s="7">
        <f>IF(G4=$BF$1,"",G30+G31-G43)</f>
        <v>-9823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-19224</v>
      </c>
      <c r="G54">
        <v>-18718</v>
      </c>
      <c r="H54">
        <v>-18295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P56" s="45" t="s">
        <v>521</v>
      </c>
    </row>
    <row r="57" spans="5:16">
      <c r="E57" s="1" t="s">
        <v>59</v>
      </c>
      <c r="F57"/>
      <c r="G57"/>
      <c r="H57">
        <v>-47</v>
      </c>
      <c r="P57" s="45" t="s">
        <v>521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-23021</v>
      </c>
      <c r="G59" s="7">
        <f>IF(G4=$BF$1,"",G44+G45+G46+G47+G48-G49-G50-G51+G52-G53+G54+G55-G56+G57+G58)</f>
        <v>-28541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4"/>
    </row>
    <row r="60" spans="5:16">
      <c r="E60" s="1" t="s">
        <v>62</v>
      </c>
      <c r="F60">
        <v>878</v>
      </c>
      <c r="G60">
        <v>1038</v>
      </c>
      <c r="H60">
        <v>2336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-23899</v>
      </c>
      <c r="G67" s="7">
        <f>IF(G4=$BF$1,"",SUM(G59,-G60,-ABS(G61),-G62,-G66))</f>
        <v>-29579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4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-23899</v>
      </c>
      <c r="G71" s="7">
        <f t="shared" ref="G71:O71" si="14">IF(G4=$BF$1,"",SUM(G67:G70))</f>
        <v>-29579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  <c r="F74" s="38">
        <v>973</v>
      </c>
      <c r="G74" s="38">
        <v>949</v>
      </c>
      <c r="P74" s="45" t="s">
        <v>523</v>
      </c>
    </row>
    <row r="75" spans="5:16">
      <c r="E75" s="1" t="s">
        <v>72</v>
      </c>
      <c r="F75" s="38">
        <v>83</v>
      </c>
      <c r="G75" s="38">
        <v>33</v>
      </c>
      <c r="P75" s="45" t="s">
        <v>523</v>
      </c>
    </row>
    <row r="76" spans="5:16">
      <c r="E76" s="1" t="s">
        <v>73</v>
      </c>
      <c r="F76" s="38">
        <v>89</v>
      </c>
      <c r="G76" s="38">
        <v>-74</v>
      </c>
      <c r="P76" s="45" t="s">
        <v>523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-22754</v>
      </c>
      <c r="G83" s="7">
        <f t="shared" ref="G83:O83" si="15">IF(G4=$BF$1,"",SUM(G71:G82))</f>
        <v>-28671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4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5629</v>
      </c>
      <c r="G90" s="38">
        <v>3533</v>
      </c>
      <c r="P90" s="45" t="s">
        <v>523</v>
      </c>
    </row>
    <row r="91" spans="5:16">
      <c r="E91" s="1" t="s">
        <v>83</v>
      </c>
    </row>
    <row r="92" spans="5:16">
      <c r="E92" s="12" t="s">
        <v>84</v>
      </c>
      <c r="F92">
        <f>2927+11315+47065</f>
        <v>61307</v>
      </c>
      <c r="G92">
        <f>4364+11802+48742</f>
        <v>64908</v>
      </c>
      <c r="P92" s="45" t="s">
        <v>544</v>
      </c>
    </row>
    <row r="93" spans="5:16">
      <c r="E93" s="1" t="s">
        <v>85</v>
      </c>
    </row>
    <row r="94" spans="5:16">
      <c r="E94" s="1" t="s">
        <v>86</v>
      </c>
      <c r="F94" s="38">
        <v>25423</v>
      </c>
      <c r="G94" s="38">
        <v>23164</v>
      </c>
      <c r="P94" s="45" t="s">
        <v>523</v>
      </c>
    </row>
    <row r="95" spans="5:16">
      <c r="E95" s="1" t="s">
        <v>87</v>
      </c>
      <c r="F95" s="38">
        <v>11307</v>
      </c>
      <c r="G95" s="38">
        <v>11457</v>
      </c>
      <c r="P95" s="45" t="s">
        <v>523</v>
      </c>
    </row>
    <row r="96" spans="5:16">
      <c r="E96" s="12"/>
    </row>
    <row r="98" spans="5:16">
      <c r="E98" s="6" t="s">
        <v>88</v>
      </c>
      <c r="F98" s="7">
        <f>F89+F90+F91+F92+F93+F94+F95+F96</f>
        <v>103666</v>
      </c>
      <c r="G98" s="7">
        <f>IF(G4=$BF$1,"",G89+G90+G91+G92+G93+G94+G95+G96)</f>
        <v>103062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4"/>
    </row>
    <row r="99" spans="5:16">
      <c r="E99" s="1" t="s">
        <v>89</v>
      </c>
      <c r="F99" s="38">
        <v>-79968</v>
      </c>
      <c r="G99" s="38">
        <v>-80000</v>
      </c>
      <c r="P99" s="45" t="s">
        <v>523</v>
      </c>
    </row>
    <row r="100" spans="5:16">
      <c r="E100" s="6" t="s">
        <v>90</v>
      </c>
      <c r="F100" s="7">
        <f>F98+F99</f>
        <v>23698</v>
      </c>
      <c r="G100" s="7">
        <f t="shared" ref="G100:O100" si="17">IF(G4=$BF$1,"",G98+G99)</f>
        <v>23062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4"/>
    </row>
    <row r="101" spans="5:16">
      <c r="E101" s="1" t="s">
        <v>91</v>
      </c>
      <c r="F101">
        <v>57855</v>
      </c>
      <c r="G101">
        <v>57812</v>
      </c>
    </row>
    <row r="102" spans="5:16">
      <c r="E102" s="1" t="s">
        <v>92</v>
      </c>
      <c r="F102">
        <v>821</v>
      </c>
      <c r="G102">
        <v>964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58676</v>
      </c>
      <c r="G104" s="7">
        <f t="shared" ref="G104:O104" si="18">IF(G4=$BF$1,"",G101+G102+G103)</f>
        <v>58776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11576</v>
      </c>
      <c r="G125" s="38">
        <v>15095</v>
      </c>
      <c r="P125" s="45" t="s">
        <v>523</v>
      </c>
    </row>
    <row r="126" spans="5:16">
      <c r="E126" s="1" t="s">
        <v>113</v>
      </c>
      <c r="F126">
        <f>0+620</f>
        <v>620</v>
      </c>
      <c r="G126">
        <f>206+322</f>
        <v>528</v>
      </c>
      <c r="P126" s="45" t="s">
        <v>544</v>
      </c>
    </row>
    <row r="127" spans="5:16">
      <c r="E127" s="12" t="s">
        <v>114</v>
      </c>
      <c r="F127"/>
      <c r="G127"/>
      <c r="P127" s="45" t="s">
        <v>521</v>
      </c>
    </row>
    <row r="128" spans="5:16">
      <c r="E128" s="6" t="s">
        <v>115</v>
      </c>
      <c r="F128" s="7">
        <f>F100+SUM(F104:F127)</f>
        <v>94570</v>
      </c>
      <c r="G128" s="7">
        <f t="shared" ref="G128:O128" si="19">IF(G4=$BF$1,"",G100+SUM(G104:G126))</f>
        <v>97461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4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83083</v>
      </c>
      <c r="G130">
        <v>72084</v>
      </c>
    </row>
    <row r="131" spans="5:16">
      <c r="E131" s="1" t="s">
        <v>118</v>
      </c>
      <c r="F131">
        <v>0</v>
      </c>
      <c r="G131">
        <v>23909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83083</v>
      </c>
      <c r="G140" s="7">
        <f t="shared" ref="G140:O140" si="20">IF(G4=$BF$1,"",G130+G131+G132+G133+G134+G135+G136+G139)</f>
        <v>95993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37144</v>
      </c>
      <c r="G142" s="38">
        <v>38803</v>
      </c>
      <c r="P142" s="45" t="s">
        <v>523</v>
      </c>
    </row>
    <row r="143" spans="5:16">
      <c r="E143" s="1" t="s">
        <v>125</v>
      </c>
      <c r="F143" s="38">
        <v>17703</v>
      </c>
      <c r="G143" s="38">
        <v>15471</v>
      </c>
      <c r="P143" s="45" t="s">
        <v>523</v>
      </c>
    </row>
    <row r="144" spans="5:16">
      <c r="E144" s="1" t="s">
        <v>126</v>
      </c>
      <c r="F144">
        <v>53693</v>
      </c>
      <c r="G144">
        <v>50780</v>
      </c>
      <c r="P144" s="45" t="s">
        <v>544</v>
      </c>
    </row>
    <row r="145" spans="5:16">
      <c r="E145" s="6" t="s">
        <v>127</v>
      </c>
      <c r="F145" s="7">
        <f>F141+F142+F143+F144</f>
        <v>108540</v>
      </c>
      <c r="G145" s="7">
        <f t="shared" ref="G145:O145" si="21">IF(G4=$BF$1,"",G141+G142+G143+G144)</f>
        <v>105054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4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15569</v>
      </c>
      <c r="G154">
        <v>18988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65994</v>
      </c>
      <c r="G157">
        <v>72789</v>
      </c>
    </row>
    <row r="158" spans="5:16">
      <c r="E158" s="1" t="s">
        <v>138</v>
      </c>
    </row>
    <row r="159" spans="5:16">
      <c r="E159" s="1" t="s">
        <v>139</v>
      </c>
      <c r="F159" s="38">
        <f>1141+9830</f>
        <v>10971</v>
      </c>
      <c r="G159" s="38">
        <f>3350+12829</f>
        <v>16179</v>
      </c>
      <c r="P159" s="45" t="s">
        <v>523</v>
      </c>
    </row>
    <row r="160" spans="5:16">
      <c r="E160" s="6" t="s">
        <v>140</v>
      </c>
      <c r="F160" s="7">
        <f>F146+F147+F148+F149+F150+F151+F152+F153+F154+F155+F156+F157+F158+F159</f>
        <v>92534</v>
      </c>
      <c r="G160" s="7">
        <f>IF(G4=$BF$1,"",G146+G147+G148+G149+G150+G151+G152+G153+G154+G155+G156+G157+G158+G159)</f>
        <v>107956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284157</v>
      </c>
      <c r="G161" s="7">
        <f t="shared" ref="G161:O161" si="22">IF(G4=$BF$1,"",G140+G145+G160)</f>
        <v>309003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0</v>
      </c>
      <c r="G167" s="38">
        <v>113023</v>
      </c>
      <c r="P167" s="45" t="s">
        <v>523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19694+28992+22448</f>
        <v>71134</v>
      </c>
      <c r="G184">
        <f>17486+25402+23870</f>
        <v>66758</v>
      </c>
      <c r="P184" s="45" t="s">
        <v>544</v>
      </c>
    </row>
    <row r="185" spans="5:16">
      <c r="E185" s="12" t="s">
        <v>162</v>
      </c>
      <c r="F185">
        <f>75404+22896</f>
        <v>98300</v>
      </c>
      <c r="G185">
        <f>87785+16926</f>
        <v>104711</v>
      </c>
      <c r="P185" s="45" t="s">
        <v>544</v>
      </c>
    </row>
    <row r="187" spans="5:16">
      <c r="E187" s="1" t="s">
        <v>163</v>
      </c>
      <c r="F187"/>
      <c r="G187"/>
      <c r="P187" s="45" t="s">
        <v>544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169434</v>
      </c>
      <c r="G189" s="7">
        <f t="shared" ref="G189:O189" si="23">IF(G4=$BF$1,"",SUM(G163:G188))</f>
        <v>284492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131077</v>
      </c>
      <c r="G193">
        <v>51548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20976</v>
      </c>
      <c r="G206" s="38">
        <v>13823</v>
      </c>
      <c r="P206" s="45" t="s">
        <v>523</v>
      </c>
    </row>
    <row r="209" spans="5:16">
      <c r="E209" s="1" t="s">
        <v>180</v>
      </c>
      <c r="F209">
        <v>8608</v>
      </c>
      <c r="G209">
        <v>10068</v>
      </c>
    </row>
    <row r="210" spans="5:16">
      <c r="E210" s="6" t="s">
        <v>14</v>
      </c>
      <c r="F210" s="7">
        <f>SUM(F191:F209)</f>
        <v>160661</v>
      </c>
      <c r="G210" s="7">
        <f t="shared" ref="G210:O210" si="24">IF(G4=$BF$1,"",SUM(G191:G209))</f>
        <v>75439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4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86+521738</f>
        <v>521824</v>
      </c>
      <c r="G212">
        <f>84+496887</f>
        <v>496971</v>
      </c>
      <c r="P212" s="45" t="s">
        <v>544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1093</v>
      </c>
      <c r="G215">
        <v>-52</v>
      </c>
    </row>
    <row r="216" spans="5:16">
      <c r="E216" s="1" t="s">
        <v>186</v>
      </c>
    </row>
    <row r="217" spans="5:16">
      <c r="E217" s="1" t="s">
        <v>187</v>
      </c>
      <c r="F217">
        <v>-474285</v>
      </c>
      <c r="G217">
        <v>-450386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48632</v>
      </c>
      <c r="G227" s="7">
        <f t="shared" ref="G227:O227" si="25">IF(G4=$BF$1,"",SUM(G212:G226))</f>
        <v>46533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-23899</v>
      </c>
      <c r="G267">
        <v>-29579</v>
      </c>
      <c r="H267">
        <v>-25504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9732</v>
      </c>
      <c r="G271">
        <v>18043</v>
      </c>
      <c r="H271">
        <v>18296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1614</v>
      </c>
      <c r="G275">
        <v>3852</v>
      </c>
      <c r="H275">
        <v>2529</v>
      </c>
    </row>
    <row r="276" spans="5:8">
      <c r="E276" s="1" t="s">
        <v>241</v>
      </c>
      <c r="F276">
        <v>3452</v>
      </c>
      <c r="G276">
        <v>0</v>
      </c>
      <c r="H276">
        <v>965</v>
      </c>
    </row>
    <row r="277" spans="5:8" ht="25.5" customHeight="1">
      <c r="E277" s="1" t="s">
        <v>242</v>
      </c>
    </row>
    <row r="278" spans="5:8">
      <c r="E278" s="1" t="s">
        <v>243</v>
      </c>
      <c r="F278">
        <v>3376</v>
      </c>
      <c r="G278">
        <v>4052</v>
      </c>
      <c r="H278">
        <v>6321</v>
      </c>
    </row>
    <row r="279" spans="5:8">
      <c r="E279" s="1" t="s">
        <v>244</v>
      </c>
      <c r="F279">
        <v>171</v>
      </c>
      <c r="G279">
        <v>0</v>
      </c>
      <c r="H279">
        <v>0</v>
      </c>
    </row>
    <row r="280" spans="5:8" ht="25.5" customHeight="1">
      <c r="E280" s="1" t="s">
        <v>245</v>
      </c>
      <c r="F280">
        <v>-8</v>
      </c>
      <c r="G280">
        <v>8</v>
      </c>
      <c r="H280">
        <v>153</v>
      </c>
    </row>
    <row r="281" spans="5:8" ht="25.5" customHeight="1">
      <c r="E281" s="1" t="s">
        <v>246</v>
      </c>
    </row>
    <row r="284" spans="5:8">
      <c r="E284" s="1" t="s">
        <v>247</v>
      </c>
      <c r="F284">
        <v>1460</v>
      </c>
      <c r="G284">
        <v>4458</v>
      </c>
      <c r="H284">
        <v>1026</v>
      </c>
    </row>
    <row r="285" spans="5:8">
      <c r="E285" s="1" t="s">
        <v>248</v>
      </c>
      <c r="F285">
        <v>12289</v>
      </c>
      <c r="G285">
        <v>13629</v>
      </c>
      <c r="H285">
        <v>12638</v>
      </c>
    </row>
    <row r="286" spans="5:8" ht="25.5" customHeight="1">
      <c r="E286" s="1" t="s">
        <v>249</v>
      </c>
    </row>
    <row r="287" spans="5:8">
      <c r="E287" s="1" t="s">
        <v>250</v>
      </c>
      <c r="F287">
        <v>-73</v>
      </c>
      <c r="G287">
        <v>119</v>
      </c>
      <c r="H287">
        <v>127</v>
      </c>
    </row>
    <row r="288" spans="5:8">
      <c r="E288" s="1" t="s">
        <v>251</v>
      </c>
      <c r="F288">
        <v>1603</v>
      </c>
      <c r="G288">
        <v>2253</v>
      </c>
      <c r="H288">
        <v>2444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33616</v>
      </c>
      <c r="G296" s="7">
        <f>IF(G4=$BF$1,"",G271+G272+G273+G274+G275+G276+G277+G278+G279+G280+G281+G282+G283+G284+G285+G286+G287+G288+G289+G290+G291+G292+G293+G294+G295)</f>
        <v>46414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9717</v>
      </c>
      <c r="G297" s="7">
        <f t="shared" ref="G297:O297" si="27">IF(G4=$BF$1,"",MIN(F267,F268,F269)+F296)</f>
        <v>9717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-8685</v>
      </c>
      <c r="G299">
        <v>7675</v>
      </c>
      <c r="H299">
        <v>-10502</v>
      </c>
    </row>
    <row r="300" spans="5:15">
      <c r="E300" s="1" t="s">
        <v>262</v>
      </c>
      <c r="F300">
        <v>7223</v>
      </c>
      <c r="G300">
        <v>-15732</v>
      </c>
      <c r="H300">
        <v>16994</v>
      </c>
    </row>
    <row r="301" spans="5:15">
      <c r="E301" s="1" t="s">
        <v>263</v>
      </c>
    </row>
    <row r="302" spans="5:15" ht="25.5" customHeight="1">
      <c r="E302" s="1" t="s">
        <v>264</v>
      </c>
      <c r="F302">
        <v>4209</v>
      </c>
      <c r="G302">
        <v>-4437</v>
      </c>
      <c r="H302">
        <v>16</v>
      </c>
    </row>
    <row r="303" spans="5:15">
      <c r="E303" s="1" t="s">
        <v>265</v>
      </c>
    </row>
    <row r="305" spans="5:15">
      <c r="E305" s="1" t="s">
        <v>266</v>
      </c>
      <c r="F305">
        <v>6189</v>
      </c>
      <c r="G305">
        <v>-5158</v>
      </c>
      <c r="H305">
        <v>2578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-2471</v>
      </c>
      <c r="G309">
        <v>-5342</v>
      </c>
      <c r="H309">
        <v>3814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2002</v>
      </c>
      <c r="G315">
        <v>2189</v>
      </c>
      <c r="H315">
        <v>2404</v>
      </c>
    </row>
    <row r="316" spans="5:15">
      <c r="E316" s="1" t="s">
        <v>276</v>
      </c>
    </row>
    <row r="317" spans="5:15">
      <c r="E317" s="1" t="s">
        <v>277</v>
      </c>
      <c r="F317">
        <v>1607</v>
      </c>
      <c r="G317">
        <v>8048</v>
      </c>
      <c r="H317">
        <v>-2348</v>
      </c>
    </row>
    <row r="318" spans="5:15">
      <c r="E318" s="6" t="s">
        <v>278</v>
      </c>
      <c r="F318" s="7">
        <f>F299+F300+F301+F302+F303+F304+F305+F306+F307+F308+F309+F310+F311+F312+F313+F314+F315+F316+F317</f>
        <v>10074</v>
      </c>
      <c r="G318" s="7">
        <f>IF(G4=$BF$1,"",G299+G300+G301+G302+G303+G304+G305+G306+G307+G308+G309+G310+G311+G312+G313+G314+G315+G316+G317)</f>
        <v>-12757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19791</v>
      </c>
      <c r="G319" s="7">
        <f t="shared" ref="G319:O319" si="28">IF(G4=$BF$1,"",G297+G318)</f>
        <v>-3040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19791</v>
      </c>
      <c r="G326" s="7">
        <f t="shared" ref="G326:O326" si="30">IF(G4=$BF$1,"",G325+G319)</f>
        <v>-3040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-5877</v>
      </c>
      <c r="G328">
        <v>-4821</v>
      </c>
      <c r="H328">
        <v>-7848</v>
      </c>
    </row>
    <row r="329" spans="5:15">
      <c r="E329" s="1" t="s">
        <v>288</v>
      </c>
    </row>
    <row r="330" spans="5:15">
      <c r="E330" s="1" t="s">
        <v>289</v>
      </c>
      <c r="F330">
        <v>-333</v>
      </c>
      <c r="G330">
        <v>334</v>
      </c>
      <c r="H330">
        <v>0</v>
      </c>
    </row>
    <row r="331" spans="5:15">
      <c r="E331" s="1" t="s">
        <v>290</v>
      </c>
      <c r="F331">
        <v>-5940</v>
      </c>
      <c r="G331">
        <v>-14992</v>
      </c>
      <c r="H331">
        <v>-64356</v>
      </c>
    </row>
    <row r="332" spans="5:15">
      <c r="E332" s="12" t="s">
        <v>291</v>
      </c>
      <c r="F332">
        <v>30315</v>
      </c>
      <c r="G332">
        <v>38179</v>
      </c>
      <c r="H332">
        <v>80684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18165</v>
      </c>
      <c r="G337" s="7">
        <f>IF(G4=$BF$1,"",SUM(G328:G336))</f>
        <v>18700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4389</v>
      </c>
      <c r="G339">
        <v>3786</v>
      </c>
      <c r="H339">
        <v>3849</v>
      </c>
    </row>
    <row r="340" spans="5:15">
      <c r="E340" s="1" t="s">
        <v>299</v>
      </c>
      <c r="F340">
        <v>66111</v>
      </c>
      <c r="G340">
        <v>48253</v>
      </c>
      <c r="H340">
        <v>64632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-97660</v>
      </c>
      <c r="G343">
        <v>-105158</v>
      </c>
      <c r="H343">
        <v>-66406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-293</v>
      </c>
      <c r="G349">
        <v>-1419</v>
      </c>
      <c r="H349">
        <v>-2832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-27453</v>
      </c>
      <c r="G352" s="7">
        <f>IF(G4=$BF$1,"",SUM(G339:G351))</f>
        <v>-54538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10503</v>
      </c>
      <c r="G353" s="7">
        <f t="shared" ref="G353:O353" si="33">IF(G4=$BF$1,"",G326+G337+G352)</f>
        <v>-38878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-346</v>
      </c>
      <c r="G354">
        <v>197</v>
      </c>
      <c r="H354">
        <v>-1006</v>
      </c>
    </row>
    <row r="355" spans="5:15">
      <c r="E355" s="6" t="s">
        <v>314</v>
      </c>
      <c r="F355" s="7">
        <f>F353+F354</f>
        <v>10157</v>
      </c>
      <c r="G355" s="7">
        <f t="shared" ref="G355:O355" si="34">IF(G4=$BF$1,"",G353+G354)</f>
        <v>-38681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85235</v>
      </c>
      <c r="G356">
        <v>122133</v>
      </c>
      <c r="H356">
        <v>84709</v>
      </c>
    </row>
    <row r="357" spans="5:15">
      <c r="E357" s="6" t="s">
        <v>316</v>
      </c>
      <c r="F357" s="7">
        <f>F355+F356</f>
        <v>95392</v>
      </c>
      <c r="G357" s="7">
        <f t="shared" ref="G357:O357" si="35">IF(G4=$BF$1,"",G355+G356)</f>
        <v>83452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5.6030817862675851E-2</v>
      </c>
      <c r="G364" s="24">
        <f t="shared" si="37"/>
        <v>-3.8580742226680037E-2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-0.19202812806382907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-6.8239745709337107E-2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0.39934847627915249</v>
      </c>
      <c r="G369" s="27">
        <f t="shared" si="41"/>
        <v>0.36863807790012887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-9.3776935862700892E-3</v>
      </c>
      <c r="G370" s="27">
        <f t="shared" si="42"/>
        <v>-2.5619826088770885E-2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-5.9024887810974147E-2</v>
      </c>
      <c r="G371" s="28">
        <f t="shared" si="43"/>
        <v>-7.7146374415123078E-2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-6.3103501994840605E-2</v>
      </c>
      <c r="G372" s="27">
        <f t="shared" si="44"/>
        <v>-7.2771512360258223E-2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-0.4914253989142951</v>
      </c>
      <c r="G373" s="27">
        <f t="shared" si="45"/>
        <v>-0.63565641587690458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0.87159088208656899</v>
      </c>
      <c r="G376" s="30">
        <f t="shared" si="47"/>
        <v>0.88551753660840815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6.7876089817404175</v>
      </c>
      <c r="G377" s="30">
        <f t="shared" si="48"/>
        <v>7.7349622848301207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1.6770955062148094</v>
      </c>
      <c r="G382" s="32">
        <f t="shared" si="51"/>
        <v>1.0861570799881894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1.0364920854137893</v>
      </c>
      <c r="G383" s="32">
        <f t="shared" si="52"/>
        <v>0.71688834835425952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0.49035612686945951</v>
      </c>
      <c r="G384" s="32">
        <f t="shared" si="53"/>
        <v>0.33741897838955048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0.11680654414108148</v>
      </c>
      <c r="G385" s="32">
        <f t="shared" si="54"/>
        <v>-1.0685713482277181E-2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83083</v>
      </c>
      <c r="G418" s="17">
        <f>G130-G417</f>
        <v>72084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110" zoomScaleNormal="110" workbookViewId="0"/>
  </sheetViews>
  <sheetFormatPr defaultRowHeight="12.75"/>
  <cols>
    <col min="1" max="2" width="33.7109375" customWidth="1"/>
    <col min="3" max="3" width="9.42578125" style="43" customWidth="1"/>
    <col min="4" max="4" width="15.28515625" bestFit="1" customWidth="1"/>
    <col min="5" max="5" width="14.7109375" customWidth="1"/>
  </cols>
  <sheetData>
    <row r="1" spans="1:5" ht="33.75" customHeight="1">
      <c r="A1" s="39" t="s">
        <v>509</v>
      </c>
      <c r="B1" s="39" t="s">
        <v>510</v>
      </c>
      <c r="C1" s="39" t="s">
        <v>511</v>
      </c>
      <c r="D1" s="39" t="s">
        <v>512</v>
      </c>
      <c r="E1" s="40"/>
    </row>
    <row r="2" spans="1:5">
      <c r="A2" s="40" t="s">
        <v>515</v>
      </c>
      <c r="B2" s="40" t="s">
        <v>520</v>
      </c>
      <c r="C2" s="41">
        <v>1</v>
      </c>
      <c r="D2" s="40" t="s">
        <v>513</v>
      </c>
      <c r="E2" s="40"/>
    </row>
    <row r="3" spans="1:5">
      <c r="A3" s="40" t="s">
        <v>516</v>
      </c>
      <c r="B3" s="40" t="s">
        <v>520</v>
      </c>
      <c r="C3" s="42">
        <v>1</v>
      </c>
      <c r="D3" s="40" t="s">
        <v>513</v>
      </c>
    </row>
    <row r="4" spans="1:5">
      <c r="A4" s="40" t="s">
        <v>517</v>
      </c>
      <c r="B4" s="40" t="s">
        <v>519</v>
      </c>
      <c r="C4" s="42">
        <v>0</v>
      </c>
      <c r="D4" s="40" t="s">
        <v>513</v>
      </c>
    </row>
    <row r="5" spans="1:5">
      <c r="A5" s="40" t="s">
        <v>518</v>
      </c>
      <c r="B5" s="40" t="s">
        <v>519</v>
      </c>
      <c r="C5" s="42">
        <v>0</v>
      </c>
      <c r="D5" s="40" t="s">
        <v>513</v>
      </c>
    </row>
    <row r="6" spans="1:5">
      <c r="A6" s="40" t="s">
        <v>522</v>
      </c>
      <c r="B6" s="40" t="s">
        <v>514</v>
      </c>
      <c r="C6" s="42">
        <v>1</v>
      </c>
      <c r="D6" s="40" t="s">
        <v>513</v>
      </c>
    </row>
    <row r="7" spans="1:5">
      <c r="A7" s="40" t="s">
        <v>524</v>
      </c>
      <c r="B7" s="40" t="s">
        <v>71</v>
      </c>
      <c r="C7" s="42">
        <v>1</v>
      </c>
      <c r="D7" s="40" t="s">
        <v>513</v>
      </c>
    </row>
    <row r="8" spans="1:5">
      <c r="A8" s="40" t="s">
        <v>525</v>
      </c>
      <c r="B8" s="40" t="s">
        <v>72</v>
      </c>
      <c r="C8" s="42">
        <v>1</v>
      </c>
      <c r="D8" s="40" t="s">
        <v>513</v>
      </c>
    </row>
    <row r="9" spans="1:5">
      <c r="A9" s="40" t="s">
        <v>526</v>
      </c>
      <c r="B9" s="40" t="s">
        <v>73</v>
      </c>
      <c r="C9" s="42">
        <v>1</v>
      </c>
      <c r="D9" s="40" t="s">
        <v>513</v>
      </c>
    </row>
    <row r="10" spans="1:5">
      <c r="A10" s="40" t="s">
        <v>527</v>
      </c>
      <c r="B10" s="40" t="s">
        <v>541</v>
      </c>
      <c r="C10" s="42">
        <v>1</v>
      </c>
      <c r="D10" s="40" t="s">
        <v>513</v>
      </c>
    </row>
    <row r="11" spans="1:5">
      <c r="A11" s="40" t="s">
        <v>528</v>
      </c>
      <c r="B11" s="40" t="s">
        <v>542</v>
      </c>
      <c r="C11" s="42">
        <v>1</v>
      </c>
      <c r="D11" s="40" t="s">
        <v>513</v>
      </c>
    </row>
    <row r="12" spans="1:5">
      <c r="A12" s="40" t="s">
        <v>529</v>
      </c>
      <c r="B12" s="40" t="s">
        <v>543</v>
      </c>
      <c r="C12" s="42">
        <v>1</v>
      </c>
      <c r="D12" s="40" t="s">
        <v>513</v>
      </c>
    </row>
    <row r="13" spans="1:5">
      <c r="A13" s="40" t="s">
        <v>530</v>
      </c>
      <c r="B13" s="40" t="s">
        <v>538</v>
      </c>
      <c r="C13" s="42">
        <v>1</v>
      </c>
      <c r="D13" s="40" t="s">
        <v>513</v>
      </c>
    </row>
    <row r="14" spans="1:5">
      <c r="A14" s="40" t="s">
        <v>531</v>
      </c>
      <c r="B14" s="40" t="s">
        <v>538</v>
      </c>
      <c r="C14" s="42">
        <v>1</v>
      </c>
      <c r="D14" s="40" t="s">
        <v>513</v>
      </c>
    </row>
    <row r="15" spans="1:5">
      <c r="A15" s="40" t="s">
        <v>532</v>
      </c>
      <c r="B15" s="40" t="s">
        <v>540</v>
      </c>
      <c r="C15" s="42">
        <v>1</v>
      </c>
      <c r="D15" s="40" t="s">
        <v>513</v>
      </c>
    </row>
    <row r="16" spans="1:5">
      <c r="A16" s="40" t="s">
        <v>533</v>
      </c>
      <c r="B16" s="40" t="s">
        <v>539</v>
      </c>
      <c r="C16" s="42">
        <v>1</v>
      </c>
      <c r="D16" s="40" t="s">
        <v>513</v>
      </c>
    </row>
    <row r="17" spans="1:4">
      <c r="A17" s="40" t="s">
        <v>534</v>
      </c>
      <c r="B17" s="40" t="s">
        <v>538</v>
      </c>
      <c r="C17" s="42">
        <v>1</v>
      </c>
      <c r="D17" s="40" t="s">
        <v>513</v>
      </c>
    </row>
    <row r="18" spans="1:4">
      <c r="A18" s="40" t="s">
        <v>535</v>
      </c>
      <c r="B18" s="40" t="s">
        <v>535</v>
      </c>
      <c r="C18" s="42">
        <v>1</v>
      </c>
      <c r="D18" s="40" t="s">
        <v>513</v>
      </c>
    </row>
    <row r="19" spans="1:4">
      <c r="A19" s="40" t="s">
        <v>536</v>
      </c>
      <c r="B19" s="40" t="s">
        <v>537</v>
      </c>
      <c r="C19" s="42">
        <v>1</v>
      </c>
      <c r="D19" s="40" t="s">
        <v>513</v>
      </c>
    </row>
    <row r="20" spans="1:4">
      <c r="A20" s="40" t="s">
        <v>546</v>
      </c>
      <c r="B20" s="40" t="s">
        <v>545</v>
      </c>
      <c r="C20" s="42">
        <v>1</v>
      </c>
      <c r="D20" s="40" t="s">
        <v>513</v>
      </c>
    </row>
    <row r="21" spans="1:4">
      <c r="A21" s="40" t="s">
        <v>547</v>
      </c>
      <c r="B21" s="40" t="s">
        <v>545</v>
      </c>
      <c r="C21" s="42">
        <v>1</v>
      </c>
      <c r="D21" s="40" t="s">
        <v>513</v>
      </c>
    </row>
    <row r="22" spans="1:4">
      <c r="A22" s="40" t="s">
        <v>547</v>
      </c>
      <c r="B22" s="40" t="s">
        <v>548</v>
      </c>
      <c r="C22" s="42">
        <v>1</v>
      </c>
      <c r="D22" s="40" t="s">
        <v>513</v>
      </c>
    </row>
    <row r="23" spans="1:4">
      <c r="A23" s="40" t="s">
        <v>546</v>
      </c>
      <c r="B23" s="40" t="s">
        <v>548</v>
      </c>
      <c r="C23" s="42">
        <v>1</v>
      </c>
      <c r="D23" s="40" t="s">
        <v>513</v>
      </c>
    </row>
    <row r="24" spans="1:4">
      <c r="A24" s="40" t="s">
        <v>550</v>
      </c>
      <c r="B24" s="40" t="s">
        <v>549</v>
      </c>
      <c r="C24" s="42">
        <v>1</v>
      </c>
      <c r="D24" s="40" t="s">
        <v>513</v>
      </c>
    </row>
    <row r="25" spans="1:4">
      <c r="A25" s="40" t="s">
        <v>551</v>
      </c>
      <c r="B25" t="s">
        <v>161</v>
      </c>
      <c r="C25" s="42">
        <v>1</v>
      </c>
      <c r="D25" s="40" t="s">
        <v>513</v>
      </c>
    </row>
    <row r="26" spans="1:4">
      <c r="A26" s="40" t="s">
        <v>552</v>
      </c>
      <c r="B26" t="s">
        <v>161</v>
      </c>
      <c r="C26" s="42">
        <v>1</v>
      </c>
      <c r="D26" s="40" t="s">
        <v>513</v>
      </c>
    </row>
    <row r="27" spans="1:4">
      <c r="A27" s="40" t="s">
        <v>553</v>
      </c>
      <c r="B27" t="s">
        <v>161</v>
      </c>
      <c r="C27" s="42">
        <v>1</v>
      </c>
      <c r="D27" s="40" t="s">
        <v>513</v>
      </c>
    </row>
    <row r="28" spans="1:4">
      <c r="A28" s="40" t="s">
        <v>554</v>
      </c>
      <c r="B28" t="s">
        <v>146</v>
      </c>
      <c r="C28" s="42">
        <v>1</v>
      </c>
      <c r="D28" s="40" t="s">
        <v>513</v>
      </c>
    </row>
    <row r="29" spans="1:4">
      <c r="A29" s="40" t="s">
        <v>555</v>
      </c>
      <c r="B29" t="s">
        <v>162</v>
      </c>
      <c r="C29" s="42">
        <v>1</v>
      </c>
      <c r="D29" s="40" t="s">
        <v>513</v>
      </c>
    </row>
    <row r="30" spans="1:4">
      <c r="A30" s="40" t="s">
        <v>556</v>
      </c>
      <c r="B30" t="s">
        <v>162</v>
      </c>
      <c r="C30" s="42">
        <v>1</v>
      </c>
      <c r="D30" s="40" t="s">
        <v>513</v>
      </c>
    </row>
    <row r="31" spans="1:4">
      <c r="A31" s="40" t="s">
        <v>556</v>
      </c>
      <c r="B31" t="s">
        <v>179</v>
      </c>
      <c r="C31" s="42">
        <v>1</v>
      </c>
      <c r="D31" s="40" t="s">
        <v>513</v>
      </c>
    </row>
    <row r="32" spans="1:4">
      <c r="A32" s="40" t="s">
        <v>559</v>
      </c>
      <c r="B32" t="s">
        <v>557</v>
      </c>
      <c r="C32" s="42">
        <v>1</v>
      </c>
      <c r="D32" s="40" t="s">
        <v>513</v>
      </c>
    </row>
    <row r="33" spans="1:4">
      <c r="A33" s="40" t="s">
        <v>558</v>
      </c>
      <c r="B33" t="s">
        <v>557</v>
      </c>
      <c r="C33" s="42">
        <v>1</v>
      </c>
      <c r="D33" s="40" t="s">
        <v>513</v>
      </c>
    </row>
    <row r="34" spans="1:4">
      <c r="C34" s="42"/>
      <c r="D34" s="40"/>
    </row>
    <row r="35" spans="1:4">
      <c r="C35" s="42"/>
      <c r="D35" s="40"/>
    </row>
    <row r="36" spans="1:4">
      <c r="C36" s="42"/>
      <c r="D36" s="40"/>
    </row>
    <row r="37" spans="1:4">
      <c r="C37" s="42"/>
      <c r="D37" s="40"/>
    </row>
    <row r="38" spans="1:4">
      <c r="C38" s="42"/>
      <c r="D38" s="40"/>
    </row>
    <row r="39" spans="1:4">
      <c r="C39" s="42"/>
      <c r="D39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3" workbookViewId="0">
      <selection activeCell="A17" sqref="A17"/>
    </sheetView>
  </sheetViews>
  <sheetFormatPr defaultRowHeight="12.75"/>
  <cols>
    <col min="1" max="4" width="25.7109375" customWidth="1"/>
  </cols>
  <sheetData>
    <row r="2" spans="1:6">
      <c r="E2">
        <v>30</v>
      </c>
      <c r="F2">
        <v>30</v>
      </c>
    </row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116</v>
      </c>
      <c r="C5" t="s">
        <v>116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83083</v>
      </c>
      <c r="F6">
        <v>72084</v>
      </c>
    </row>
    <row r="7" spans="1:6">
      <c r="A7" t="s">
        <v>377</v>
      </c>
      <c r="B7" t="s">
        <v>118</v>
      </c>
      <c r="C7" t="s">
        <v>118</v>
      </c>
      <c r="D7" t="s">
        <v>116</v>
      </c>
      <c r="F7">
        <v>23909</v>
      </c>
    </row>
    <row r="8" spans="1:6">
      <c r="A8" t="s">
        <v>378</v>
      </c>
      <c r="B8" t="s">
        <v>113</v>
      </c>
      <c r="C8" t="s">
        <v>113</v>
      </c>
      <c r="D8" t="s">
        <v>80</v>
      </c>
      <c r="E8">
        <v>9830</v>
      </c>
      <c r="F8">
        <v>12829</v>
      </c>
    </row>
    <row r="9" spans="1:6">
      <c r="A9" t="s">
        <v>379</v>
      </c>
      <c r="B9" t="s">
        <v>352</v>
      </c>
      <c r="C9" t="s">
        <v>137</v>
      </c>
      <c r="D9" t="s">
        <v>116</v>
      </c>
      <c r="E9">
        <v>65994</v>
      </c>
      <c r="F9">
        <v>72789</v>
      </c>
    </row>
    <row r="10" spans="1:6">
      <c r="A10" t="s">
        <v>380</v>
      </c>
      <c r="B10" t="s">
        <v>126</v>
      </c>
      <c r="C10" t="s">
        <v>126</v>
      </c>
      <c r="D10" t="s">
        <v>116</v>
      </c>
      <c r="E10">
        <v>108540</v>
      </c>
      <c r="F10">
        <v>105054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15569</v>
      </c>
      <c r="F11">
        <v>18988</v>
      </c>
    </row>
    <row r="12" spans="1:6">
      <c r="A12" t="s">
        <v>382</v>
      </c>
      <c r="B12" t="s">
        <v>114</v>
      </c>
      <c r="C12" t="s">
        <v>114</v>
      </c>
      <c r="D12" t="s">
        <v>80</v>
      </c>
      <c r="E12">
        <v>1141</v>
      </c>
      <c r="F12">
        <v>3350</v>
      </c>
    </row>
    <row r="13" spans="1:6">
      <c r="A13" t="s">
        <v>383</v>
      </c>
      <c r="B13" t="s">
        <v>12</v>
      </c>
      <c r="C13" t="s">
        <v>12</v>
      </c>
      <c r="D13" t="s">
        <v>116</v>
      </c>
      <c r="E13">
        <v>284157</v>
      </c>
      <c r="F13">
        <v>309003</v>
      </c>
    </row>
    <row r="14" spans="1:6">
      <c r="A14" t="s">
        <v>384</v>
      </c>
      <c r="B14" t="s">
        <v>385</v>
      </c>
      <c r="C14" t="s">
        <v>84</v>
      </c>
      <c r="D14" t="s">
        <v>80</v>
      </c>
      <c r="E14">
        <v>23698</v>
      </c>
      <c r="F14">
        <v>23062</v>
      </c>
    </row>
    <row r="15" spans="1:6">
      <c r="A15" t="s">
        <v>386</v>
      </c>
      <c r="B15" t="s">
        <v>386</v>
      </c>
      <c r="C15" t="s">
        <v>91</v>
      </c>
      <c r="D15" t="s">
        <v>80</v>
      </c>
      <c r="E15">
        <v>57855</v>
      </c>
      <c r="F15">
        <v>57812</v>
      </c>
    </row>
    <row r="16" spans="1:6">
      <c r="A16" t="s">
        <v>387</v>
      </c>
      <c r="B16" t="s">
        <v>388</v>
      </c>
      <c r="C16" t="s">
        <v>92</v>
      </c>
      <c r="D16" t="s">
        <v>80</v>
      </c>
      <c r="E16">
        <v>821</v>
      </c>
      <c r="F16">
        <v>964</v>
      </c>
    </row>
    <row r="17" spans="1:6">
      <c r="A17" t="s">
        <v>382</v>
      </c>
      <c r="B17" t="s">
        <v>114</v>
      </c>
      <c r="C17" t="s">
        <v>114</v>
      </c>
      <c r="D17" t="s">
        <v>80</v>
      </c>
      <c r="F17">
        <v>206</v>
      </c>
    </row>
    <row r="18" spans="1:6">
      <c r="A18" t="s">
        <v>378</v>
      </c>
      <c r="B18" t="s">
        <v>113</v>
      </c>
      <c r="C18" t="s">
        <v>113</v>
      </c>
      <c r="D18" t="s">
        <v>80</v>
      </c>
      <c r="E18">
        <v>620</v>
      </c>
      <c r="F18">
        <v>322</v>
      </c>
    </row>
    <row r="19" spans="1:6">
      <c r="A19" t="s">
        <v>389</v>
      </c>
      <c r="B19" t="s">
        <v>113</v>
      </c>
      <c r="C19" t="s">
        <v>113</v>
      </c>
      <c r="D19" t="s">
        <v>80</v>
      </c>
      <c r="E19">
        <v>11576</v>
      </c>
      <c r="F19">
        <v>15095</v>
      </c>
    </row>
    <row r="20" spans="1:6">
      <c r="A20" t="s">
        <v>390</v>
      </c>
      <c r="D20" t="s">
        <v>80</v>
      </c>
      <c r="E20">
        <v>378727</v>
      </c>
      <c r="F20">
        <v>406464</v>
      </c>
    </row>
    <row r="21" spans="1:6">
      <c r="A21" t="s">
        <v>391</v>
      </c>
      <c r="D21" t="s">
        <v>80</v>
      </c>
    </row>
    <row r="22" spans="1:6">
      <c r="A22" t="s">
        <v>392</v>
      </c>
      <c r="B22" t="s">
        <v>141</v>
      </c>
      <c r="C22" t="s">
        <v>141</v>
      </c>
      <c r="D22" t="s">
        <v>141</v>
      </c>
    </row>
    <row r="23" spans="1:6">
      <c r="A23" t="s">
        <v>393</v>
      </c>
      <c r="B23" t="s">
        <v>393</v>
      </c>
      <c r="C23" t="s">
        <v>163</v>
      </c>
      <c r="D23" t="s">
        <v>141</v>
      </c>
      <c r="E23">
        <v>19694</v>
      </c>
      <c r="F23">
        <v>17486</v>
      </c>
    </row>
    <row r="24" spans="1:6">
      <c r="A24" t="s">
        <v>394</v>
      </c>
      <c r="B24" t="s">
        <v>395</v>
      </c>
      <c r="C24" t="s">
        <v>161</v>
      </c>
      <c r="D24" t="s">
        <v>141</v>
      </c>
      <c r="E24">
        <v>28992</v>
      </c>
      <c r="F24">
        <v>25402</v>
      </c>
    </row>
    <row r="25" spans="1:6">
      <c r="A25" t="s">
        <v>396</v>
      </c>
      <c r="B25" t="s">
        <v>395</v>
      </c>
      <c r="C25" t="s">
        <v>161</v>
      </c>
      <c r="D25" t="s">
        <v>141</v>
      </c>
      <c r="E25">
        <v>22448</v>
      </c>
      <c r="F25">
        <v>23870</v>
      </c>
    </row>
    <row r="26" spans="1:6">
      <c r="A26" t="s">
        <v>397</v>
      </c>
      <c r="B26" t="s">
        <v>118</v>
      </c>
      <c r="C26" t="s">
        <v>118</v>
      </c>
      <c r="D26" t="s">
        <v>141</v>
      </c>
      <c r="F26">
        <v>113023</v>
      </c>
    </row>
    <row r="27" spans="1:6">
      <c r="A27" t="s">
        <v>398</v>
      </c>
      <c r="B27" t="s">
        <v>399</v>
      </c>
      <c r="C27" t="s">
        <v>162</v>
      </c>
      <c r="D27" t="s">
        <v>141</v>
      </c>
      <c r="E27">
        <v>22896</v>
      </c>
      <c r="F27">
        <v>16926</v>
      </c>
    </row>
    <row r="28" spans="1:6">
      <c r="A28" t="s">
        <v>400</v>
      </c>
      <c r="B28" t="s">
        <v>399</v>
      </c>
      <c r="C28" t="s">
        <v>162</v>
      </c>
      <c r="D28" t="s">
        <v>141</v>
      </c>
      <c r="E28">
        <v>75404</v>
      </c>
      <c r="F28">
        <v>87785</v>
      </c>
    </row>
    <row r="29" spans="1:6">
      <c r="A29" t="s">
        <v>401</v>
      </c>
      <c r="B29" t="s">
        <v>13</v>
      </c>
      <c r="C29" t="s">
        <v>13</v>
      </c>
      <c r="D29" t="s">
        <v>141</v>
      </c>
      <c r="E29">
        <v>169434</v>
      </c>
      <c r="F29">
        <v>284492</v>
      </c>
    </row>
    <row r="30" spans="1:6">
      <c r="A30" t="s">
        <v>402</v>
      </c>
      <c r="B30" t="s">
        <v>180</v>
      </c>
      <c r="C30" t="s">
        <v>180</v>
      </c>
      <c r="D30" t="s">
        <v>165</v>
      </c>
    </row>
    <row r="31" spans="1:6">
      <c r="A31" t="s">
        <v>403</v>
      </c>
      <c r="B31" t="s">
        <v>180</v>
      </c>
      <c r="C31" t="s">
        <v>180</v>
      </c>
      <c r="D31" t="s">
        <v>165</v>
      </c>
      <c r="E31">
        <v>8608</v>
      </c>
      <c r="F31">
        <v>10068</v>
      </c>
    </row>
    <row r="32" spans="1:6">
      <c r="A32" t="s">
        <v>400</v>
      </c>
      <c r="B32" t="s">
        <v>399</v>
      </c>
      <c r="C32" t="s">
        <v>162</v>
      </c>
      <c r="D32" t="s">
        <v>141</v>
      </c>
      <c r="E32">
        <v>20976</v>
      </c>
      <c r="F32">
        <v>13823</v>
      </c>
    </row>
    <row r="33" spans="1:6">
      <c r="A33" t="s">
        <v>404</v>
      </c>
      <c r="B33" t="s">
        <v>169</v>
      </c>
      <c r="C33" t="s">
        <v>168</v>
      </c>
      <c r="D33" t="s">
        <v>165</v>
      </c>
      <c r="E33">
        <v>131077</v>
      </c>
      <c r="F33">
        <v>51548</v>
      </c>
    </row>
    <row r="34" spans="1:6">
      <c r="A34" t="s">
        <v>405</v>
      </c>
      <c r="B34" t="s">
        <v>164</v>
      </c>
      <c r="C34" t="s">
        <v>164</v>
      </c>
      <c r="D34" t="s">
        <v>165</v>
      </c>
      <c r="E34">
        <v>330095</v>
      </c>
      <c r="F34">
        <v>359931</v>
      </c>
    </row>
    <row r="35" spans="1:6">
      <c r="A35" t="s">
        <v>406</v>
      </c>
      <c r="B35" t="s">
        <v>180</v>
      </c>
      <c r="C35" t="s">
        <v>180</v>
      </c>
      <c r="D35" t="s">
        <v>165</v>
      </c>
    </row>
    <row r="36" spans="1:6">
      <c r="A36" t="s">
        <v>407</v>
      </c>
      <c r="B36" t="s">
        <v>181</v>
      </c>
      <c r="C36" t="s">
        <v>181</v>
      </c>
      <c r="D36" t="s">
        <v>165</v>
      </c>
    </row>
    <row r="37" spans="1:6">
      <c r="A37" t="s">
        <v>408</v>
      </c>
      <c r="D37" t="s">
        <v>165</v>
      </c>
    </row>
    <row r="38" spans="1:6">
      <c r="A38" t="s">
        <v>409</v>
      </c>
      <c r="D38" t="s">
        <v>165</v>
      </c>
    </row>
    <row r="39" spans="1:6">
      <c r="A39" t="s">
        <v>410</v>
      </c>
      <c r="B39" t="s">
        <v>182</v>
      </c>
      <c r="C39" t="s">
        <v>182</v>
      </c>
      <c r="D39" t="s">
        <v>181</v>
      </c>
    </row>
    <row r="40" spans="1:6">
      <c r="A40" t="s">
        <v>411</v>
      </c>
      <c r="D40" t="s">
        <v>181</v>
      </c>
    </row>
    <row r="41" spans="1:6">
      <c r="A41" t="s">
        <v>412</v>
      </c>
      <c r="D41" t="s">
        <v>181</v>
      </c>
      <c r="E41">
        <v>86</v>
      </c>
      <c r="F41">
        <v>84</v>
      </c>
    </row>
    <row r="42" spans="1:6">
      <c r="A42" t="s">
        <v>413</v>
      </c>
      <c r="B42" t="s">
        <v>182</v>
      </c>
      <c r="C42" t="s">
        <v>182</v>
      </c>
      <c r="D42" t="s">
        <v>181</v>
      </c>
      <c r="E42">
        <v>521738</v>
      </c>
      <c r="F42">
        <v>496887</v>
      </c>
    </row>
    <row r="43" spans="1:6">
      <c r="A43" t="s">
        <v>414</v>
      </c>
      <c r="B43" t="s">
        <v>185</v>
      </c>
      <c r="C43" t="s">
        <v>185</v>
      </c>
      <c r="D43" t="s">
        <v>181</v>
      </c>
      <c r="E43">
        <v>1093</v>
      </c>
      <c r="F43">
        <v>-52</v>
      </c>
    </row>
    <row r="44" spans="1:6">
      <c r="A44" t="s">
        <v>415</v>
      </c>
      <c r="B44" t="s">
        <v>187</v>
      </c>
      <c r="C44" t="s">
        <v>187</v>
      </c>
      <c r="D44" t="s">
        <v>181</v>
      </c>
      <c r="E44">
        <v>-474285</v>
      </c>
      <c r="F44">
        <v>-450386</v>
      </c>
    </row>
    <row r="45" spans="1:6">
      <c r="A45" t="s">
        <v>416</v>
      </c>
      <c r="B45" t="s">
        <v>195</v>
      </c>
      <c r="C45" t="s">
        <v>195</v>
      </c>
      <c r="D45" t="s">
        <v>181</v>
      </c>
      <c r="E45">
        <v>48632</v>
      </c>
      <c r="F45">
        <v>46533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2.75"/>
  <cols>
    <col min="1" max="4" width="25.7109375" customWidth="1"/>
  </cols>
  <sheetData>
    <row r="1" spans="1:7">
      <c r="A1" t="s">
        <v>417</v>
      </c>
    </row>
    <row r="2" spans="1:7">
      <c r="A2" t="s">
        <v>418</v>
      </c>
    </row>
    <row r="3" spans="1:7">
      <c r="A3" t="s">
        <v>419</v>
      </c>
    </row>
    <row r="4" spans="1:7">
      <c r="F4">
        <v>30</v>
      </c>
    </row>
    <row r="5" spans="1:7">
      <c r="E5">
        <v>2018</v>
      </c>
      <c r="F5">
        <v>2017</v>
      </c>
      <c r="G5">
        <v>2016</v>
      </c>
    </row>
    <row r="6" spans="1:7">
      <c r="A6" t="s">
        <v>420</v>
      </c>
      <c r="B6" t="s">
        <v>421</v>
      </c>
      <c r="C6" t="s">
        <v>26</v>
      </c>
      <c r="D6" t="s">
        <v>422</v>
      </c>
    </row>
    <row r="7" spans="1:7">
      <c r="A7" t="s">
        <v>423</v>
      </c>
      <c r="B7" t="s">
        <v>422</v>
      </c>
      <c r="C7" t="s">
        <v>26</v>
      </c>
      <c r="D7" t="s">
        <v>422</v>
      </c>
      <c r="E7">
        <v>183898</v>
      </c>
      <c r="F7">
        <v>179611</v>
      </c>
      <c r="G7">
        <v>193299</v>
      </c>
    </row>
    <row r="8" spans="1:7">
      <c r="A8" t="s">
        <v>424</v>
      </c>
      <c r="B8" t="s">
        <v>422</v>
      </c>
      <c r="C8" t="s">
        <v>26</v>
      </c>
      <c r="D8" t="s">
        <v>422</v>
      </c>
      <c r="E8">
        <v>220999</v>
      </c>
      <c r="F8">
        <v>203803</v>
      </c>
      <c r="G8">
        <v>205501</v>
      </c>
    </row>
    <row r="9" spans="1:7">
      <c r="A9" t="s">
        <v>425</v>
      </c>
      <c r="B9" t="s">
        <v>421</v>
      </c>
      <c r="C9" t="s">
        <v>26</v>
      </c>
      <c r="D9" t="s">
        <v>422</v>
      </c>
      <c r="E9">
        <v>404897</v>
      </c>
      <c r="F9">
        <v>383414</v>
      </c>
      <c r="G9">
        <v>398800</v>
      </c>
    </row>
    <row r="10" spans="1:7">
      <c r="A10" t="s">
        <v>426</v>
      </c>
      <c r="B10" t="s">
        <v>27</v>
      </c>
      <c r="C10" t="s">
        <v>27</v>
      </c>
      <c r="D10" t="s">
        <v>422</v>
      </c>
    </row>
    <row r="11" spans="1:7">
      <c r="A11" t="s">
        <v>427</v>
      </c>
      <c r="B11" t="s">
        <v>27</v>
      </c>
      <c r="C11" t="s">
        <v>27</v>
      </c>
      <c r="D11" t="s">
        <v>422</v>
      </c>
      <c r="E11">
        <v>103038</v>
      </c>
      <c r="F11">
        <v>113357</v>
      </c>
      <c r="G11">
        <v>108671</v>
      </c>
    </row>
    <row r="12" spans="1:7">
      <c r="A12" t="s">
        <v>428</v>
      </c>
      <c r="B12" t="s">
        <v>27</v>
      </c>
      <c r="C12" t="s">
        <v>27</v>
      </c>
      <c r="D12" t="s">
        <v>422</v>
      </c>
      <c r="E12">
        <v>140164</v>
      </c>
      <c r="F12">
        <v>128716</v>
      </c>
      <c r="G12">
        <v>131416</v>
      </c>
    </row>
    <row r="13" spans="1:7">
      <c r="A13" t="s">
        <v>429</v>
      </c>
      <c r="B13" t="s">
        <v>430</v>
      </c>
      <c r="C13" t="s">
        <v>431</v>
      </c>
      <c r="D13" t="s">
        <v>422</v>
      </c>
      <c r="E13">
        <v>243202</v>
      </c>
      <c r="F13">
        <v>242073</v>
      </c>
      <c r="G13">
        <v>240087</v>
      </c>
    </row>
    <row r="14" spans="1:7">
      <c r="A14" t="s">
        <v>432</v>
      </c>
      <c r="B14" t="s">
        <v>433</v>
      </c>
      <c r="C14" t="s">
        <v>32</v>
      </c>
      <c r="D14" t="s">
        <v>422</v>
      </c>
      <c r="E14">
        <v>161695</v>
      </c>
      <c r="F14">
        <v>141341</v>
      </c>
      <c r="G14">
        <v>158713</v>
      </c>
    </row>
    <row r="15" spans="1:7">
      <c r="A15" t="s">
        <v>434</v>
      </c>
      <c r="B15" t="s">
        <v>58</v>
      </c>
      <c r="C15" t="s">
        <v>58</v>
      </c>
      <c r="D15" t="s">
        <v>422</v>
      </c>
    </row>
    <row r="16" spans="1:7">
      <c r="A16" t="s">
        <v>435</v>
      </c>
      <c r="B16" t="s">
        <v>37</v>
      </c>
      <c r="C16" t="s">
        <v>37</v>
      </c>
      <c r="D16" t="s">
        <v>422</v>
      </c>
      <c r="E16">
        <v>57251</v>
      </c>
      <c r="F16">
        <v>49921</v>
      </c>
      <c r="G16">
        <v>56652</v>
      </c>
    </row>
    <row r="17" spans="1:7">
      <c r="A17" t="s">
        <v>436</v>
      </c>
      <c r="B17" t="s">
        <v>437</v>
      </c>
      <c r="C17" t="s">
        <v>35</v>
      </c>
      <c r="D17" t="s">
        <v>422</v>
      </c>
      <c r="E17">
        <v>60105</v>
      </c>
      <c r="F17">
        <v>57477</v>
      </c>
      <c r="G17">
        <v>56812</v>
      </c>
    </row>
    <row r="18" spans="1:7">
      <c r="A18" t="s">
        <v>438</v>
      </c>
      <c r="B18" t="s">
        <v>36</v>
      </c>
      <c r="C18" t="s">
        <v>36</v>
      </c>
      <c r="D18" t="s">
        <v>422</v>
      </c>
      <c r="E18">
        <v>48136</v>
      </c>
      <c r="F18">
        <v>43766</v>
      </c>
      <c r="G18">
        <v>50122</v>
      </c>
    </row>
    <row r="19" spans="1:7">
      <c r="A19" t="s">
        <v>439</v>
      </c>
      <c r="B19" t="s">
        <v>45</v>
      </c>
      <c r="C19" t="s">
        <v>45</v>
      </c>
      <c r="D19" t="s">
        <v>422</v>
      </c>
      <c r="E19">
        <v>165492</v>
      </c>
      <c r="F19">
        <v>151164</v>
      </c>
      <c r="G19">
        <v>163586</v>
      </c>
    </row>
    <row r="20" spans="1:7">
      <c r="A20" t="s">
        <v>440</v>
      </c>
      <c r="B20" t="s">
        <v>441</v>
      </c>
      <c r="C20" t="s">
        <v>46</v>
      </c>
      <c r="D20" t="s">
        <v>422</v>
      </c>
      <c r="E20">
        <v>-3797</v>
      </c>
      <c r="F20">
        <v>-9823</v>
      </c>
      <c r="G20">
        <v>-4873</v>
      </c>
    </row>
    <row r="21" spans="1:7">
      <c r="A21" t="s">
        <v>442</v>
      </c>
      <c r="B21" t="s">
        <v>443</v>
      </c>
      <c r="C21" t="s">
        <v>56</v>
      </c>
      <c r="D21" t="s">
        <v>422</v>
      </c>
      <c r="E21">
        <v>-19224</v>
      </c>
      <c r="F21">
        <v>-18718</v>
      </c>
      <c r="G21">
        <v>-18295</v>
      </c>
    </row>
    <row r="22" spans="1:7">
      <c r="A22" t="s">
        <v>444</v>
      </c>
      <c r="B22" t="s">
        <v>61</v>
      </c>
      <c r="C22" t="s">
        <v>61</v>
      </c>
      <c r="D22" t="s">
        <v>422</v>
      </c>
      <c r="E22">
        <v>-23021</v>
      </c>
      <c r="F22">
        <v>-28541</v>
      </c>
      <c r="G22">
        <v>-23168</v>
      </c>
    </row>
    <row r="23" spans="1:7">
      <c r="A23" t="s">
        <v>445</v>
      </c>
      <c r="B23" t="s">
        <v>62</v>
      </c>
      <c r="C23" t="s">
        <v>62</v>
      </c>
      <c r="D23" t="s">
        <v>422</v>
      </c>
      <c r="E23">
        <v>878</v>
      </c>
      <c r="F23">
        <v>1038</v>
      </c>
      <c r="G23">
        <v>2336</v>
      </c>
    </row>
    <row r="24" spans="1:7">
      <c r="A24" t="s">
        <v>446</v>
      </c>
      <c r="B24" t="s">
        <v>66</v>
      </c>
      <c r="C24" t="s">
        <v>66</v>
      </c>
      <c r="D24" t="s">
        <v>422</v>
      </c>
      <c r="E24">
        <v>-23899</v>
      </c>
      <c r="F24">
        <v>-29579</v>
      </c>
      <c r="G24">
        <v>-25504</v>
      </c>
    </row>
    <row r="25" spans="1:7">
      <c r="A25" t="s">
        <v>447</v>
      </c>
      <c r="D25" t="s">
        <v>422</v>
      </c>
      <c r="E25">
        <v>-28</v>
      </c>
      <c r="F25">
        <v>-36</v>
      </c>
      <c r="G25">
        <v>-32</v>
      </c>
    </row>
    <row r="26" spans="1:7">
      <c r="A26" t="s">
        <v>448</v>
      </c>
      <c r="D26" t="s">
        <v>422</v>
      </c>
    </row>
    <row r="27" spans="1:7">
      <c r="A27" t="s">
        <v>449</v>
      </c>
      <c r="D27" t="s">
        <v>422</v>
      </c>
    </row>
    <row r="28" spans="1:7">
      <c r="A28" t="s">
        <v>450</v>
      </c>
      <c r="D28" t="s">
        <v>422</v>
      </c>
      <c r="E28">
        <v>84893</v>
      </c>
      <c r="F28">
        <v>82495</v>
      </c>
      <c r="G28">
        <v>80509</v>
      </c>
    </row>
    <row r="29" spans="1:7">
      <c r="A29" t="s">
        <v>446</v>
      </c>
      <c r="B29" t="s">
        <v>66</v>
      </c>
      <c r="C29" t="s">
        <v>66</v>
      </c>
      <c r="D29" t="s">
        <v>422</v>
      </c>
      <c r="E29">
        <v>-23899</v>
      </c>
      <c r="F29">
        <v>-29579</v>
      </c>
      <c r="G29">
        <v>-25504</v>
      </c>
    </row>
    <row r="30" spans="1:7">
      <c r="A30" t="s">
        <v>451</v>
      </c>
      <c r="B30" t="s">
        <v>59</v>
      </c>
      <c r="C30" t="s">
        <v>59</v>
      </c>
      <c r="D30" t="s">
        <v>422</v>
      </c>
      <c r="E30">
        <v>-83</v>
      </c>
      <c r="F30">
        <v>-33</v>
      </c>
      <c r="G30">
        <v>-47</v>
      </c>
    </row>
    <row r="31" spans="1:7">
      <c r="A31" t="s">
        <v>452</v>
      </c>
      <c r="D31" t="s">
        <v>422</v>
      </c>
      <c r="E31">
        <v>89</v>
      </c>
      <c r="F31">
        <v>-74</v>
      </c>
      <c r="G31">
        <v>62</v>
      </c>
    </row>
    <row r="32" spans="1:7">
      <c r="A32" t="s">
        <v>453</v>
      </c>
      <c r="D32" t="s">
        <v>422</v>
      </c>
      <c r="E32">
        <v>973</v>
      </c>
      <c r="F32">
        <v>949</v>
      </c>
      <c r="G32">
        <v>-549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RowHeight="12.75"/>
  <cols>
    <col min="1" max="4" width="25.7109375" customWidth="1"/>
  </cols>
  <sheetData>
    <row r="1" spans="1:7">
      <c r="F1">
        <v>30</v>
      </c>
    </row>
    <row r="2" spans="1:7">
      <c r="F2">
        <v>2017</v>
      </c>
    </row>
    <row r="3" spans="1:7">
      <c r="A3" t="s">
        <v>454</v>
      </c>
      <c r="B3" t="s">
        <v>231</v>
      </c>
      <c r="C3" t="s">
        <v>231</v>
      </c>
      <c r="D3" t="s">
        <v>455</v>
      </c>
    </row>
    <row r="4" spans="1:7">
      <c r="A4" t="s">
        <v>446</v>
      </c>
      <c r="B4" t="s">
        <v>232</v>
      </c>
      <c r="C4" t="s">
        <v>232</v>
      </c>
      <c r="D4" t="s">
        <v>455</v>
      </c>
      <c r="E4">
        <v>-23899</v>
      </c>
      <c r="F4">
        <v>-29579</v>
      </c>
      <c r="G4">
        <v>-25504</v>
      </c>
    </row>
    <row r="5" spans="1:7">
      <c r="A5" t="s">
        <v>456</v>
      </c>
      <c r="D5" t="s">
        <v>455</v>
      </c>
    </row>
    <row r="6" spans="1:7">
      <c r="A6" t="s">
        <v>457</v>
      </c>
      <c r="B6" t="s">
        <v>231</v>
      </c>
      <c r="C6" t="s">
        <v>231</v>
      </c>
      <c r="D6" t="s">
        <v>455</v>
      </c>
    </row>
    <row r="7" spans="1:7">
      <c r="A7" t="s">
        <v>458</v>
      </c>
      <c r="B7" t="s">
        <v>236</v>
      </c>
      <c r="C7" t="s">
        <v>236</v>
      </c>
      <c r="D7" t="s">
        <v>455</v>
      </c>
      <c r="E7">
        <v>9732</v>
      </c>
      <c r="F7">
        <v>18043</v>
      </c>
      <c r="G7">
        <v>18296</v>
      </c>
    </row>
    <row r="8" spans="1:7">
      <c r="A8" t="s">
        <v>459</v>
      </c>
      <c r="B8" t="s">
        <v>248</v>
      </c>
      <c r="C8" t="s">
        <v>248</v>
      </c>
      <c r="D8" t="s">
        <v>455</v>
      </c>
      <c r="E8">
        <v>12289</v>
      </c>
      <c r="F8">
        <v>13629</v>
      </c>
      <c r="G8">
        <v>12638</v>
      </c>
    </row>
    <row r="9" spans="1:7">
      <c r="A9" t="s">
        <v>460</v>
      </c>
      <c r="B9" t="s">
        <v>240</v>
      </c>
      <c r="C9" t="s">
        <v>240</v>
      </c>
      <c r="D9" t="s">
        <v>455</v>
      </c>
      <c r="E9">
        <v>1629</v>
      </c>
      <c r="F9">
        <v>3785</v>
      </c>
      <c r="G9">
        <v>1728</v>
      </c>
    </row>
    <row r="10" spans="1:7">
      <c r="A10" t="s">
        <v>461</v>
      </c>
      <c r="B10" t="s">
        <v>240</v>
      </c>
      <c r="C10" t="s">
        <v>240</v>
      </c>
      <c r="D10" t="s">
        <v>455</v>
      </c>
      <c r="E10">
        <v>-15</v>
      </c>
      <c r="F10">
        <v>67</v>
      </c>
      <c r="G10">
        <v>801</v>
      </c>
    </row>
    <row r="11" spans="1:7">
      <c r="A11" t="s">
        <v>462</v>
      </c>
      <c r="B11" t="s">
        <v>244</v>
      </c>
      <c r="C11" t="s">
        <v>244</v>
      </c>
      <c r="D11" t="s">
        <v>455</v>
      </c>
      <c r="E11">
        <v>171</v>
      </c>
    </row>
    <row r="12" spans="1:7">
      <c r="A12" t="s">
        <v>463</v>
      </c>
      <c r="B12" t="s">
        <v>464</v>
      </c>
      <c r="C12" t="s">
        <v>243</v>
      </c>
      <c r="D12" t="s">
        <v>455</v>
      </c>
      <c r="E12">
        <v>3376</v>
      </c>
      <c r="F12">
        <v>4052</v>
      </c>
      <c r="G12">
        <v>6321</v>
      </c>
    </row>
    <row r="13" spans="1:7">
      <c r="A13" t="s">
        <v>465</v>
      </c>
      <c r="B13" t="s">
        <v>250</v>
      </c>
      <c r="C13" t="s">
        <v>250</v>
      </c>
      <c r="D13" t="s">
        <v>455</v>
      </c>
      <c r="E13">
        <v>-73</v>
      </c>
      <c r="F13">
        <v>119</v>
      </c>
      <c r="G13">
        <v>127</v>
      </c>
    </row>
    <row r="14" spans="1:7">
      <c r="A14" t="s">
        <v>466</v>
      </c>
      <c r="B14" t="s">
        <v>251</v>
      </c>
      <c r="C14" t="s">
        <v>251</v>
      </c>
      <c r="D14" t="s">
        <v>455</v>
      </c>
      <c r="E14">
        <v>1603</v>
      </c>
      <c r="F14">
        <v>2253</v>
      </c>
      <c r="G14">
        <v>2444</v>
      </c>
    </row>
    <row r="15" spans="1:7">
      <c r="A15" t="s">
        <v>467</v>
      </c>
      <c r="B15" t="s">
        <v>245</v>
      </c>
      <c r="C15" t="s">
        <v>245</v>
      </c>
      <c r="D15" t="s">
        <v>455</v>
      </c>
      <c r="E15">
        <v>-8</v>
      </c>
      <c r="F15">
        <v>8</v>
      </c>
      <c r="G15">
        <v>153</v>
      </c>
    </row>
    <row r="16" spans="1:7">
      <c r="A16" t="s">
        <v>468</v>
      </c>
      <c r="B16" t="s">
        <v>241</v>
      </c>
      <c r="C16" t="s">
        <v>241</v>
      </c>
      <c r="D16" t="s">
        <v>455</v>
      </c>
      <c r="E16">
        <v>3452</v>
      </c>
      <c r="G16">
        <v>965</v>
      </c>
    </row>
    <row r="17" spans="1:7">
      <c r="A17" t="s">
        <v>469</v>
      </c>
      <c r="B17" t="s">
        <v>277</v>
      </c>
      <c r="C17" t="s">
        <v>277</v>
      </c>
      <c r="D17" t="s">
        <v>455</v>
      </c>
      <c r="E17">
        <v>30</v>
      </c>
      <c r="F17">
        <v>-268</v>
      </c>
      <c r="G17">
        <v>-404</v>
      </c>
    </row>
    <row r="18" spans="1:7">
      <c r="A18" t="s">
        <v>470</v>
      </c>
      <c r="D18" t="s">
        <v>455</v>
      </c>
    </row>
    <row r="19" spans="1:7">
      <c r="A19" t="s">
        <v>471</v>
      </c>
      <c r="B19" t="s">
        <v>262</v>
      </c>
      <c r="C19" t="s">
        <v>262</v>
      </c>
      <c r="D19" t="s">
        <v>455</v>
      </c>
      <c r="E19">
        <v>7223</v>
      </c>
      <c r="F19">
        <v>-15732</v>
      </c>
      <c r="G19">
        <v>16994</v>
      </c>
    </row>
    <row r="20" spans="1:7">
      <c r="A20" t="s">
        <v>380</v>
      </c>
      <c r="B20" t="s">
        <v>261</v>
      </c>
      <c r="C20" t="s">
        <v>261</v>
      </c>
      <c r="D20" t="s">
        <v>455</v>
      </c>
      <c r="E20">
        <v>-8685</v>
      </c>
      <c r="F20">
        <v>7675</v>
      </c>
      <c r="G20">
        <v>-10502</v>
      </c>
    </row>
    <row r="21" spans="1:7">
      <c r="A21" t="s">
        <v>472</v>
      </c>
      <c r="B21" t="s">
        <v>264</v>
      </c>
      <c r="C21" t="s">
        <v>264</v>
      </c>
      <c r="D21" t="s">
        <v>455</v>
      </c>
      <c r="E21">
        <v>4209</v>
      </c>
      <c r="F21">
        <v>-4437</v>
      </c>
      <c r="G21">
        <v>16</v>
      </c>
    </row>
    <row r="22" spans="1:7">
      <c r="A22" t="s">
        <v>382</v>
      </c>
      <c r="B22" t="s">
        <v>269</v>
      </c>
      <c r="C22" t="s">
        <v>269</v>
      </c>
      <c r="D22" t="s">
        <v>455</v>
      </c>
      <c r="E22">
        <v>2422</v>
      </c>
      <c r="F22">
        <v>3321</v>
      </c>
      <c r="G22">
        <v>1452</v>
      </c>
    </row>
    <row r="23" spans="1:7">
      <c r="A23" t="s">
        <v>393</v>
      </c>
      <c r="B23" t="s">
        <v>275</v>
      </c>
      <c r="C23" t="s">
        <v>275</v>
      </c>
      <c r="D23" t="s">
        <v>455</v>
      </c>
      <c r="E23">
        <v>2002</v>
      </c>
      <c r="F23">
        <v>2189</v>
      </c>
      <c r="G23">
        <v>2404</v>
      </c>
    </row>
    <row r="24" spans="1:7">
      <c r="A24" t="s">
        <v>473</v>
      </c>
      <c r="B24" t="s">
        <v>277</v>
      </c>
      <c r="C24" t="s">
        <v>277</v>
      </c>
      <c r="D24" t="s">
        <v>455</v>
      </c>
      <c r="E24">
        <v>1577</v>
      </c>
      <c r="F24">
        <v>8316</v>
      </c>
      <c r="G24">
        <v>-1944</v>
      </c>
    </row>
    <row r="25" spans="1:7">
      <c r="A25" t="s">
        <v>398</v>
      </c>
      <c r="B25" t="s">
        <v>266</v>
      </c>
      <c r="C25" t="s">
        <v>266</v>
      </c>
      <c r="D25" t="s">
        <v>455</v>
      </c>
      <c r="E25">
        <v>6189</v>
      </c>
      <c r="F25">
        <v>-5158</v>
      </c>
      <c r="G25">
        <v>2578</v>
      </c>
    </row>
    <row r="26" spans="1:7">
      <c r="A26" t="s">
        <v>474</v>
      </c>
      <c r="B26" t="s">
        <v>269</v>
      </c>
      <c r="C26" t="s">
        <v>269</v>
      </c>
      <c r="D26" t="s">
        <v>455</v>
      </c>
      <c r="E26">
        <v>-4893</v>
      </c>
      <c r="F26">
        <v>-8663</v>
      </c>
      <c r="G26">
        <v>2362</v>
      </c>
    </row>
    <row r="27" spans="1:7">
      <c r="A27" t="s">
        <v>475</v>
      </c>
      <c r="B27" t="s">
        <v>285</v>
      </c>
      <c r="C27" t="s">
        <v>285</v>
      </c>
      <c r="D27" t="s">
        <v>455</v>
      </c>
      <c r="E27">
        <v>18331</v>
      </c>
      <c r="F27">
        <v>-380</v>
      </c>
      <c r="G27">
        <v>30925</v>
      </c>
    </row>
    <row r="28" spans="1:7">
      <c r="A28" t="s">
        <v>476</v>
      </c>
      <c r="B28" t="s">
        <v>231</v>
      </c>
      <c r="C28" t="s">
        <v>231</v>
      </c>
      <c r="D28" t="s">
        <v>477</v>
      </c>
    </row>
    <row r="29" spans="1:7">
      <c r="A29" t="s">
        <v>478</v>
      </c>
      <c r="B29" t="s">
        <v>287</v>
      </c>
      <c r="C29" t="s">
        <v>287</v>
      </c>
      <c r="D29" t="s">
        <v>477</v>
      </c>
      <c r="E29">
        <v>-6276</v>
      </c>
      <c r="F29">
        <v>-5031</v>
      </c>
      <c r="G29">
        <v>-8066</v>
      </c>
    </row>
    <row r="30" spans="1:7">
      <c r="A30" t="s">
        <v>479</v>
      </c>
      <c r="B30" t="s">
        <v>289</v>
      </c>
      <c r="C30" t="s">
        <v>289</v>
      </c>
      <c r="D30" t="s">
        <v>477</v>
      </c>
      <c r="E30">
        <v>-333</v>
      </c>
      <c r="F30">
        <v>-333</v>
      </c>
    </row>
    <row r="31" spans="1:7">
      <c r="A31" t="s">
        <v>480</v>
      </c>
      <c r="B31" t="s">
        <v>290</v>
      </c>
      <c r="C31" t="s">
        <v>290</v>
      </c>
      <c r="D31" t="s">
        <v>477</v>
      </c>
      <c r="E31">
        <v>-5940</v>
      </c>
      <c r="F31">
        <v>-14992</v>
      </c>
      <c r="G31">
        <v>-64356</v>
      </c>
    </row>
    <row r="32" spans="1:7">
      <c r="A32" t="s">
        <v>481</v>
      </c>
      <c r="B32" t="s">
        <v>291</v>
      </c>
      <c r="C32" t="s">
        <v>291</v>
      </c>
      <c r="D32" t="s">
        <v>477</v>
      </c>
      <c r="E32">
        <v>30315</v>
      </c>
      <c r="F32">
        <v>38179</v>
      </c>
      <c r="G32">
        <v>80684</v>
      </c>
    </row>
    <row r="33" spans="1:7">
      <c r="A33" t="s">
        <v>482</v>
      </c>
      <c r="B33" t="s">
        <v>296</v>
      </c>
      <c r="C33" t="s">
        <v>296</v>
      </c>
      <c r="D33" t="s">
        <v>477</v>
      </c>
      <c r="E33">
        <v>17766</v>
      </c>
      <c r="F33">
        <v>17823</v>
      </c>
      <c r="G33">
        <v>8262</v>
      </c>
    </row>
    <row r="34" spans="1:7">
      <c r="A34" t="s">
        <v>483</v>
      </c>
      <c r="B34" t="s">
        <v>297</v>
      </c>
      <c r="C34" t="s">
        <v>297</v>
      </c>
      <c r="D34" t="s">
        <v>484</v>
      </c>
    </row>
    <row r="35" spans="1:7">
      <c r="A35" t="s">
        <v>485</v>
      </c>
      <c r="B35" t="s">
        <v>298</v>
      </c>
      <c r="C35" t="s">
        <v>298</v>
      </c>
      <c r="D35" t="s">
        <v>484</v>
      </c>
      <c r="E35">
        <v>4389</v>
      </c>
      <c r="F35">
        <v>3786</v>
      </c>
      <c r="G35">
        <v>3849</v>
      </c>
    </row>
    <row r="36" spans="1:7">
      <c r="A36" t="s">
        <v>486</v>
      </c>
      <c r="B36" t="s">
        <v>487</v>
      </c>
      <c r="C36" t="s">
        <v>487</v>
      </c>
      <c r="D36" t="s">
        <v>484</v>
      </c>
      <c r="E36">
        <v>-293</v>
      </c>
      <c r="F36">
        <v>-1419</v>
      </c>
      <c r="G36">
        <v>-2832</v>
      </c>
    </row>
    <row r="37" spans="1:7">
      <c r="A37" t="s">
        <v>488</v>
      </c>
      <c r="B37" t="s">
        <v>302</v>
      </c>
      <c r="C37" t="s">
        <v>302</v>
      </c>
      <c r="D37" t="s">
        <v>484</v>
      </c>
      <c r="E37">
        <v>-69797</v>
      </c>
      <c r="F37">
        <v>-105158</v>
      </c>
      <c r="G37">
        <v>-66406</v>
      </c>
    </row>
    <row r="38" spans="1:7">
      <c r="A38" t="s">
        <v>489</v>
      </c>
      <c r="B38" t="s">
        <v>299</v>
      </c>
      <c r="C38" t="s">
        <v>299</v>
      </c>
      <c r="D38" t="s">
        <v>484</v>
      </c>
      <c r="E38">
        <v>66111</v>
      </c>
      <c r="F38">
        <v>48253</v>
      </c>
      <c r="G38">
        <v>64632</v>
      </c>
    </row>
    <row r="39" spans="1:7">
      <c r="A39" t="s">
        <v>490</v>
      </c>
      <c r="B39" t="s">
        <v>302</v>
      </c>
      <c r="C39" t="s">
        <v>302</v>
      </c>
      <c r="D39" t="s">
        <v>484</v>
      </c>
      <c r="E39">
        <v>-27863</v>
      </c>
    </row>
    <row r="40" spans="1:7">
      <c r="A40" t="s">
        <v>491</v>
      </c>
      <c r="B40" t="s">
        <v>311</v>
      </c>
      <c r="C40" t="s">
        <v>311</v>
      </c>
      <c r="D40" t="s">
        <v>484</v>
      </c>
      <c r="E40">
        <v>-27453</v>
      </c>
      <c r="F40">
        <v>-54538</v>
      </c>
      <c r="G40">
        <v>-757</v>
      </c>
    </row>
    <row r="41" spans="1:7">
      <c r="A41" t="s">
        <v>492</v>
      </c>
      <c r="B41" t="s">
        <v>313</v>
      </c>
      <c r="C41" t="s">
        <v>313</v>
      </c>
      <c r="D41" t="s">
        <v>484</v>
      </c>
      <c r="E41">
        <v>-346</v>
      </c>
      <c r="F41">
        <v>197</v>
      </c>
      <c r="G41">
        <v>-1006</v>
      </c>
    </row>
    <row r="42" spans="1:7">
      <c r="A42" t="s">
        <v>493</v>
      </c>
      <c r="B42" t="s">
        <v>494</v>
      </c>
      <c r="C42" t="s">
        <v>312</v>
      </c>
      <c r="D42" t="s">
        <v>484</v>
      </c>
      <c r="E42">
        <v>8298</v>
      </c>
      <c r="F42">
        <v>-36898</v>
      </c>
      <c r="G42">
        <v>37424</v>
      </c>
    </row>
    <row r="43" spans="1:7">
      <c r="A43" t="s">
        <v>495</v>
      </c>
      <c r="B43" t="s">
        <v>496</v>
      </c>
      <c r="C43" t="s">
        <v>315</v>
      </c>
      <c r="D43" t="s">
        <v>484</v>
      </c>
      <c r="E43">
        <v>85235</v>
      </c>
      <c r="F43">
        <v>122133</v>
      </c>
      <c r="G43">
        <v>84709</v>
      </c>
    </row>
    <row r="44" spans="1:7">
      <c r="A44" t="s">
        <v>497</v>
      </c>
      <c r="B44" t="s">
        <v>316</v>
      </c>
      <c r="C44" t="s">
        <v>316</v>
      </c>
      <c r="D44" t="s">
        <v>484</v>
      </c>
      <c r="E44">
        <v>93533</v>
      </c>
      <c r="F44">
        <v>85235</v>
      </c>
      <c r="G44">
        <v>122133</v>
      </c>
    </row>
    <row r="45" spans="1:7">
      <c r="A45" t="s">
        <v>498</v>
      </c>
      <c r="D45" t="s">
        <v>484</v>
      </c>
    </row>
    <row r="46" spans="1:7">
      <c r="A46" t="s">
        <v>499</v>
      </c>
      <c r="B46" t="s">
        <v>500</v>
      </c>
      <c r="C46" t="s">
        <v>247</v>
      </c>
      <c r="D46" t="s">
        <v>455</v>
      </c>
      <c r="E46">
        <v>1460</v>
      </c>
      <c r="F46">
        <v>4458</v>
      </c>
      <c r="G46">
        <v>1026</v>
      </c>
    </row>
    <row r="47" spans="1:7">
      <c r="A47" t="s">
        <v>501</v>
      </c>
      <c r="D47" t="s">
        <v>484</v>
      </c>
      <c r="E47">
        <v>9187</v>
      </c>
      <c r="F47">
        <v>9927</v>
      </c>
      <c r="G47">
        <v>10340</v>
      </c>
    </row>
    <row r="48" spans="1:7">
      <c r="A48" t="s">
        <v>502</v>
      </c>
      <c r="B48" t="s">
        <v>311</v>
      </c>
      <c r="C48" t="s">
        <v>311</v>
      </c>
      <c r="D48" t="s">
        <v>484</v>
      </c>
    </row>
    <row r="49" spans="1:7">
      <c r="A49" t="s">
        <v>503</v>
      </c>
      <c r="D49" t="s">
        <v>484</v>
      </c>
      <c r="E49">
        <v>6641</v>
      </c>
    </row>
    <row r="50" spans="1:7">
      <c r="A50" t="s">
        <v>504</v>
      </c>
      <c r="D50" t="s">
        <v>484</v>
      </c>
      <c r="E50">
        <v>1997</v>
      </c>
    </row>
    <row r="51" spans="1:7">
      <c r="A51" t="s">
        <v>505</v>
      </c>
      <c r="B51" t="s">
        <v>296</v>
      </c>
      <c r="C51" t="s">
        <v>296</v>
      </c>
      <c r="D51" t="s">
        <v>477</v>
      </c>
    </row>
    <row r="52" spans="1:7">
      <c r="A52" t="s">
        <v>506</v>
      </c>
      <c r="B52" t="s">
        <v>287</v>
      </c>
      <c r="C52" t="s">
        <v>287</v>
      </c>
      <c r="D52" t="s">
        <v>477</v>
      </c>
      <c r="E52">
        <v>399</v>
      </c>
      <c r="F52">
        <v>210</v>
      </c>
      <c r="G52">
        <v>218</v>
      </c>
    </row>
    <row r="53" spans="1:7">
      <c r="A53" t="s">
        <v>507</v>
      </c>
      <c r="B53" t="s">
        <v>289</v>
      </c>
      <c r="C53" t="s">
        <v>289</v>
      </c>
      <c r="D53" t="s">
        <v>477</v>
      </c>
      <c r="F53">
        <v>667</v>
      </c>
    </row>
    <row r="54" spans="1:7">
      <c r="A54" t="s">
        <v>508</v>
      </c>
      <c r="D54" t="s">
        <v>484</v>
      </c>
      <c r="E54">
        <v>174</v>
      </c>
      <c r="F54">
        <v>1395</v>
      </c>
      <c r="G54">
        <v>1660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6DFF9-F54C-4580-AFAE-768D93B61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0EDD7-7942-4319-A3B2-A90A232ED8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C66E37-3DE2-452F-8F7E-01668E5CF1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2021-12-04T04:48:13Z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