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Aptivaa Consulting Solutions Pvt Ltd\Aptivaa Working Folder\Ground Truth\"/>
    </mc:Choice>
  </mc:AlternateContent>
  <bookViews>
    <workbookView xWindow="0" yWindow="0" windowWidth="15530" windowHeight="6180"/>
  </bookViews>
  <sheets>
    <sheet name="Accounts" sheetId="1" r:id="rId1"/>
    <sheet name="Ratios" sheetId="2" r:id="rId2"/>
    <sheet name="bs" sheetId="3" r:id="rId3"/>
    <sheet name="pl" sheetId="4" r:id="rId4"/>
    <sheet name="cf" sheetId="5" r:id="rId5"/>
    <sheet name="mappingTemplate" sheetId="6" r:id="rId6"/>
  </sheets>
  <calcPr calcId="162913"/>
</workbook>
</file>

<file path=xl/calcChain.xml><?xml version="1.0" encoding="utf-8"?>
<calcChain xmlns="http://schemas.openxmlformats.org/spreadsheetml/2006/main">
  <c r="F140" i="1" l="1"/>
  <c r="F161" i="1" s="1"/>
  <c r="F8" i="1" s="1"/>
  <c r="F433" i="1"/>
  <c r="G432" i="1"/>
  <c r="G433" i="1" s="1"/>
  <c r="F432" i="1"/>
  <c r="G418" i="1"/>
  <c r="G417" i="1"/>
  <c r="F417" i="1"/>
  <c r="F418" i="1" s="1"/>
  <c r="F410" i="1"/>
  <c r="F409" i="1"/>
  <c r="G397" i="1"/>
  <c r="G409" i="1" s="1"/>
  <c r="G410" i="1" s="1"/>
  <c r="F397" i="1"/>
  <c r="O382" i="1"/>
  <c r="L382" i="1"/>
  <c r="O381" i="1"/>
  <c r="N381" i="1"/>
  <c r="M381" i="1"/>
  <c r="L381" i="1"/>
  <c r="K381" i="1"/>
  <c r="J381" i="1"/>
  <c r="O375" i="1"/>
  <c r="N375" i="1"/>
  <c r="M375" i="1"/>
  <c r="L375" i="1"/>
  <c r="K375" i="1"/>
  <c r="J375" i="1"/>
  <c r="N373" i="1"/>
  <c r="I373" i="1"/>
  <c r="M371" i="1"/>
  <c r="J371" i="1"/>
  <c r="O370" i="1"/>
  <c r="L370" i="1"/>
  <c r="N369" i="1"/>
  <c r="K369" i="1"/>
  <c r="I369" i="1"/>
  <c r="F369" i="1"/>
  <c r="M368" i="1"/>
  <c r="J368" i="1"/>
  <c r="O366" i="1"/>
  <c r="L366" i="1"/>
  <c r="J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H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O296" i="1"/>
  <c r="N296" i="1"/>
  <c r="M296" i="1"/>
  <c r="L296" i="1"/>
  <c r="K296" i="1"/>
  <c r="J296" i="1"/>
  <c r="I296" i="1"/>
  <c r="H296" i="1"/>
  <c r="G296" i="1"/>
  <c r="F296" i="1"/>
  <c r="F297" i="1" s="1"/>
  <c r="F319" i="1" s="1"/>
  <c r="O227" i="1"/>
  <c r="N227" i="1"/>
  <c r="M227" i="1"/>
  <c r="L227" i="1"/>
  <c r="K227" i="1"/>
  <c r="J227" i="1"/>
  <c r="I227" i="1"/>
  <c r="H227" i="1"/>
  <c r="G227" i="1"/>
  <c r="G11" i="1" s="1"/>
  <c r="F227" i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G189" i="1"/>
  <c r="G9" i="1" s="1"/>
  <c r="F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G12" i="1" s="1"/>
  <c r="F98" i="1"/>
  <c r="F100" i="1" s="1"/>
  <c r="O83" i="1"/>
  <c r="N83" i="1"/>
  <c r="M83" i="1"/>
  <c r="L83" i="1"/>
  <c r="K83" i="1"/>
  <c r="J83" i="1"/>
  <c r="I83" i="1"/>
  <c r="H83" i="1"/>
  <c r="O71" i="1"/>
  <c r="O373" i="1" s="1"/>
  <c r="N71" i="1"/>
  <c r="N372" i="1" s="1"/>
  <c r="M71" i="1"/>
  <c r="M373" i="1" s="1"/>
  <c r="L71" i="1"/>
  <c r="L373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8" i="1" s="1"/>
  <c r="K44" i="1"/>
  <c r="K370" i="1" s="1"/>
  <c r="J44" i="1"/>
  <c r="J370" i="1" s="1"/>
  <c r="I44" i="1"/>
  <c r="I370" i="1" s="1"/>
  <c r="H44" i="1"/>
  <c r="H378" i="1" s="1"/>
  <c r="F44" i="1"/>
  <c r="F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M30" i="1"/>
  <c r="M369" i="1" s="1"/>
  <c r="L30" i="1"/>
  <c r="L369" i="1" s="1"/>
  <c r="K30" i="1"/>
  <c r="J30" i="1"/>
  <c r="J369" i="1" s="1"/>
  <c r="I30" i="1"/>
  <c r="H30" i="1"/>
  <c r="H369" i="1" s="1"/>
  <c r="G30" i="1"/>
  <c r="G369" i="1" s="1"/>
  <c r="F30" i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N366" i="1" s="1"/>
  <c r="M12" i="1"/>
  <c r="M376" i="1" s="1"/>
  <c r="L12" i="1"/>
  <c r="K12" i="1"/>
  <c r="K366" i="1" s="1"/>
  <c r="J12" i="1"/>
  <c r="J376" i="1" s="1"/>
  <c r="I12" i="1"/>
  <c r="I366" i="1" s="1"/>
  <c r="H12" i="1"/>
  <c r="H366" i="1" s="1"/>
  <c r="O11" i="1"/>
  <c r="N11" i="1"/>
  <c r="M11" i="1"/>
  <c r="M377" i="1" s="1"/>
  <c r="L11" i="1"/>
  <c r="K11" i="1"/>
  <c r="J11" i="1"/>
  <c r="J377" i="1" s="1"/>
  <c r="I11" i="1"/>
  <c r="H11" i="1"/>
  <c r="F11" i="1"/>
  <c r="O10" i="1"/>
  <c r="O376" i="1" s="1"/>
  <c r="N10" i="1"/>
  <c r="M10" i="1"/>
  <c r="L10" i="1"/>
  <c r="L376" i="1" s="1"/>
  <c r="K10" i="1"/>
  <c r="J10" i="1"/>
  <c r="I10" i="1"/>
  <c r="H10" i="1"/>
  <c r="G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84" i="1" s="1"/>
  <c r="I9" i="1"/>
  <c r="I377" i="1" s="1"/>
  <c r="H9" i="1"/>
  <c r="H377" i="1" s="1"/>
  <c r="F9" i="1"/>
  <c r="F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L371" i="1" s="1"/>
  <c r="K6" i="1"/>
  <c r="K371" i="1" s="1"/>
  <c r="J6" i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81" i="1" s="1"/>
  <c r="F128" i="1" l="1"/>
  <c r="F7" i="1" s="1"/>
  <c r="F12" i="1" s="1"/>
  <c r="F366" i="1" s="1"/>
  <c r="F383" i="1"/>
  <c r="F382" i="1"/>
  <c r="F326" i="1"/>
  <c r="G383" i="1"/>
  <c r="G382" i="1"/>
  <c r="G14" i="1"/>
  <c r="G366" i="1"/>
  <c r="G384" i="1"/>
  <c r="G13" i="1"/>
  <c r="G377" i="1"/>
  <c r="G376" i="1"/>
  <c r="F13" i="1"/>
  <c r="F59" i="1"/>
  <c r="F67" i="1" s="1"/>
  <c r="F71" i="1" s="1"/>
  <c r="N370" i="1"/>
  <c r="J372" i="1"/>
  <c r="H373" i="1"/>
  <c r="F375" i="1"/>
  <c r="H384" i="1"/>
  <c r="G297" i="1"/>
  <c r="G319" i="1" s="1"/>
  <c r="G326" i="1" s="1"/>
  <c r="M366" i="1"/>
  <c r="K368" i="1"/>
  <c r="K372" i="1"/>
  <c r="G375" i="1"/>
  <c r="K377" i="1"/>
  <c r="I378" i="1"/>
  <c r="G381" i="1"/>
  <c r="M382" i="1"/>
  <c r="K383" i="1"/>
  <c r="I384" i="1"/>
  <c r="H365" i="1"/>
  <c r="L368" i="1"/>
  <c r="H370" i="1"/>
  <c r="L372" i="1"/>
  <c r="H375" i="1"/>
  <c r="N376" i="1"/>
  <c r="L377" i="1"/>
  <c r="J378" i="1"/>
  <c r="H381" i="1"/>
  <c r="N382" i="1"/>
  <c r="I365" i="1"/>
  <c r="I375" i="1"/>
  <c r="K378" i="1"/>
  <c r="I381" i="1"/>
  <c r="F363" i="1"/>
  <c r="F368" i="1"/>
  <c r="N368" i="1"/>
  <c r="H376" i="1"/>
  <c r="F377" i="1"/>
  <c r="N377" i="1"/>
  <c r="H382" i="1"/>
  <c r="F370" i="1"/>
  <c r="J383" i="1"/>
  <c r="M372" i="1"/>
  <c r="K384" i="1"/>
  <c r="G363" i="1"/>
  <c r="O368" i="1"/>
  <c r="O372" i="1"/>
  <c r="I376" i="1"/>
  <c r="O377" i="1"/>
  <c r="M378" i="1"/>
  <c r="I382" i="1"/>
  <c r="G44" i="1"/>
  <c r="I363" i="1"/>
  <c r="F14" i="1" l="1"/>
  <c r="F376" i="1"/>
  <c r="F373" i="1"/>
  <c r="F83" i="1"/>
  <c r="F6" i="1"/>
  <c r="F372" i="1"/>
  <c r="G353" i="1"/>
  <c r="G355" i="1" s="1"/>
  <c r="G357" i="1" s="1"/>
  <c r="G385" i="1"/>
  <c r="F385" i="1"/>
  <c r="F353" i="1"/>
  <c r="F355" i="1" s="1"/>
  <c r="F357" i="1" s="1"/>
  <c r="G378" i="1"/>
  <c r="G59" i="1"/>
  <c r="G67" i="1" s="1"/>
  <c r="G71" i="1" s="1"/>
  <c r="G370" i="1"/>
  <c r="F371" i="1" l="1"/>
  <c r="G373" i="1"/>
  <c r="G83" i="1"/>
  <c r="G372" i="1"/>
  <c r="G6" i="1"/>
  <c r="G371" i="1" l="1"/>
  <c r="G365" i="1"/>
  <c r="F365" i="1"/>
</calcChain>
</file>

<file path=xl/sharedStrings.xml><?xml version="1.0" encoding="utf-8"?>
<sst xmlns="http://schemas.openxmlformats.org/spreadsheetml/2006/main" count="733" uniqueCount="470">
  <si>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</si>
  <si>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</si>
  <si>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</si>
  <si>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</si>
  <si>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</si>
  <si>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</si>
  <si>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</si>
  <si>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</si>
  <si>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</si>
  <si>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</si>
  <si>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</si>
  <si>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</si>
  <si>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</si>
  <si>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</si>
  <si>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</si>
  <si>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</si>
  <si>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</si>
  <si>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</si>
  <si>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</si>
  <si>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</si>
  <si>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</si>
  <si>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</si>
  <si>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</si>
  <si>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</si>
  <si>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</si>
  <si>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</si>
  <si>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</si>
  <si>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</si>
  <si>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</si>
  <si>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</si>
  <si>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</si>
  <si>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</si>
  <si>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</si>
  <si>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</si>
  <si>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</si>
  <si>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</si>
  <si>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</si>
  <si>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</si>
  <si>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</si>
  <si>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</si>
  <si>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</si>
  <si>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</si>
  <si>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</si>
  <si>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</si>
  <si>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</si>
  <si>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</si>
  <si>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</si>
  <si>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</si>
  <si>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</si>
  <si>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</si>
  <si>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</si>
  <si>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</si>
  <si>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</si>
  <si>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</si>
  <si>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</si>
  <si>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</si>
  <si>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</si>
  <si>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</si>
  <si>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</si>
  <si>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</si>
  <si>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</si>
  <si>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</si>
  <si>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</si>
  <si>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</si>
  <si>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</si>
  <si>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</si>
  <si>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</si>
  <si>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</si>
  <si>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</si>
  <si>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</si>
  <si>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</si>
  <si>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</si>
  <si>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</si>
  <si>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</si>
  <si>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</si>
  <si>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</si>
  <si>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</si>
  <si>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</si>
  <si>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</si>
  <si>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</si>
  <si>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</si>
  <si>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</si>
  <si>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</si>
  <si>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</si>
  <si>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</si>
  <si>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</si>
  <si>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</si>
  <si>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</si>
  <si>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</si>
  <si>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</si>
  <si>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</si>
  <si>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</si>
  <si>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</si>
  <si>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</si>
  <si>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</si>
  <si>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</si>
  <si>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</si>
  <si>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</si>
  <si>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</si>
  <si>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</si>
  <si>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</si>
  <si>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</si>
  <si>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</si>
  <si>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</si>
  <si>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</si>
  <si>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</si>
  <si>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</si>
  <si>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</si>
  <si>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</si>
  <si>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</si>
  <si>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</si>
  <si>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</si>
  <si>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</si>
  <si>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</si>
  <si>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</si>
  <si>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</si>
  <si>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</si>
  <si>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</si>
  <si>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</si>
  <si>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</si>
  <si>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</si>
  <si>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</si>
  <si>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</si>
  <si>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</si>
  <si>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</si>
  <si>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</si>
  <si>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</si>
  <si>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</si>
  <si>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</si>
  <si>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</si>
  <si>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</si>
  <si>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</si>
  <si>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</si>
  <si>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</si>
  <si>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</si>
  <si>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</si>
  <si>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</si>
  <si>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</si>
  <si>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</si>
  <si>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</si>
  <si>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</si>
  <si>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</si>
  <si>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</si>
  <si>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</si>
  <si>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</si>
  <si>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</si>
  <si>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</si>
  <si>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</si>
  <si>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</si>
  <si>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</si>
  <si>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</si>
  <si>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</si>
  <si>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</si>
  <si>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</si>
  <si>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</si>
  <si>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</si>
  <si>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</si>
  <si>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</si>
  <si>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</si>
  <si>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</si>
  <si>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</si>
  <si>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</si>
  <si>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</si>
  <si>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</si>
  <si>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</si>
  <si>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</si>
  <si>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</si>
  <si>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</si>
  <si>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</si>
  <si>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</si>
  <si>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</si>
  <si>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</si>
  <si>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</si>
  <si>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</si>
  <si>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</si>
  <si>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</si>
  <si>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</si>
  <si>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</si>
  <si>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</si>
  <si>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</si>
  <si>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</si>
  <si>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</si>
  <si>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</si>
  <si>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</si>
  <si>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</si>
  <si>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</si>
  <si>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</si>
  <si>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</si>
  <si>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</si>
  <si>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</si>
  <si>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</si>
  <si>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</si>
  <si>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</si>
  <si>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</si>
  <si>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</si>
  <si>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</si>
  <si>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</si>
  <si>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</si>
  <si>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</si>
  <si>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</si>
  <si>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</si>
  <si>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</si>
  <si>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</si>
  <si>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</si>
  <si>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</si>
  <si>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</si>
  <si>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</si>
  <si>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</si>
  <si>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</si>
  <si>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</si>
  <si>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</si>
  <si>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</si>
  <si>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</si>
  <si>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</si>
  <si>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</si>
  <si>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</si>
  <si>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</si>
  <si>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</si>
  <si>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</si>
  <si>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</si>
  <si>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</si>
  <si>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</si>
  <si>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</si>
  <si>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</si>
  <si>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</si>
  <si>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</si>
  <si>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</si>
  <si>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</si>
  <si>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</si>
  <si>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</si>
  <si>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</si>
  <si>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</si>
  <si>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</si>
  <si>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</si>
  <si>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</si>
  <si>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</si>
  <si>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</si>
  <si>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</si>
  <si>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</si>
  <si>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</si>
  <si>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</si>
  <si>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</si>
  <si>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</si>
  <si>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</si>
  <si>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</si>
  <si>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</si>
  <si>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</si>
  <si>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</si>
  <si>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</si>
  <si>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</si>
  <si>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</si>
  <si>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</si>
  <si>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</si>
  <si>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</si>
  <si>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</si>
  <si>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</si>
  <si>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</si>
  <si>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</si>
  <si>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</si>
  <si>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</si>
  <si>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</si>
  <si>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</si>
  <si>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</si>
  <si>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</si>
  <si>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</si>
  <si>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</si>
  <si>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</si>
  <si>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</si>
  <si>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</si>
  <si>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</si>
  <si>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</si>
  <si>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</si>
  <si>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</si>
  <si>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</si>
  <si>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</si>
  <si>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</si>
  <si>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</si>
  <si>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</si>
  <si>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</si>
  <si>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</si>
  <si>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</si>
  <si>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</si>
  <si>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</si>
  <si>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</si>
  <si>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</si>
  <si>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</si>
  <si>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</si>
  <si>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</si>
  <si>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</si>
  <si>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</si>
  <si>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</si>
  <si>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</si>
  <si>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</si>
  <si>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</si>
  <si>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</si>
  <si>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</si>
  <si>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</si>
  <si>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</si>
  <si>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</si>
  <si>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</si>
  <si>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</si>
  <si>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</si>
  <si>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</si>
  <si>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</si>
  <si>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</si>
  <si>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</si>
  <si>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</si>
  <si>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</si>
  <si>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</si>
  <si>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</si>
  <si>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</si>
  <si>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</si>
  <si>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</si>
  <si>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</si>
  <si>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</si>
  <si>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</si>
  <si>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</si>
  <si>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</si>
  <si>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</si>
  <si>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</si>
  <si>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</si>
  <si>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</si>
  <si>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</si>
  <si>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</si>
  <si>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</si>
  <si>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</si>
  <si>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</si>
  <si>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</si>
  <si>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</si>
  <si>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</si>
  <si>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</si>
  <si>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</si>
  <si>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</si>
  <si>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</si>
  <si>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</si>
  <si>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</si>
  <si>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</si>
  <si>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</si>
  <si>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</si>
  <si>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</si>
  <si>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</si>
  <si>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</si>
  <si>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</si>
  <si>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</si>
  <si>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</si>
  <si>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</si>
  <si>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</si>
  <si>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</si>
  <si>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</si>
  <si>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</si>
  <si>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</si>
  <si>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</si>
  <si>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</si>
  <si>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</si>
  <si>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</si>
  <si>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</si>
  <si>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</si>
  <si>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</si>
  <si>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</si>
  <si>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</si>
  <si>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</si>
  <si>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</si>
  <si>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</si>
  <si>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</si>
  <si>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</si>
  <si>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</si>
  <si>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</si>
  <si>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</si>
  <si>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</si>
  <si>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</si>
  <si>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</si>
  <si>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</si>
  <si>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</si>
  <si>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</si>
  <si>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</si>
  <si>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</si>
  <si>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</si>
  <si>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Marketable securities</t>
  </si>
  <si>
    <t>Accounts and other receivables</t>
  </si>
  <si>
    <t>Prepaid expenses and other current assets</t>
  </si>
  <si>
    <t>Total current assets</t>
  </si>
  <si>
    <t>Fixed assets, net</t>
  </si>
  <si>
    <t>Other assets</t>
  </si>
  <si>
    <t>Restricted cash</t>
  </si>
  <si>
    <t>Total assets</t>
  </si>
  <si>
    <t>Liabilities and Stockholders Equity</t>
  </si>
  <si>
    <t>Current liabilities:</t>
  </si>
  <si>
    <t>Accounts payable</t>
  </si>
  <si>
    <t>Accruals</t>
  </si>
  <si>
    <t>Current portion of long-term debt</t>
  </si>
  <si>
    <t>Total current liabilities</t>
  </si>
  <si>
    <t>Other long-term liabilities</t>
  </si>
  <si>
    <t>Long-term debt</t>
  </si>
  <si>
    <t>Total liabilities</t>
  </si>
  <si>
    <t>Commitments and contingencies (Note 13)</t>
  </si>
  <si>
    <t>Stockholders equity:</t>
  </si>
  <si>
    <t>Common Stock, $0.001 par value; 200,000 shares authorized at December 31,</t>
  </si>
  <si>
    <t>2017 and 2016; 137,894 and 136,722 shares issued and outstanding at</t>
  </si>
  <si>
    <t>December 31, 2017 and 2016, respectively</t>
  </si>
  <si>
    <t>Additional paid-in capital</t>
  </si>
  <si>
    <t>Accumulated deficit</t>
  </si>
  <si>
    <t>Accumulated other comprehensive income (loss)</t>
  </si>
  <si>
    <t>Total stockholders equity</t>
  </si>
  <si>
    <t>Revenue</t>
  </si>
  <si>
    <t>Operating expenses</t>
  </si>
  <si>
    <t>Research and development</t>
  </si>
  <si>
    <t>General and administrative</t>
  </si>
  <si>
    <t>Total operating expenses</t>
  </si>
  <si>
    <t>Loss from operations</t>
  </si>
  <si>
    <t>Operating Profit</t>
  </si>
  <si>
    <t>Other income (expense)</t>
  </si>
  <si>
    <t>Interest income</t>
  </si>
  <si>
    <t>Interest expense</t>
  </si>
  <si>
    <t>Other income</t>
  </si>
  <si>
    <t>Net loss</t>
  </si>
  <si>
    <t>Unrealized income (loss) on marketable securities</t>
  </si>
  <si>
    <t>Total other comprehensive income (loss)</t>
  </si>
  <si>
    <t>Total Other Comprehensive Income (Loss)</t>
  </si>
  <si>
    <t>Total Other Comprehensive Income</t>
  </si>
  <si>
    <t>Total comprehensive income (loss)</t>
  </si>
  <si>
    <t>Basic and diluted net loss per share attributable to common stockholders</t>
  </si>
  <si>
    <t>(Note 4)</t>
  </si>
  <si>
    <t>Weighted average shares used in computing basic and diluted net loss per share attributable to common stockholders</t>
  </si>
  <si>
    <t>Cash flows from operating activities</t>
  </si>
  <si>
    <t>Operating Activities</t>
  </si>
  <si>
    <t>Adjustments to reconcile net loss to net cash provided by (used in)</t>
  </si>
  <si>
    <t>operating activities:</t>
  </si>
  <si>
    <t>Depreciation and amortization</t>
  </si>
  <si>
    <t>Noncash stock-based compensation</t>
  </si>
  <si>
    <t>Loss on disposal of equipment</t>
  </si>
  <si>
    <t>Premium on purchases of marketable securities</t>
  </si>
  <si>
    <t>Investing Activities</t>
  </si>
  <si>
    <t>Amortization of premium on marketable securities</t>
  </si>
  <si>
    <t>Changes in operating assets and liabilities:</t>
  </si>
  <si>
    <t>Net cash provided by (used in) operating activities</t>
  </si>
  <si>
    <t>Cash flows from investing activities</t>
  </si>
  <si>
    <t>Purchase of fixed assets</t>
  </si>
  <si>
    <t>Purchase of marketable securities</t>
  </si>
  <si>
    <t>Maturities of marketable securities</t>
  </si>
  <si>
    <t>Net cash provided by (used in) investing activities</t>
  </si>
  <si>
    <t>Cash flows from financing activities</t>
  </si>
  <si>
    <t>Financing Activities</t>
  </si>
  <si>
    <t>Proceeds from issuance of common stock in connection with public offerings, net of issuance costs</t>
  </si>
  <si>
    <t>Proceeds from issuance of common stock in connection with the JJDC</t>
  </si>
  <si>
    <t>Stock Purchase Agreement</t>
  </si>
  <si>
    <t>Proceeds from exercise of stock options</t>
  </si>
  <si>
    <t>Proceeds from sale of stock under the employee stock purchase plan</t>
  </si>
  <si>
    <t>Payment of deferred financing costs</t>
  </si>
  <si>
    <t>Finance Costs</t>
  </si>
  <si>
    <t>Borrowings of debt</t>
  </si>
  <si>
    <t>Repayments of debt</t>
  </si>
  <si>
    <t>Net cash provided by (used in) financing activities</t>
  </si>
  <si>
    <t>Net increase (decrease) in cash and cash equivalents</t>
  </si>
  <si>
    <t>Cash and cash equivalents, beginning of period</t>
  </si>
  <si>
    <t>Cash and cash equivalents at beginning of period</t>
  </si>
  <si>
    <t>Cash and cash equivalents, end of period</t>
  </si>
  <si>
    <t>Supplemental disclosure of cash flow information</t>
  </si>
  <si>
    <t>Cash paid for interest</t>
  </si>
  <si>
    <t>Supplemental disclosure of noncash investing and financing activities</t>
  </si>
  <si>
    <t>Cashless exercise of warrants</t>
  </si>
  <si>
    <t>Original Line Item in the pdf</t>
  </si>
  <si>
    <t>Line item in the accounts Template into which Original line item is mapped</t>
  </si>
  <si>
    <t xml:space="preserve">Person mapping </t>
  </si>
  <si>
    <t>Note:</t>
  </si>
  <si>
    <t xml:space="preserve">For the amounts that were wrong, the line item pertaining to that amount has been highlighted in red in the Accounts tab. </t>
  </si>
  <si>
    <t>Niharika</t>
  </si>
  <si>
    <t>Negative sign removed</t>
  </si>
  <si>
    <t>"Fixed Assets, net" as per balance sheet</t>
  </si>
  <si>
    <t>"Marketable Securities" as per Balance sheet</t>
  </si>
  <si>
    <t>"Common stock" and "Additional paid in capital" as per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</si>
</sst>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3" fontId="0" fillId="0" borderId="0"/>
    <xf numFmtId="9" fontId="5" fillId="0" borderId="0"/>
  </cellStyleXfs>
  <cellXfs count="44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8" fillId="0" borderId="0" xfId="0" applyFont="1" applyAlignment="1">
      <alignment wrapText="1"/>
    </xf>
    <xf numFmtId="3" fontId="0" fillId="0" borderId="0" xfId="0" applyNumberFormat="1"/>
    <xf numFmtId="3" fontId="4" fillId="0" borderId="0" xfId="0" applyFont="1"/>
    <xf numFmtId="3" fontId="8" fillId="0" borderId="0" xfId="0" applyFont="1"/>
    <xf numFmtId="3" fontId="4" fillId="0" borderId="0" xfId="0" applyFont="1" applyAlignment="1">
      <alignment horizontal="left" vertical="center"/>
    </xf>
  </cellXfs>
  <cellStyles count="2">
    <cellStyle name="Normal" xfId="0" builtinId="0"/>
    <cellStyle name="Percent" xfId="1" builtinId="5"/>
  </cellStyles>
  <dxfs count="46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BC4-4936-B7A2-24A89E47E0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9C-4A3C-9F1E-E16B6CABEF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28-4D1D-9243-A8C31B721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95-450F-A06E-9BAFBC12F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DE-4677-8686-66579F9554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FF-47C0-AEFC-F6B32376E4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1C5-4E48-9FBC-3D48D0430A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53-4817-AC73-F403D9750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F84-44E5-A0A4-ECBDB6A3BE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79-4595-BEA2-1F54EDBE43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171-4ECB-A1F2-6047C6998C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D7C-45BB-938F-BF35D97A75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574-47EE-B613-CC1C28073E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D21-4619-A5D1-A58FA21C71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55D-4EC2-A759-1D65D15D0E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9" sqref="E9"/>
    </sheetView>
  </sheetViews>
  <sheetFormatPr defaultColWidth="9" defaultRowHeight="12.5"/>
  <cols>
    <col min="1" max="4" width="13" style="38" hidden="1" customWidth="1"/>
    <col min="5" max="5" width="59.453125" style="1" customWidth="1"/>
    <col min="6" max="7" width="16.1796875" style="38" customWidth="1"/>
  </cols>
  <sheetData>
    <row r="1" spans="5:15" ht="13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 ht="13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-85236</v>
      </c>
      <c r="G6" s="7">
        <f t="shared" ref="G6:O6" si="1">IF(G4=$BF$1,"",G71)</f>
        <v>-61706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33675</v>
      </c>
      <c r="G7" s="7">
        <f t="shared" ref="G7:O7" si="2">IF(G4=$BF$1,"",G128)</f>
        <v>31340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303938</v>
      </c>
      <c r="G8" s="7">
        <f t="shared" ref="G8:O8" si="3">IF(G4=$BF$1,"",G161)</f>
        <v>382535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12884</v>
      </c>
      <c r="G9" s="7">
        <f t="shared" ref="G9:O9" si="4">IF(G4=$BF$1,"",G189)</f>
        <v>13971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214</v>
      </c>
      <c r="G10" s="7">
        <f t="shared" ref="G10:O10" si="5">IF(G4=$BF$1,"",G210)</f>
        <v>450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324515</v>
      </c>
      <c r="G11" s="7">
        <f t="shared" ref="G11:O11" si="6">IF(G4=$BF$1,"",G227)</f>
        <v>399454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337613</v>
      </c>
      <c r="G12" s="35">
        <f t="shared" ref="G12:O12" si="7">IF(G4=$BF$1,"",SUM(G7:G8))</f>
        <v>413875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337613</v>
      </c>
      <c r="G13" s="35">
        <f t="shared" ref="G13:O13" si="8">IF(G4=$BF$1,"",SUM(G9:G11))</f>
        <v>413875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 ht="13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5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5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5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5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5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5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5">
      <c r="E24" s="1" t="s">
        <v>26</v>
      </c>
      <c r="F24">
        <v>0</v>
      </c>
      <c r="G24">
        <v>15000</v>
      </c>
    </row>
    <row r="25" spans="5:15">
      <c r="E25" s="1" t="s">
        <v>27</v>
      </c>
    </row>
    <row r="26" spans="5:15">
      <c r="E26" s="1" t="s">
        <v>28</v>
      </c>
    </row>
    <row r="27" spans="5:15">
      <c r="E27" s="1" t="s">
        <v>29</v>
      </c>
    </row>
    <row r="28" spans="5:15">
      <c r="E28" s="1" t="s">
        <v>30</v>
      </c>
    </row>
    <row r="29" spans="5:15">
      <c r="E29" s="12" t="s">
        <v>31</v>
      </c>
    </row>
    <row r="30" spans="5:15">
      <c r="E30" s="6" t="s">
        <v>32</v>
      </c>
      <c r="F30" s="7">
        <f>F24-F25+ABS(F26)-F27-F28-F29</f>
        <v>0</v>
      </c>
      <c r="G30" s="7">
        <f>IF(G4=$BF$1,"",G24-G25+ABS(G26)-G27-G28-G29)</f>
        <v>15000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5">
      <c r="E31" s="12" t="s">
        <v>33</v>
      </c>
    </row>
    <row r="32" spans="5:15">
      <c r="E32" s="1" t="s">
        <v>34</v>
      </c>
    </row>
    <row r="33" spans="5:15">
      <c r="E33" s="1" t="s">
        <v>35</v>
      </c>
    </row>
    <row r="34" spans="5:15">
      <c r="E34" s="1" t="s">
        <v>36</v>
      </c>
      <c r="F34">
        <v>24524</v>
      </c>
      <c r="G34">
        <v>20703</v>
      </c>
    </row>
    <row r="35" spans="5:15">
      <c r="E35" s="1" t="s">
        <v>37</v>
      </c>
      <c r="F35">
        <v>65052</v>
      </c>
      <c r="G35">
        <v>59162</v>
      </c>
    </row>
    <row r="36" spans="5:15">
      <c r="E36" s="1" t="s">
        <v>38</v>
      </c>
    </row>
    <row r="37" spans="5:15">
      <c r="E37" s="1" t="s">
        <v>39</v>
      </c>
    </row>
    <row r="38" spans="5:15">
      <c r="E38" s="1" t="s">
        <v>40</v>
      </c>
    </row>
    <row r="39" spans="5:15">
      <c r="E39" s="1" t="s">
        <v>41</v>
      </c>
    </row>
    <row r="40" spans="5:15">
      <c r="E40" s="1" t="s">
        <v>42</v>
      </c>
    </row>
    <row r="41" spans="5:15">
      <c r="E41" s="1" t="s">
        <v>43</v>
      </c>
    </row>
    <row r="42" spans="5:15">
      <c r="E42" s="1" t="s">
        <v>44</v>
      </c>
    </row>
    <row r="43" spans="5:15">
      <c r="E43" s="6" t="s">
        <v>45</v>
      </c>
      <c r="F43" s="7">
        <f>F32+F33+F34+F35+F36+F37+F38+F39+F40+F41+F42</f>
        <v>89576</v>
      </c>
      <c r="G43" s="7">
        <f>G32+G33+G34+G35+G36+G37+G38+G39+G40+G41+G42</f>
        <v>79865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5">
      <c r="E44" s="6" t="s">
        <v>46</v>
      </c>
      <c r="F44" s="7">
        <f>F30+F31-F43</f>
        <v>-89576</v>
      </c>
      <c r="G44" s="7">
        <f>IF(G4=$BF$1,"",G30+G31-G43)</f>
        <v>-64865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5">
      <c r="E45" s="1" t="s">
        <v>47</v>
      </c>
    </row>
    <row r="46" spans="5:15">
      <c r="E46" s="1" t="s">
        <v>48</v>
      </c>
    </row>
    <row r="47" spans="5:15">
      <c r="E47" s="1" t="s">
        <v>49</v>
      </c>
    </row>
    <row r="48" spans="5:15">
      <c r="E48" s="1" t="s">
        <v>50</v>
      </c>
    </row>
    <row r="49" spans="5:16">
      <c r="E49" s="39" t="s">
        <v>51</v>
      </c>
      <c r="F49">
        <v>50</v>
      </c>
      <c r="G49">
        <v>68</v>
      </c>
      <c r="P49" s="42" t="s">
        <v>466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4390</v>
      </c>
      <c r="G52">
        <v>3227</v>
      </c>
    </row>
    <row r="53" spans="5:16">
      <c r="E53" s="1" t="s">
        <v>55</v>
      </c>
    </row>
    <row r="54" spans="5:16">
      <c r="E54" s="1" t="s">
        <v>56</v>
      </c>
      <c r="F54">
        <v>0</v>
      </c>
      <c r="G54">
        <v>0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0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-85236</v>
      </c>
      <c r="G59" s="7">
        <f>IF(G4=$BF$1,"",G44+G45+G46+G47+G48-G49-G50-G51+G52-G53+G54+G55-G56+G57+G58)</f>
        <v>-61706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</row>
    <row r="60" spans="5:16">
      <c r="E60" s="1" t="s">
        <v>62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5">
      <c r="E65" s="12"/>
    </row>
    <row r="66" spans="5:15">
      <c r="E66" s="12" t="s">
        <v>65</v>
      </c>
    </row>
    <row r="67" spans="5:15">
      <c r="E67" s="6" t="s">
        <v>66</v>
      </c>
      <c r="F67" s="7">
        <f>SUM(F59,-F60,-ABS(F61),-F62,-F66)</f>
        <v>-85236</v>
      </c>
      <c r="G67" s="7">
        <f>IF(G4=$BF$1,"",SUM(G59,-G60,-ABS(G61),-G62,-G66))</f>
        <v>-61706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5">
      <c r="E68" s="1" t="s">
        <v>67</v>
      </c>
    </row>
    <row r="69" spans="5:15">
      <c r="E69" s="1" t="s">
        <v>68</v>
      </c>
    </row>
    <row r="70" spans="5:15">
      <c r="E70" s="1" t="s">
        <v>69</v>
      </c>
    </row>
    <row r="71" spans="5:15">
      <c r="E71" s="6" t="s">
        <v>70</v>
      </c>
      <c r="F71" s="7">
        <f>SUM(F67:F70)</f>
        <v>-85236</v>
      </c>
      <c r="G71" s="7">
        <f t="shared" ref="G71:O71" si="14">IF(G4=$BF$1,"",SUM(G67:G70))</f>
        <v>-61706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5">
      <c r="E72" s="12"/>
    </row>
    <row r="74" spans="5:15">
      <c r="E74" s="1" t="s">
        <v>71</v>
      </c>
    </row>
    <row r="75" spans="5:15">
      <c r="E75" s="1" t="s">
        <v>72</v>
      </c>
      <c r="F75">
        <v>-540</v>
      </c>
      <c r="G75">
        <v>196</v>
      </c>
    </row>
    <row r="76" spans="5:15">
      <c r="E76" s="1" t="s">
        <v>73</v>
      </c>
    </row>
    <row r="77" spans="5:15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-85776</v>
      </c>
      <c r="G83" s="7">
        <f t="shared" ref="G83:O83" si="15">IF(G4=$BF$1,"",SUM(G71:G82))</f>
        <v>-61510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39" t="s">
        <v>84</v>
      </c>
      <c r="F92" s="38">
        <v>2816</v>
      </c>
      <c r="G92" s="40">
        <v>3479</v>
      </c>
      <c r="P92" s="42" t="s">
        <v>467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5">
      <c r="E98" s="6" t="s">
        <v>88</v>
      </c>
      <c r="F98" s="7">
        <f>F89+F90+F91+F92+F93+F94+F95+F96</f>
        <v>2816</v>
      </c>
      <c r="G98" s="7">
        <f>IF(G4=$BF$1,"",G89+G90+G91+G92+G93+G94+G95+G96)</f>
        <v>3479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5">
      <c r="E99" s="1" t="s">
        <v>89</v>
      </c>
    </row>
    <row r="100" spans="5:15">
      <c r="E100" s="6" t="s">
        <v>90</v>
      </c>
      <c r="F100" s="7">
        <f>F98+F99</f>
        <v>2816</v>
      </c>
      <c r="G100" s="7">
        <f t="shared" ref="G100:O100" si="17">IF(G4=$BF$1,"",G98+G99)</f>
        <v>3479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5">
      <c r="E101" s="1" t="s">
        <v>91</v>
      </c>
    </row>
    <row r="102" spans="5:15">
      <c r="E102" s="1" t="s">
        <v>92</v>
      </c>
    </row>
    <row r="103" spans="5:15">
      <c r="E103" s="1" t="s">
        <v>93</v>
      </c>
    </row>
    <row r="104" spans="5:15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5">
      <c r="E105" s="1" t="s">
        <v>95</v>
      </c>
    </row>
    <row r="106" spans="5:15">
      <c r="E106" s="1" t="s">
        <v>96</v>
      </c>
    </row>
    <row r="107" spans="5:15">
      <c r="E107" s="1" t="s">
        <v>97</v>
      </c>
    </row>
    <row r="108" spans="5:15">
      <c r="E108" s="1" t="s">
        <v>98</v>
      </c>
    </row>
    <row r="109" spans="5:15">
      <c r="E109" s="1" t="s">
        <v>99</v>
      </c>
    </row>
    <row r="110" spans="5:15">
      <c r="E110" s="1" t="s">
        <v>100</v>
      </c>
    </row>
    <row r="111" spans="5:15">
      <c r="E111" s="1" t="s">
        <v>101</v>
      </c>
    </row>
    <row r="112" spans="5:15">
      <c r="E112" s="1" t="s">
        <v>102</v>
      </c>
    </row>
    <row r="113" spans="5:16">
      <c r="E113" s="39" t="s">
        <v>103</v>
      </c>
      <c r="F113">
        <v>30511</v>
      </c>
      <c r="G113">
        <v>27657</v>
      </c>
      <c r="P113" s="42" t="s">
        <v>468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  <c r="F126">
        <v>348</v>
      </c>
      <c r="G126">
        <v>204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33675</v>
      </c>
      <c r="G128" s="7">
        <f t="shared" ref="G128:O128" si="19">IF(G4=$BF$1,"",G100+SUM(G104:G126))</f>
        <v>31340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43496</v>
      </c>
      <c r="G130">
        <v>77261</v>
      </c>
    </row>
    <row r="131" spans="5:16">
      <c r="E131" s="39" t="s">
        <v>118</v>
      </c>
      <c r="F131" s="40">
        <v>256578</v>
      </c>
      <c r="G131" s="40">
        <v>286558</v>
      </c>
      <c r="P131" s="42" t="s">
        <v>468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300074</v>
      </c>
      <c r="G140" s="7">
        <f t="shared" ref="G140:O140" si="20">IF(G4=$BF$1,"",G130+G131+G132+G133+G134+G135+G136+G139)</f>
        <v>363819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</row>
    <row r="145" spans="5:15">
      <c r="E145" s="6" t="s">
        <v>127</v>
      </c>
      <c r="F145" s="7">
        <f>F141+F142+F143+F144</f>
        <v>0</v>
      </c>
      <c r="G145" s="7">
        <f t="shared" ref="G145:O145" si="21">IF(G4=$BF$1,"",G141+G142+G143+G144)</f>
        <v>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5">
      <c r="E146" s="1" t="s">
        <v>128</v>
      </c>
    </row>
    <row r="147" spans="5:15">
      <c r="E147" s="1" t="s">
        <v>129</v>
      </c>
    </row>
    <row r="148" spans="5:15">
      <c r="E148" s="1" t="s">
        <v>130</v>
      </c>
    </row>
    <row r="149" spans="5:15">
      <c r="E149" s="1" t="s">
        <v>131</v>
      </c>
    </row>
    <row r="150" spans="5:15">
      <c r="E150" s="1" t="s">
        <v>132</v>
      </c>
    </row>
    <row r="151" spans="5:15">
      <c r="E151" s="1" t="s">
        <v>133</v>
      </c>
    </row>
    <row r="154" spans="5:15">
      <c r="E154" s="12" t="s">
        <v>134</v>
      </c>
      <c r="F154">
        <v>3804</v>
      </c>
      <c r="G154">
        <v>3460</v>
      </c>
    </row>
    <row r="155" spans="5:15">
      <c r="E155" s="1" t="s">
        <v>135</v>
      </c>
    </row>
    <row r="156" spans="5:15">
      <c r="E156" s="12" t="s">
        <v>136</v>
      </c>
    </row>
    <row r="157" spans="5:15">
      <c r="E157" s="12" t="s">
        <v>137</v>
      </c>
      <c r="F157">
        <v>60</v>
      </c>
      <c r="G157">
        <v>15256</v>
      </c>
    </row>
    <row r="158" spans="5:15">
      <c r="E158" s="1" t="s">
        <v>138</v>
      </c>
    </row>
    <row r="159" spans="5:15">
      <c r="E159" s="1" t="s">
        <v>139</v>
      </c>
    </row>
    <row r="160" spans="5:15">
      <c r="E160" s="6" t="s">
        <v>140</v>
      </c>
      <c r="F160" s="7">
        <f>F146+F147+F148+F149+F150+F151+F152+F153+F154+F155+F156+F157+F158+F159</f>
        <v>3864</v>
      </c>
      <c r="G160" s="7">
        <f>IF(G4=$BF$1,"",G146+G147+G148+G149+G150+G151+G152+G153+G154+G155+G156+G157+G158+G159)</f>
        <v>18716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5">
      <c r="E161" s="6" t="s">
        <v>12</v>
      </c>
      <c r="F161" s="7">
        <f>F140+F145+F160</f>
        <v>303938</v>
      </c>
      <c r="G161" s="7">
        <f t="shared" ref="G161:O161" si="22">IF(G4=$BF$1,"",G140+G145+G160)</f>
        <v>382535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</row>
    <row r="162" spans="5:15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5">
      <c r="E163" s="1" t="s">
        <v>142</v>
      </c>
    </row>
    <row r="164" spans="5:15">
      <c r="E164" s="1" t="s">
        <v>143</v>
      </c>
    </row>
    <row r="165" spans="5:15">
      <c r="E165" s="1" t="s">
        <v>144</v>
      </c>
    </row>
    <row r="166" spans="5:15">
      <c r="E166" s="1" t="s">
        <v>145</v>
      </c>
    </row>
    <row r="167" spans="5:15">
      <c r="E167" s="1" t="s">
        <v>146</v>
      </c>
      <c r="F167">
        <v>170</v>
      </c>
      <c r="G167">
        <v>351</v>
      </c>
    </row>
    <row r="168" spans="5:15">
      <c r="E168" s="1" t="s">
        <v>147</v>
      </c>
    </row>
    <row r="169" spans="5:15">
      <c r="E169" s="1" t="s">
        <v>148</v>
      </c>
    </row>
    <row r="170" spans="5:15">
      <c r="E170" s="1" t="s">
        <v>149</v>
      </c>
    </row>
    <row r="171" spans="5:15">
      <c r="E171" s="1" t="s">
        <v>150</v>
      </c>
    </row>
    <row r="172" spans="5:15">
      <c r="E172" s="1" t="s">
        <v>151</v>
      </c>
    </row>
    <row r="173" spans="5:15">
      <c r="E173" s="1" t="s">
        <v>152</v>
      </c>
    </row>
    <row r="174" spans="5:15">
      <c r="E174" s="1" t="s">
        <v>153</v>
      </c>
    </row>
    <row r="175" spans="5:15">
      <c r="E175" s="1" t="s">
        <v>154</v>
      </c>
    </row>
    <row r="176" spans="5:15">
      <c r="E176" s="1" t="s">
        <v>155</v>
      </c>
    </row>
    <row r="177" spans="5:15">
      <c r="E177" s="1" t="s">
        <v>156</v>
      </c>
    </row>
    <row r="178" spans="5:15">
      <c r="E178" s="1" t="s">
        <v>157</v>
      </c>
    </row>
    <row r="180" spans="5:15">
      <c r="E180" s="1" t="s">
        <v>158</v>
      </c>
    </row>
    <row r="181" spans="5:15">
      <c r="E181" s="1" t="s">
        <v>159</v>
      </c>
    </row>
    <row r="183" spans="5:15">
      <c r="E183" s="1" t="s">
        <v>160</v>
      </c>
    </row>
    <row r="184" spans="5:15">
      <c r="E184" s="12" t="s">
        <v>161</v>
      </c>
      <c r="F184">
        <v>7461</v>
      </c>
      <c r="G184">
        <v>6618</v>
      </c>
    </row>
    <row r="185" spans="5:15">
      <c r="E185" s="12" t="s">
        <v>162</v>
      </c>
    </row>
    <row r="187" spans="5:15">
      <c r="E187" s="1" t="s">
        <v>163</v>
      </c>
      <c r="F187">
        <v>5253</v>
      </c>
      <c r="G187">
        <v>7002</v>
      </c>
    </row>
    <row r="188" spans="5:15">
      <c r="E188" s="1" t="s">
        <v>164</v>
      </c>
    </row>
    <row r="189" spans="5:15">
      <c r="E189" s="6" t="s">
        <v>13</v>
      </c>
      <c r="F189" s="7">
        <f>SUM(F163:F188)</f>
        <v>12884</v>
      </c>
      <c r="G189" s="7">
        <f t="shared" ref="G189:O189" si="23">IF(G4=$BF$1,"",SUM(G163:G188))</f>
        <v>13971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</row>
    <row r="190" spans="5:15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5">
      <c r="E191" s="1" t="s">
        <v>166</v>
      </c>
    </row>
    <row r="192" spans="5:15">
      <c r="E192" s="1" t="s">
        <v>167</v>
      </c>
    </row>
    <row r="193" spans="5:7">
      <c r="E193" s="1" t="s">
        <v>168</v>
      </c>
      <c r="F193">
        <v>131</v>
      </c>
      <c r="G193">
        <v>301</v>
      </c>
    </row>
    <row r="194" spans="5:7">
      <c r="E194" s="1" t="s">
        <v>169</v>
      </c>
    </row>
    <row r="195" spans="5:7">
      <c r="E195" s="1" t="s">
        <v>170</v>
      </c>
    </row>
    <row r="196" spans="5:7">
      <c r="E196" s="1" t="s">
        <v>171</v>
      </c>
    </row>
    <row r="197" spans="5:7">
      <c r="E197" s="1" t="s">
        <v>172</v>
      </c>
    </row>
    <row r="198" spans="5:7">
      <c r="E198" s="1" t="s">
        <v>173</v>
      </c>
    </row>
    <row r="199" spans="5:7">
      <c r="E199" s="1" t="s">
        <v>174</v>
      </c>
    </row>
    <row r="200" spans="5:7">
      <c r="E200" s="1" t="s">
        <v>175</v>
      </c>
    </row>
    <row r="201" spans="5:7">
      <c r="E201" s="1" t="s">
        <v>176</v>
      </c>
    </row>
    <row r="202" spans="5:7">
      <c r="E202" s="1" t="s">
        <v>177</v>
      </c>
    </row>
    <row r="203" spans="5:7">
      <c r="E203" s="1" t="s">
        <v>178</v>
      </c>
    </row>
    <row r="204" spans="5:7">
      <c r="E204" s="1" t="s">
        <v>55</v>
      </c>
    </row>
    <row r="205" spans="5:7">
      <c r="E205" s="1" t="s">
        <v>67</v>
      </c>
    </row>
    <row r="206" spans="5:7">
      <c r="E206" s="12" t="s">
        <v>179</v>
      </c>
    </row>
    <row r="209" spans="5:16">
      <c r="E209" s="1" t="s">
        <v>180</v>
      </c>
      <c r="F209">
        <v>83</v>
      </c>
      <c r="G209">
        <v>149</v>
      </c>
    </row>
    <row r="210" spans="5:16">
      <c r="E210" s="6" t="s">
        <v>14</v>
      </c>
      <c r="F210" s="7">
        <f>SUM(F191:F209)</f>
        <v>214</v>
      </c>
      <c r="G210" s="7">
        <f t="shared" ref="G210:O210" si="24">IF(G4=$BF$1,"",SUM(G191:G209))</f>
        <v>450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927558</v>
      </c>
      <c r="G212">
        <v>916721</v>
      </c>
      <c r="P212" s="42" t="s">
        <v>469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  <c r="F215">
        <v>-389</v>
      </c>
      <c r="G215">
        <v>151</v>
      </c>
    </row>
    <row r="216" spans="5:16">
      <c r="E216" s="1" t="s">
        <v>186</v>
      </c>
    </row>
    <row r="217" spans="5:16">
      <c r="E217" s="1" t="s">
        <v>187</v>
      </c>
      <c r="F217">
        <v>-602654</v>
      </c>
      <c r="G217">
        <v>-517418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5">
      <c r="E225" s="12" t="s">
        <v>194</v>
      </c>
    </row>
    <row r="227" spans="5:15">
      <c r="E227" s="6" t="s">
        <v>195</v>
      </c>
      <c r="F227" s="7">
        <f>SUM(F212:F226)</f>
        <v>324515</v>
      </c>
      <c r="G227" s="7">
        <f t="shared" ref="G227:O227" si="25">IF(G4=$BF$1,"",SUM(G212:G226))</f>
        <v>399454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</row>
    <row r="228" spans="5:15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5">
      <c r="E229" s="1" t="s">
        <v>197</v>
      </c>
    </row>
    <row r="230" spans="5:15">
      <c r="E230" s="1" t="s">
        <v>198</v>
      </c>
    </row>
    <row r="231" spans="5:15">
      <c r="E231" s="1" t="s">
        <v>199</v>
      </c>
    </row>
    <row r="232" spans="5:15">
      <c r="E232" s="1" t="s">
        <v>200</v>
      </c>
    </row>
    <row r="233" spans="5:15">
      <c r="E233" s="1" t="s">
        <v>201</v>
      </c>
    </row>
    <row r="234" spans="5:15">
      <c r="E234" s="1" t="s">
        <v>202</v>
      </c>
    </row>
    <row r="235" spans="5:15">
      <c r="E235" s="1" t="s">
        <v>203</v>
      </c>
    </row>
    <row r="236" spans="5:15">
      <c r="E236" s="1" t="s">
        <v>53</v>
      </c>
    </row>
    <row r="237" spans="5:15">
      <c r="E237" s="1" t="s">
        <v>204</v>
      </c>
    </row>
    <row r="238" spans="5:15">
      <c r="E238" s="1" t="s">
        <v>205</v>
      </c>
    </row>
    <row r="239" spans="5:15">
      <c r="E239" s="1" t="s">
        <v>206</v>
      </c>
    </row>
    <row r="240" spans="5:15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-85236</v>
      </c>
      <c r="G267">
        <v>-61706</v>
      </c>
      <c r="H267">
        <v>-5030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1126</v>
      </c>
      <c r="G271">
        <v>955</v>
      </c>
      <c r="H271">
        <v>694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1079</v>
      </c>
      <c r="G275">
        <v>985</v>
      </c>
      <c r="H275">
        <v>2002</v>
      </c>
    </row>
    <row r="276" spans="5:8">
      <c r="E276" s="1" t="s">
        <v>241</v>
      </c>
    </row>
    <row r="277" spans="5:8" ht="25.5" customHeight="1">
      <c r="E277" s="1" t="s">
        <v>242</v>
      </c>
      <c r="F277">
        <v>0</v>
      </c>
      <c r="G277">
        <v>8</v>
      </c>
      <c r="H277">
        <v>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10573</v>
      </c>
      <c r="G285">
        <v>11006</v>
      </c>
      <c r="H285">
        <v>10072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12778</v>
      </c>
      <c r="G296" s="7">
        <f>IF(G4=$BF$1,"",G271+G272+G273+G274+G275+G276+G277+G278+G279+G280+G281+G282+G283+G284+G285+G286+G287+G288+G289+G290+G291+G292+G293+G294+G295)</f>
        <v>12954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-72458</v>
      </c>
      <c r="G297" s="7">
        <f t="shared" ref="G297:O297" si="27">IF(G4=$BF$1,"",MIN(F267,F268,F269)+F296)</f>
        <v>-72458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-313</v>
      </c>
      <c r="G302">
        <v>-721</v>
      </c>
      <c r="H302">
        <v>-837</v>
      </c>
    </row>
    <row r="303" spans="5:15">
      <c r="E303" s="1" t="s">
        <v>265</v>
      </c>
      <c r="F303">
        <v>15196</v>
      </c>
      <c r="G303">
        <v>-14750</v>
      </c>
      <c r="H303">
        <v>-411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-1577</v>
      </c>
      <c r="G315">
        <v>2693</v>
      </c>
      <c r="H315">
        <v>-2285</v>
      </c>
    </row>
    <row r="316" spans="5:15">
      <c r="E316" s="1" t="s">
        <v>276</v>
      </c>
    </row>
    <row r="317" spans="5:15">
      <c r="E317" s="1" t="s">
        <v>277</v>
      </c>
      <c r="F317">
        <v>768</v>
      </c>
      <c r="G317">
        <v>-3558</v>
      </c>
      <c r="H317">
        <v>3856</v>
      </c>
    </row>
    <row r="318" spans="5:15">
      <c r="E318" s="6" t="s">
        <v>278</v>
      </c>
      <c r="F318" s="7">
        <f>F299+F300+F301+F302+F303+F304+F305+F306+F307+F308+F309+F310+F311+F312+F313+F314+F315+F316+F317</f>
        <v>14074</v>
      </c>
      <c r="G318" s="7">
        <f>IF(G4=$BF$1,"",G299+G300+G301+G302+G303+G304+G305+G306+G307+G308+G309+G310+G311+G312+G313+G314+G315+G316+G317)</f>
        <v>-16336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-58384</v>
      </c>
      <c r="G319" s="7">
        <f t="shared" ref="G319:O319" si="28">IF(G4=$BF$1,"",G297+G318)</f>
        <v>-88794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-58384</v>
      </c>
      <c r="G326" s="7">
        <f t="shared" ref="G326:O326" si="30">IF(G4=$BF$1,"",G325+G319)</f>
        <v>-88794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-626</v>
      </c>
      <c r="G328">
        <v>-2508</v>
      </c>
      <c r="H328">
        <v>-704</v>
      </c>
    </row>
    <row r="329" spans="5:15">
      <c r="E329" s="1" t="s">
        <v>288</v>
      </c>
      <c r="F329">
        <v>372091</v>
      </c>
      <c r="G329">
        <v>562292</v>
      </c>
      <c r="H329">
        <v>394575</v>
      </c>
    </row>
    <row r="330" spans="5:15">
      <c r="E330" s="1" t="s">
        <v>289</v>
      </c>
    </row>
    <row r="331" spans="5:15">
      <c r="E331" s="1" t="s">
        <v>290</v>
      </c>
      <c r="F331">
        <v>-346584</v>
      </c>
      <c r="G331">
        <v>-499680</v>
      </c>
      <c r="H331">
        <v>-695011</v>
      </c>
    </row>
    <row r="332" spans="5:1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24881</v>
      </c>
      <c r="G337" s="7">
        <f>IF(G4=$BF$1,"",SUM(G328:G336))</f>
        <v>60104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264</v>
      </c>
      <c r="G339">
        <v>322</v>
      </c>
      <c r="H339">
        <v>142280</v>
      </c>
    </row>
    <row r="340" spans="5:15">
      <c r="E340" s="1" t="s">
        <v>299</v>
      </c>
      <c r="F340">
        <v>0</v>
      </c>
      <c r="G340">
        <v>444</v>
      </c>
      <c r="H340">
        <v>229</v>
      </c>
    </row>
    <row r="341" spans="5:15">
      <c r="E341" s="12" t="s">
        <v>300</v>
      </c>
      <c r="F341">
        <v>-351</v>
      </c>
      <c r="G341">
        <v>-246</v>
      </c>
      <c r="H341">
        <v>-248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-175</v>
      </c>
      <c r="G349">
        <v>0</v>
      </c>
      <c r="H349">
        <v>0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-262</v>
      </c>
      <c r="G352" s="7">
        <f>IF(G4=$BF$1,"",SUM(G339:G351))</f>
        <v>520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-33765</v>
      </c>
      <c r="G353" s="7">
        <f t="shared" ref="G353:O353" si="33">IF(G4=$BF$1,"",G326+G337+G352)</f>
        <v>-28170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-33765</v>
      </c>
      <c r="G355" s="7">
        <f t="shared" ref="G355:O355" si="34">IF(G4=$BF$1,"",G353+G354)</f>
        <v>-28170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77261</v>
      </c>
      <c r="G356">
        <v>81725</v>
      </c>
      <c r="H356">
        <v>73664</v>
      </c>
    </row>
    <row r="357" spans="5:15">
      <c r="E357" s="6" t="s">
        <v>316</v>
      </c>
      <c r="F357" s="7">
        <f>F355+F356</f>
        <v>43496</v>
      </c>
      <c r="G357" s="7">
        <f t="shared" ref="G357:O357" si="35">IF(G4=$BF$1,"",G355+G356)</f>
        <v>53555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-1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0.3813243444721745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-0.1842633645424343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 t="str">
        <f t="shared" ref="F369:O369" si="41">IFERROR(F30/F24,"")</f>
        <v/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 t="str">
        <f t="shared" ref="F370:O370" si="42">IFERROR(F44/F24,"")</f>
        <v/>
      </c>
      <c r="G370" s="27">
        <f t="shared" si="42"/>
        <v>-4.3243333333333336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 t="str">
        <f t="shared" ref="F371:O371" si="43">IFERROR(F6/F24,"")</f>
        <v/>
      </c>
      <c r="G371" s="28">
        <f t="shared" si="43"/>
        <v>-4.1137333333333332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-0.25246658155935936</v>
      </c>
      <c r="G372" s="27">
        <f t="shared" si="44"/>
        <v>-0.1490933252793718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-0.26265657981911467</v>
      </c>
      <c r="G373" s="27">
        <f t="shared" si="45"/>
        <v>-0.15447585954828341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3.8795899446999967E-2</v>
      </c>
      <c r="G376" s="30">
        <f t="shared" si="47"/>
        <v>3.4843853820598007E-2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4.0361770642343191E-2</v>
      </c>
      <c r="G377" s="30">
        <f t="shared" si="48"/>
        <v>3.6101778928237044E-2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-1791.52</v>
      </c>
      <c r="G378" s="30">
        <f t="shared" si="49"/>
        <v>-953.89705882352939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23.590344613474077</v>
      </c>
      <c r="G382" s="32">
        <f t="shared" si="51"/>
        <v>27.380645623076372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23.590344613474077</v>
      </c>
      <c r="G383" s="32">
        <f t="shared" si="52"/>
        <v>27.380645623076372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23.290437752250853</v>
      </c>
      <c r="G384" s="32">
        <f t="shared" si="53"/>
        <v>26.041013528022333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-4.5315119528096863</v>
      </c>
      <c r="G385" s="32">
        <f t="shared" si="54"/>
        <v>-6.3555937298690148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43496</v>
      </c>
      <c r="G418" s="17">
        <f>G130-G417</f>
        <v>77261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8:G139 F137:G137 E89:G97 E156:G159 H146:O159 E267:O269 F333:O336 E330:E336 E339:O351 E130:G136">
    <cfRule type="expression" dxfId="45" priority="27">
      <formula>MOD(ROW(),2)=0</formula>
    </cfRule>
  </conditionalFormatting>
  <conditionalFormatting sqref="F101:G103">
    <cfRule type="expression" dxfId="44" priority="26">
      <formula>MOD(ROW(),2)=0</formula>
    </cfRule>
  </conditionalFormatting>
  <conditionalFormatting sqref="E243:G243">
    <cfRule type="expression" dxfId="43" priority="32">
      <formula>MOD(ROW(),2)=0</formula>
    </cfRule>
  </conditionalFormatting>
  <conditionalFormatting sqref="E323:E324">
    <cfRule type="expression" dxfId="42" priority="28">
      <formula>MOD(ROW(),2)=0</formula>
    </cfRule>
  </conditionalFormatting>
  <conditionalFormatting sqref="E329">
    <cfRule type="expression" dxfId="41" priority="25">
      <formula>MOD(ROW(),2)=0</formula>
    </cfRule>
  </conditionalFormatting>
  <conditionalFormatting sqref="E24:G29">
    <cfRule type="expression" dxfId="40" priority="45">
      <formula>MOD(ROW(),2)=0</formula>
    </cfRule>
  </conditionalFormatting>
  <conditionalFormatting sqref="E99:G99 E328:G328 F329:G332 E31:G42">
    <cfRule type="expression" dxfId="39" priority="46">
      <formula>MOD(ROW(),2)=0</formula>
    </cfRule>
  </conditionalFormatting>
  <conditionalFormatting sqref="E45:G58">
    <cfRule type="expression" dxfId="38" priority="44">
      <formula>MOD(ROW(),2)=0</formula>
    </cfRule>
  </conditionalFormatting>
  <conditionalFormatting sqref="E60:G66">
    <cfRule type="expression" dxfId="37" priority="43">
      <formula>MOD(ROW(),2)=0</formula>
    </cfRule>
  </conditionalFormatting>
  <conditionalFormatting sqref="E68:G70">
    <cfRule type="expression" dxfId="36" priority="42">
      <formula>MOD(ROW(),2)=0</formula>
    </cfRule>
  </conditionalFormatting>
  <conditionalFormatting sqref="E72:G82">
    <cfRule type="expression" dxfId="35" priority="41">
      <formula>MOD(ROW(),2)=0</formula>
    </cfRule>
  </conditionalFormatting>
  <conditionalFormatting sqref="E84:G86">
    <cfRule type="expression" dxfId="34" priority="40">
      <formula>MOD(ROW(),2)=0</formula>
    </cfRule>
  </conditionalFormatting>
  <conditionalFormatting sqref="E107:G127">
    <cfRule type="expression" dxfId="33" priority="39">
      <formula>MOD(ROW(),2)=0</formula>
    </cfRule>
  </conditionalFormatting>
  <conditionalFormatting sqref="E141:G144">
    <cfRule type="expression" dxfId="32" priority="38">
      <formula>MOD(ROW(),2)=0</formula>
    </cfRule>
  </conditionalFormatting>
  <conditionalFormatting sqref="E146:G154 F155:G155">
    <cfRule type="expression" dxfId="31" priority="37">
      <formula>MOD(ROW(),2)=0</formula>
    </cfRule>
  </conditionalFormatting>
  <conditionalFormatting sqref="E163:G188">
    <cfRule type="expression" dxfId="30" priority="36">
      <formula>MOD(ROW(),2)=0</formula>
    </cfRule>
  </conditionalFormatting>
  <conditionalFormatting sqref="E191:G209">
    <cfRule type="expression" dxfId="29" priority="35">
      <formula>MOD(ROW(),2)=0</formula>
    </cfRule>
  </conditionalFormatting>
  <conditionalFormatting sqref="E212:G226">
    <cfRule type="expression" dxfId="28" priority="34">
      <formula>MOD(ROW(),2)=0</formula>
    </cfRule>
  </conditionalFormatting>
  <conditionalFormatting sqref="E229:G242">
    <cfRule type="expression" dxfId="27" priority="33">
      <formula>MOD(ROW(),2)=0</formula>
    </cfRule>
  </conditionalFormatting>
  <conditionalFormatting sqref="E245:G262">
    <cfRule type="expression" dxfId="26" priority="31">
      <formula>MOD(ROW(),2)=0</formula>
    </cfRule>
  </conditionalFormatting>
  <conditionalFormatting sqref="E271:G295 E321:G322 E354:F354 E356:F356 E358:G360 F323:G324 E299:G317">
    <cfRule type="expression" dxfId="25" priority="30">
      <formula>MOD(ROW(),2)=0</formula>
    </cfRule>
  </conditionalFormatting>
  <conditionalFormatting sqref="G354 G356">
    <cfRule type="expression" dxfId="24" priority="29">
      <formula>MOD(ROW(),2)=0</formula>
    </cfRule>
  </conditionalFormatting>
  <conditionalFormatting sqref="E105:G106">
    <cfRule type="expression" dxfId="23" priority="24">
      <formula>MOD(ROW(),2)=0</formula>
    </cfRule>
  </conditionalFormatting>
  <conditionalFormatting sqref="E155">
    <cfRule type="expression" dxfId="22" priority="23">
      <formula>MOD(ROW(),2)=0</formula>
    </cfRule>
  </conditionalFormatting>
  <conditionalFormatting sqref="H24:O29">
    <cfRule type="expression" dxfId="21" priority="22">
      <formula>MOD(ROW(),2)=0</formula>
    </cfRule>
  </conditionalFormatting>
  <conditionalFormatting sqref="H89:O97">
    <cfRule type="expression" dxfId="20" priority="3">
      <formula>MOD(ROW(),2)=0</formula>
    </cfRule>
  </conditionalFormatting>
  <conditionalFormatting sqref="H101:O103">
    <cfRule type="expression" dxfId="19" priority="2">
      <formula>MOD(ROW(),2)=0</formula>
    </cfRule>
  </conditionalFormatting>
  <conditionalFormatting sqref="H243:O243">
    <cfRule type="expression" dxfId="18" priority="7">
      <formula>MOD(ROW(),2)=0</formula>
    </cfRule>
  </conditionalFormatting>
  <conditionalFormatting sqref="H31:O42 H99:O99 H328:O332">
    <cfRule type="expression" dxfId="17" priority="21">
      <formula>MOD(ROW(),2)=0</formula>
    </cfRule>
  </conditionalFormatting>
  <conditionalFormatting sqref="H45:O58">
    <cfRule type="expression" dxfId="16" priority="20">
      <formula>MOD(ROW(),2)=0</formula>
    </cfRule>
  </conditionalFormatting>
  <conditionalFormatting sqref="H60:O66">
    <cfRule type="expression" dxfId="15" priority="19">
      <formula>MOD(ROW(),2)=0</formula>
    </cfRule>
  </conditionalFormatting>
  <conditionalFormatting sqref="H68:O70">
    <cfRule type="expression" dxfId="14" priority="18">
      <formula>MOD(ROW(),2)=0</formula>
    </cfRule>
  </conditionalFormatting>
  <conditionalFormatting sqref="H72:O82">
    <cfRule type="expression" dxfId="13" priority="17">
      <formula>MOD(ROW(),2)=0</formula>
    </cfRule>
  </conditionalFormatting>
  <conditionalFormatting sqref="H84:O86">
    <cfRule type="expression" dxfId="12" priority="16">
      <formula>MOD(ROW(),2)=0</formula>
    </cfRule>
  </conditionalFormatting>
  <conditionalFormatting sqref="H107:O127">
    <cfRule type="expression" dxfId="11" priority="15">
      <formula>MOD(ROW(),2)=0</formula>
    </cfRule>
  </conditionalFormatting>
  <conditionalFormatting sqref="H130:O139">
    <cfRule type="expression" dxfId="10" priority="14">
      <formula>MOD(ROW(),2)=0</formula>
    </cfRule>
  </conditionalFormatting>
  <conditionalFormatting sqref="H141:O144">
    <cfRule type="expression" dxfId="9" priority="13">
      <formula>MOD(ROW(),2)=0</formula>
    </cfRule>
  </conditionalFormatting>
  <conditionalFormatting sqref="H163:O188">
    <cfRule type="expression" dxfId="8" priority="11">
      <formula>MOD(ROW(),2)=0</formula>
    </cfRule>
  </conditionalFormatting>
  <conditionalFormatting sqref="H191:O209">
    <cfRule type="expression" dxfId="7" priority="10">
      <formula>MOD(ROW(),2)=0</formula>
    </cfRule>
  </conditionalFormatting>
  <conditionalFormatting sqref="H212:O226">
    <cfRule type="expression" dxfId="6" priority="9">
      <formula>MOD(ROW(),2)=0</formula>
    </cfRule>
  </conditionalFormatting>
  <conditionalFormatting sqref="H229:O242">
    <cfRule type="expression" dxfId="5" priority="8">
      <formula>MOD(ROW(),2)=0</formula>
    </cfRule>
  </conditionalFormatting>
  <conditionalFormatting sqref="H245:O262">
    <cfRule type="expression" dxfId="4" priority="6">
      <formula>MOD(ROW(),2)=0</formula>
    </cfRule>
  </conditionalFormatting>
  <conditionalFormatting sqref="H271:O295 H321:O324 H358:O360 H299:O317">
    <cfRule type="expression" dxfId="3" priority="5">
      <formula>MOD(ROW(),2)=0</formula>
    </cfRule>
  </conditionalFormatting>
  <conditionalFormatting sqref="H354:O354 H356:O356">
    <cfRule type="expression" dxfId="2" priority="4">
      <formula>MOD(ROW(),2)=0</formula>
    </cfRule>
  </conditionalFormatting>
  <conditionalFormatting sqref="H105:O106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workbookViewId="0">
      <selection activeCell="F10" sqref="F10:F13"/>
    </sheetView>
  </sheetViews>
  <sheetFormatPr defaultRowHeight="12.5"/>
  <cols>
    <col min="4" max="4" width="25" bestFit="1" customWidth="1"/>
  </cols>
  <sheetData>
    <row r="2" spans="1:6">
      <c r="E2">
        <v>2017</v>
      </c>
      <c r="F2">
        <v>2016</v>
      </c>
    </row>
    <row r="3" spans="1:6">
      <c r="A3" t="s">
        <v>374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43496</v>
      </c>
      <c r="F5">
        <v>77261</v>
      </c>
    </row>
    <row r="6" spans="1:6">
      <c r="A6" t="s">
        <v>377</v>
      </c>
      <c r="B6" t="s">
        <v>103</v>
      </c>
      <c r="C6" t="s">
        <v>103</v>
      </c>
      <c r="D6" t="s">
        <v>80</v>
      </c>
      <c r="E6">
        <v>256578</v>
      </c>
      <c r="F6">
        <v>286558</v>
      </c>
    </row>
    <row r="7" spans="1:6">
      <c r="A7" t="s">
        <v>378</v>
      </c>
      <c r="B7" t="s">
        <v>352</v>
      </c>
      <c r="C7" t="s">
        <v>137</v>
      </c>
      <c r="D7" t="s">
        <v>116</v>
      </c>
      <c r="E7">
        <v>60</v>
      </c>
      <c r="F7">
        <v>15256</v>
      </c>
    </row>
    <row r="8" spans="1:6">
      <c r="A8" t="s">
        <v>379</v>
      </c>
      <c r="B8" t="s">
        <v>134</v>
      </c>
      <c r="C8" t="s">
        <v>134</v>
      </c>
      <c r="D8" t="s">
        <v>116</v>
      </c>
      <c r="E8">
        <v>3804</v>
      </c>
      <c r="F8">
        <v>3460</v>
      </c>
    </row>
    <row r="9" spans="1:6">
      <c r="A9" t="s">
        <v>380</v>
      </c>
      <c r="B9" t="s">
        <v>12</v>
      </c>
      <c r="C9" t="s">
        <v>12</v>
      </c>
      <c r="D9" t="s">
        <v>116</v>
      </c>
      <c r="E9">
        <v>303938</v>
      </c>
      <c r="F9">
        <v>382535</v>
      </c>
    </row>
    <row r="10" spans="1:6">
      <c r="A10" t="s">
        <v>377</v>
      </c>
      <c r="B10" t="s">
        <v>103</v>
      </c>
      <c r="C10" t="s">
        <v>103</v>
      </c>
      <c r="D10" t="s">
        <v>80</v>
      </c>
      <c r="E10">
        <v>30511</v>
      </c>
      <c r="F10">
        <v>27657</v>
      </c>
    </row>
    <row r="11" spans="1:6">
      <c r="A11" t="s">
        <v>381</v>
      </c>
      <c r="B11" t="s">
        <v>90</v>
      </c>
      <c r="C11" t="s">
        <v>90</v>
      </c>
      <c r="D11" t="s">
        <v>80</v>
      </c>
      <c r="E11">
        <v>2816</v>
      </c>
      <c r="F11">
        <v>3479</v>
      </c>
    </row>
    <row r="12" spans="1:6">
      <c r="A12" t="s">
        <v>382</v>
      </c>
      <c r="B12" t="s">
        <v>113</v>
      </c>
      <c r="C12" t="s">
        <v>113</v>
      </c>
      <c r="D12" t="s">
        <v>80</v>
      </c>
      <c r="E12">
        <v>196</v>
      </c>
      <c r="F12">
        <v>52</v>
      </c>
    </row>
    <row r="13" spans="1:6">
      <c r="A13" t="s">
        <v>383</v>
      </c>
      <c r="B13" t="s">
        <v>113</v>
      </c>
      <c r="C13" t="s">
        <v>113</v>
      </c>
      <c r="D13" t="s">
        <v>80</v>
      </c>
      <c r="E13">
        <v>152</v>
      </c>
      <c r="F13">
        <v>152</v>
      </c>
    </row>
    <row r="14" spans="1:6">
      <c r="A14" t="s">
        <v>384</v>
      </c>
      <c r="D14" t="s">
        <v>80</v>
      </c>
      <c r="E14">
        <v>337613</v>
      </c>
      <c r="F14">
        <v>413875</v>
      </c>
    </row>
    <row r="15" spans="1:6">
      <c r="A15" t="s">
        <v>385</v>
      </c>
      <c r="D15" t="s">
        <v>80</v>
      </c>
    </row>
    <row r="16" spans="1:6">
      <c r="A16" t="s">
        <v>386</v>
      </c>
      <c r="B16" t="s">
        <v>141</v>
      </c>
      <c r="C16" t="s">
        <v>141</v>
      </c>
      <c r="D16" t="s">
        <v>141</v>
      </c>
    </row>
    <row r="17" spans="1:6">
      <c r="A17" t="s">
        <v>387</v>
      </c>
      <c r="B17" t="s">
        <v>387</v>
      </c>
      <c r="C17" t="s">
        <v>163</v>
      </c>
      <c r="D17" t="s">
        <v>141</v>
      </c>
      <c r="E17">
        <v>5253</v>
      </c>
      <c r="F17">
        <v>7002</v>
      </c>
    </row>
    <row r="18" spans="1:6">
      <c r="A18" t="s">
        <v>364</v>
      </c>
      <c r="B18" t="s">
        <v>388</v>
      </c>
      <c r="C18" t="s">
        <v>161</v>
      </c>
      <c r="D18" t="s">
        <v>141</v>
      </c>
      <c r="E18">
        <v>7461</v>
      </c>
      <c r="F18">
        <v>6618</v>
      </c>
    </row>
    <row r="19" spans="1:6">
      <c r="A19" t="s">
        <v>389</v>
      </c>
      <c r="B19" t="s">
        <v>146</v>
      </c>
      <c r="C19" t="s">
        <v>146</v>
      </c>
      <c r="D19" t="s">
        <v>141</v>
      </c>
      <c r="E19">
        <v>170</v>
      </c>
      <c r="F19">
        <v>351</v>
      </c>
    </row>
    <row r="20" spans="1:6">
      <c r="A20" t="s">
        <v>390</v>
      </c>
      <c r="B20" t="s">
        <v>13</v>
      </c>
      <c r="C20" t="s">
        <v>13</v>
      </c>
      <c r="D20" t="s">
        <v>141</v>
      </c>
      <c r="E20">
        <v>12884</v>
      </c>
      <c r="F20">
        <v>13971</v>
      </c>
    </row>
    <row r="21" spans="1:6">
      <c r="A21" t="s">
        <v>391</v>
      </c>
      <c r="B21" t="s">
        <v>180</v>
      </c>
      <c r="C21" t="s">
        <v>180</v>
      </c>
      <c r="D21" t="s">
        <v>165</v>
      </c>
      <c r="E21">
        <v>83</v>
      </c>
      <c r="F21">
        <v>149</v>
      </c>
    </row>
    <row r="22" spans="1:6">
      <c r="A22" t="s">
        <v>392</v>
      </c>
      <c r="B22" t="s">
        <v>169</v>
      </c>
      <c r="C22" t="s">
        <v>168</v>
      </c>
      <c r="D22" t="s">
        <v>165</v>
      </c>
      <c r="E22">
        <v>131</v>
      </c>
      <c r="F22">
        <v>301</v>
      </c>
    </row>
    <row r="23" spans="1:6">
      <c r="A23" t="s">
        <v>393</v>
      </c>
      <c r="B23" t="s">
        <v>164</v>
      </c>
      <c r="C23" t="s">
        <v>164</v>
      </c>
      <c r="D23" t="s">
        <v>165</v>
      </c>
      <c r="E23">
        <v>13098</v>
      </c>
      <c r="F23">
        <v>14421</v>
      </c>
    </row>
    <row r="24" spans="1:6">
      <c r="A24" t="s">
        <v>394</v>
      </c>
      <c r="B24" t="s">
        <v>180</v>
      </c>
      <c r="C24" t="s">
        <v>180</v>
      </c>
      <c r="D24" t="s">
        <v>165</v>
      </c>
    </row>
    <row r="25" spans="1:6">
      <c r="A25" t="s">
        <v>395</v>
      </c>
      <c r="B25" t="s">
        <v>181</v>
      </c>
      <c r="C25" t="s">
        <v>181</v>
      </c>
      <c r="D25" t="s">
        <v>165</v>
      </c>
    </row>
    <row r="26" spans="1:6">
      <c r="A26" t="s">
        <v>396</v>
      </c>
      <c r="B26" t="s">
        <v>182</v>
      </c>
      <c r="C26" t="s">
        <v>182</v>
      </c>
      <c r="D26" t="s">
        <v>181</v>
      </c>
    </row>
    <row r="27" spans="1:6">
      <c r="A27" t="s">
        <v>397</v>
      </c>
      <c r="D27" t="s">
        <v>181</v>
      </c>
    </row>
    <row r="28" spans="1:6">
      <c r="A28" t="s">
        <v>398</v>
      </c>
      <c r="D28" t="s">
        <v>181</v>
      </c>
      <c r="E28">
        <v>138</v>
      </c>
      <c r="F28">
        <v>137</v>
      </c>
    </row>
    <row r="29" spans="1:6">
      <c r="A29" t="s">
        <v>399</v>
      </c>
      <c r="B29" t="s">
        <v>182</v>
      </c>
      <c r="C29" t="s">
        <v>182</v>
      </c>
      <c r="D29" t="s">
        <v>181</v>
      </c>
      <c r="E29">
        <v>927420</v>
      </c>
      <c r="F29">
        <v>916584</v>
      </c>
    </row>
    <row r="30" spans="1:6">
      <c r="A30" t="s">
        <v>400</v>
      </c>
      <c r="B30" t="s">
        <v>187</v>
      </c>
      <c r="C30" t="s">
        <v>187</v>
      </c>
      <c r="D30" t="s">
        <v>181</v>
      </c>
      <c r="E30">
        <v>-602654</v>
      </c>
      <c r="F30">
        <v>-517418</v>
      </c>
    </row>
    <row r="31" spans="1:6">
      <c r="A31" t="s">
        <v>401</v>
      </c>
      <c r="B31" t="s">
        <v>185</v>
      </c>
      <c r="C31" t="s">
        <v>185</v>
      </c>
      <c r="D31" t="s">
        <v>181</v>
      </c>
      <c r="E31">
        <v>-389</v>
      </c>
      <c r="F31">
        <v>151</v>
      </c>
    </row>
    <row r="32" spans="1:6">
      <c r="A32" t="s">
        <v>402</v>
      </c>
      <c r="B32" t="s">
        <v>195</v>
      </c>
      <c r="C32" t="s">
        <v>195</v>
      </c>
      <c r="D32" t="s">
        <v>181</v>
      </c>
      <c r="E32">
        <v>324515</v>
      </c>
      <c r="F32">
        <v>399454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"/>
  <sheetViews>
    <sheetView workbookViewId="0"/>
  </sheetViews>
  <sheetFormatPr defaultRowHeight="12.5"/>
  <sheetData>
    <row r="3" spans="1:7">
      <c r="E3">
        <v>2017</v>
      </c>
      <c r="F3">
        <v>2016</v>
      </c>
      <c r="G3">
        <v>2015</v>
      </c>
    </row>
    <row r="4" spans="1:7">
      <c r="A4" t="s">
        <v>403</v>
      </c>
      <c r="B4" t="s">
        <v>403</v>
      </c>
      <c r="C4" t="s">
        <v>26</v>
      </c>
      <c r="D4" t="s">
        <v>403</v>
      </c>
      <c r="F4">
        <v>15000</v>
      </c>
      <c r="G4">
        <v>66122</v>
      </c>
    </row>
    <row r="5" spans="1:7">
      <c r="A5" t="s">
        <v>404</v>
      </c>
      <c r="B5" t="s">
        <v>58</v>
      </c>
      <c r="C5" t="s">
        <v>58</v>
      </c>
      <c r="D5" t="s">
        <v>403</v>
      </c>
    </row>
    <row r="6" spans="1:7">
      <c r="A6" t="s">
        <v>405</v>
      </c>
      <c r="B6" t="s">
        <v>37</v>
      </c>
      <c r="C6" t="s">
        <v>37</v>
      </c>
      <c r="D6" t="s">
        <v>403</v>
      </c>
      <c r="E6">
        <v>65052</v>
      </c>
      <c r="F6">
        <v>59162</v>
      </c>
      <c r="G6">
        <v>56553</v>
      </c>
    </row>
    <row r="7" spans="1:7">
      <c r="A7" t="s">
        <v>406</v>
      </c>
      <c r="B7" t="s">
        <v>36</v>
      </c>
      <c r="C7" t="s">
        <v>36</v>
      </c>
      <c r="D7" t="s">
        <v>403</v>
      </c>
      <c r="E7">
        <v>24524</v>
      </c>
      <c r="F7">
        <v>20703</v>
      </c>
      <c r="G7">
        <v>24676</v>
      </c>
    </row>
    <row r="8" spans="1:7">
      <c r="A8" t="s">
        <v>407</v>
      </c>
      <c r="B8" t="s">
        <v>45</v>
      </c>
      <c r="C8" t="s">
        <v>45</v>
      </c>
      <c r="D8" t="s">
        <v>403</v>
      </c>
      <c r="E8">
        <v>89576</v>
      </c>
      <c r="F8">
        <v>79865</v>
      </c>
      <c r="G8">
        <v>81229</v>
      </c>
    </row>
    <row r="9" spans="1:7">
      <c r="A9" t="s">
        <v>408</v>
      </c>
      <c r="B9" t="s">
        <v>409</v>
      </c>
      <c r="C9" t="s">
        <v>46</v>
      </c>
      <c r="D9" t="s">
        <v>403</v>
      </c>
      <c r="E9">
        <v>-89576</v>
      </c>
      <c r="F9">
        <v>-64865</v>
      </c>
      <c r="G9">
        <v>-15107</v>
      </c>
    </row>
    <row r="10" spans="1:7">
      <c r="A10" t="s">
        <v>410</v>
      </c>
      <c r="B10" t="s">
        <v>56</v>
      </c>
      <c r="C10" t="s">
        <v>56</v>
      </c>
      <c r="D10" t="s">
        <v>403</v>
      </c>
    </row>
    <row r="11" spans="1:7">
      <c r="A11" t="s">
        <v>411</v>
      </c>
      <c r="B11" t="s">
        <v>54</v>
      </c>
      <c r="C11" t="s">
        <v>54</v>
      </c>
      <c r="D11" t="s">
        <v>403</v>
      </c>
      <c r="E11">
        <v>4390</v>
      </c>
      <c r="F11">
        <v>3227</v>
      </c>
      <c r="G11">
        <v>1188</v>
      </c>
    </row>
    <row r="12" spans="1:7">
      <c r="A12" t="s">
        <v>412</v>
      </c>
      <c r="B12" t="s">
        <v>51</v>
      </c>
      <c r="C12" t="s">
        <v>51</v>
      </c>
      <c r="D12" t="s">
        <v>403</v>
      </c>
      <c r="E12">
        <v>-50</v>
      </c>
      <c r="F12">
        <v>-68</v>
      </c>
      <c r="G12">
        <v>-55</v>
      </c>
    </row>
    <row r="13" spans="1:7">
      <c r="A13" t="s">
        <v>413</v>
      </c>
      <c r="B13" t="s">
        <v>403</v>
      </c>
      <c r="C13" t="s">
        <v>26</v>
      </c>
      <c r="D13" t="s">
        <v>403</v>
      </c>
      <c r="G13">
        <v>8944</v>
      </c>
    </row>
    <row r="14" spans="1:7">
      <c r="A14" t="s">
        <v>414</v>
      </c>
      <c r="B14" t="s">
        <v>66</v>
      </c>
      <c r="C14" t="s">
        <v>66</v>
      </c>
      <c r="D14" t="s">
        <v>403</v>
      </c>
      <c r="E14">
        <v>-85236</v>
      </c>
      <c r="F14">
        <v>-61706</v>
      </c>
      <c r="G14">
        <v>-5030</v>
      </c>
    </row>
    <row r="15" spans="1:7">
      <c r="A15" t="s">
        <v>415</v>
      </c>
      <c r="B15" t="s">
        <v>72</v>
      </c>
      <c r="C15" t="s">
        <v>72</v>
      </c>
      <c r="D15" t="s">
        <v>403</v>
      </c>
      <c r="E15">
        <v>-540</v>
      </c>
      <c r="F15">
        <v>196</v>
      </c>
      <c r="G15">
        <v>-33</v>
      </c>
    </row>
    <row r="16" spans="1:7">
      <c r="A16" t="s">
        <v>416</v>
      </c>
      <c r="B16" t="s">
        <v>417</v>
      </c>
      <c r="C16" t="s">
        <v>418</v>
      </c>
      <c r="D16" t="s">
        <v>403</v>
      </c>
      <c r="E16">
        <v>-540</v>
      </c>
      <c r="F16">
        <v>196</v>
      </c>
      <c r="G16">
        <v>-33</v>
      </c>
    </row>
    <row r="17" spans="1:7">
      <c r="A17" t="s">
        <v>419</v>
      </c>
      <c r="B17" t="s">
        <v>417</v>
      </c>
      <c r="C17" t="s">
        <v>418</v>
      </c>
      <c r="D17" t="s">
        <v>403</v>
      </c>
      <c r="E17">
        <v>-85776</v>
      </c>
      <c r="F17">
        <v>-61510</v>
      </c>
      <c r="G17">
        <v>-5063</v>
      </c>
    </row>
    <row r="18" spans="1:7">
      <c r="A18" t="s">
        <v>420</v>
      </c>
      <c r="D18" t="s">
        <v>403</v>
      </c>
    </row>
    <row r="19" spans="1:7">
      <c r="A19" t="s">
        <v>421</v>
      </c>
      <c r="D19" t="s">
        <v>403</v>
      </c>
      <c r="E19">
        <v>-62</v>
      </c>
      <c r="F19">
        <v>-45</v>
      </c>
      <c r="G19">
        <v>-4</v>
      </c>
    </row>
    <row r="20" spans="1:7">
      <c r="A20" t="s">
        <v>422</v>
      </c>
      <c r="D20" t="s">
        <v>403</v>
      </c>
      <c r="E20">
        <v>137180</v>
      </c>
      <c r="F20">
        <v>136667</v>
      </c>
      <c r="G20">
        <v>125592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workbookViewId="0"/>
  </sheetViews>
  <sheetFormatPr defaultRowHeight="12.5"/>
  <sheetData>
    <row r="2" spans="1:7">
      <c r="E2">
        <v>2017</v>
      </c>
      <c r="F2">
        <v>2016</v>
      </c>
      <c r="G2">
        <v>2015</v>
      </c>
    </row>
    <row r="3" spans="1:7">
      <c r="A3" t="s">
        <v>423</v>
      </c>
      <c r="B3" t="s">
        <v>231</v>
      </c>
      <c r="C3" t="s">
        <v>231</v>
      </c>
      <c r="D3" t="s">
        <v>424</v>
      </c>
    </row>
    <row r="4" spans="1:7">
      <c r="A4" t="s">
        <v>414</v>
      </c>
      <c r="B4" t="s">
        <v>232</v>
      </c>
      <c r="C4" t="s">
        <v>232</v>
      </c>
      <c r="D4" t="s">
        <v>424</v>
      </c>
      <c r="E4">
        <v>-85236</v>
      </c>
      <c r="F4">
        <v>-61706</v>
      </c>
      <c r="G4">
        <v>-5030</v>
      </c>
    </row>
    <row r="5" spans="1:7">
      <c r="A5" t="s">
        <v>425</v>
      </c>
      <c r="D5" t="s">
        <v>424</v>
      </c>
    </row>
    <row r="6" spans="1:7">
      <c r="A6" t="s">
        <v>426</v>
      </c>
      <c r="B6" t="s">
        <v>231</v>
      </c>
      <c r="C6" t="s">
        <v>231</v>
      </c>
      <c r="D6" t="s">
        <v>424</v>
      </c>
    </row>
    <row r="7" spans="1:7">
      <c r="A7" t="s">
        <v>427</v>
      </c>
      <c r="B7" t="s">
        <v>236</v>
      </c>
      <c r="C7" t="s">
        <v>236</v>
      </c>
      <c r="D7" t="s">
        <v>424</v>
      </c>
      <c r="E7">
        <v>1126</v>
      </c>
      <c r="F7">
        <v>955</v>
      </c>
      <c r="G7">
        <v>694</v>
      </c>
    </row>
    <row r="8" spans="1:7">
      <c r="A8" t="s">
        <v>428</v>
      </c>
      <c r="B8" t="s">
        <v>248</v>
      </c>
      <c r="C8" t="s">
        <v>248</v>
      </c>
      <c r="D8" t="s">
        <v>424</v>
      </c>
      <c r="E8">
        <v>10573</v>
      </c>
      <c r="F8">
        <v>11006</v>
      </c>
      <c r="G8">
        <v>10072</v>
      </c>
    </row>
    <row r="9" spans="1:7">
      <c r="A9" t="s">
        <v>429</v>
      </c>
      <c r="B9" t="s">
        <v>242</v>
      </c>
      <c r="C9" t="s">
        <v>242</v>
      </c>
      <c r="D9" t="s">
        <v>424</v>
      </c>
      <c r="F9">
        <v>8</v>
      </c>
      <c r="G9">
        <v>2</v>
      </c>
    </row>
    <row r="10" spans="1:7">
      <c r="A10" t="s">
        <v>430</v>
      </c>
      <c r="B10" t="s">
        <v>290</v>
      </c>
      <c r="C10" t="s">
        <v>290</v>
      </c>
      <c r="D10" t="s">
        <v>431</v>
      </c>
      <c r="E10">
        <v>-1094</v>
      </c>
      <c r="F10">
        <v>-565</v>
      </c>
      <c r="G10">
        <v>-2486</v>
      </c>
    </row>
    <row r="11" spans="1:7">
      <c r="A11" t="s">
        <v>432</v>
      </c>
      <c r="B11" t="s">
        <v>240</v>
      </c>
      <c r="C11" t="s">
        <v>240</v>
      </c>
      <c r="D11" t="s">
        <v>424</v>
      </c>
      <c r="E11">
        <v>1079</v>
      </c>
      <c r="F11">
        <v>985</v>
      </c>
      <c r="G11">
        <v>2002</v>
      </c>
    </row>
    <row r="12" spans="1:7">
      <c r="A12" t="s">
        <v>433</v>
      </c>
      <c r="B12" t="s">
        <v>251</v>
      </c>
      <c r="C12" t="s">
        <v>251</v>
      </c>
      <c r="D12" t="s">
        <v>424</v>
      </c>
    </row>
    <row r="13" spans="1:7">
      <c r="A13" t="s">
        <v>378</v>
      </c>
      <c r="B13" t="s">
        <v>265</v>
      </c>
      <c r="C13" t="s">
        <v>265</v>
      </c>
      <c r="D13" t="s">
        <v>424</v>
      </c>
      <c r="E13">
        <v>15196</v>
      </c>
      <c r="F13">
        <v>-14750</v>
      </c>
      <c r="G13">
        <v>-411</v>
      </c>
    </row>
    <row r="14" spans="1:7">
      <c r="A14" t="s">
        <v>379</v>
      </c>
      <c r="B14" t="s">
        <v>264</v>
      </c>
      <c r="C14" t="s">
        <v>264</v>
      </c>
      <c r="D14" t="s">
        <v>424</v>
      </c>
      <c r="E14">
        <v>-313</v>
      </c>
      <c r="F14">
        <v>-721</v>
      </c>
      <c r="G14">
        <v>-837</v>
      </c>
    </row>
    <row r="15" spans="1:7">
      <c r="A15" t="s">
        <v>387</v>
      </c>
      <c r="B15" t="s">
        <v>275</v>
      </c>
      <c r="C15" t="s">
        <v>275</v>
      </c>
      <c r="D15" t="s">
        <v>424</v>
      </c>
      <c r="E15">
        <v>-1577</v>
      </c>
      <c r="F15">
        <v>2693</v>
      </c>
      <c r="G15">
        <v>-2285</v>
      </c>
    </row>
    <row r="16" spans="1:7">
      <c r="A16" t="s">
        <v>364</v>
      </c>
      <c r="B16" t="s">
        <v>277</v>
      </c>
      <c r="C16" t="s">
        <v>277</v>
      </c>
      <c r="D16" t="s">
        <v>424</v>
      </c>
      <c r="E16">
        <v>834</v>
      </c>
      <c r="F16">
        <v>-3707</v>
      </c>
      <c r="G16">
        <v>3856</v>
      </c>
    </row>
    <row r="17" spans="1:7">
      <c r="A17" t="s">
        <v>391</v>
      </c>
      <c r="B17" t="s">
        <v>277</v>
      </c>
      <c r="C17" t="s">
        <v>277</v>
      </c>
      <c r="D17" t="s">
        <v>424</v>
      </c>
      <c r="E17">
        <v>-66</v>
      </c>
      <c r="F17">
        <v>149</v>
      </c>
    </row>
    <row r="18" spans="1:7">
      <c r="A18" t="s">
        <v>434</v>
      </c>
      <c r="B18" t="s">
        <v>285</v>
      </c>
      <c r="C18" t="s">
        <v>285</v>
      </c>
      <c r="D18" t="s">
        <v>424</v>
      </c>
      <c r="E18">
        <v>-59478</v>
      </c>
      <c r="F18">
        <v>-65653</v>
      </c>
      <c r="G18">
        <v>5577</v>
      </c>
    </row>
    <row r="19" spans="1:7">
      <c r="A19" t="s">
        <v>435</v>
      </c>
      <c r="B19" t="s">
        <v>231</v>
      </c>
      <c r="C19" t="s">
        <v>231</v>
      </c>
      <c r="D19" t="s">
        <v>431</v>
      </c>
    </row>
    <row r="20" spans="1:7">
      <c r="A20" t="s">
        <v>436</v>
      </c>
      <c r="B20" t="s">
        <v>287</v>
      </c>
      <c r="C20" t="s">
        <v>287</v>
      </c>
      <c r="D20" t="s">
        <v>431</v>
      </c>
      <c r="E20">
        <v>-626</v>
      </c>
      <c r="F20">
        <v>-2508</v>
      </c>
      <c r="G20">
        <v>-704</v>
      </c>
    </row>
    <row r="21" spans="1:7">
      <c r="A21" t="s">
        <v>437</v>
      </c>
      <c r="B21" t="s">
        <v>290</v>
      </c>
      <c r="C21" t="s">
        <v>290</v>
      </c>
      <c r="D21" t="s">
        <v>431</v>
      </c>
      <c r="E21">
        <v>-345490</v>
      </c>
      <c r="F21">
        <v>-499115</v>
      </c>
      <c r="G21">
        <v>-692525</v>
      </c>
    </row>
    <row r="22" spans="1:7">
      <c r="A22" t="s">
        <v>438</v>
      </c>
      <c r="B22" t="s">
        <v>288</v>
      </c>
      <c r="C22" t="s">
        <v>288</v>
      </c>
      <c r="D22" t="s">
        <v>431</v>
      </c>
      <c r="E22">
        <v>372091</v>
      </c>
      <c r="F22">
        <v>562292</v>
      </c>
      <c r="G22">
        <v>394575</v>
      </c>
    </row>
    <row r="23" spans="1:7">
      <c r="A23" t="s">
        <v>439</v>
      </c>
      <c r="B23" t="s">
        <v>296</v>
      </c>
      <c r="C23" t="s">
        <v>296</v>
      </c>
      <c r="D23" t="s">
        <v>431</v>
      </c>
      <c r="E23">
        <v>25975</v>
      </c>
      <c r="F23">
        <v>60669</v>
      </c>
      <c r="G23">
        <v>-298654</v>
      </c>
    </row>
    <row r="24" spans="1:7">
      <c r="A24" t="s">
        <v>440</v>
      </c>
      <c r="B24" t="s">
        <v>297</v>
      </c>
      <c r="C24" t="s">
        <v>297</v>
      </c>
      <c r="D24" t="s">
        <v>441</v>
      </c>
    </row>
    <row r="25" spans="1:7">
      <c r="A25" t="s">
        <v>442</v>
      </c>
      <c r="B25" t="s">
        <v>298</v>
      </c>
      <c r="C25" t="s">
        <v>298</v>
      </c>
      <c r="D25" t="s">
        <v>441</v>
      </c>
      <c r="G25">
        <v>138260</v>
      </c>
    </row>
    <row r="26" spans="1:7">
      <c r="A26" t="s">
        <v>443</v>
      </c>
      <c r="B26" t="s">
        <v>298</v>
      </c>
      <c r="C26" t="s">
        <v>298</v>
      </c>
      <c r="D26" t="s">
        <v>441</v>
      </c>
    </row>
    <row r="27" spans="1:7">
      <c r="A27" t="s">
        <v>444</v>
      </c>
      <c r="D27" t="s">
        <v>441</v>
      </c>
      <c r="G27">
        <v>158877</v>
      </c>
    </row>
    <row r="28" spans="1:7">
      <c r="A28" t="s">
        <v>445</v>
      </c>
      <c r="B28" t="s">
        <v>298</v>
      </c>
      <c r="C28" t="s">
        <v>298</v>
      </c>
      <c r="D28" t="s">
        <v>441</v>
      </c>
      <c r="E28">
        <v>39</v>
      </c>
      <c r="F28">
        <v>108</v>
      </c>
      <c r="G28">
        <v>3730</v>
      </c>
    </row>
    <row r="29" spans="1:7">
      <c r="A29" t="s">
        <v>446</v>
      </c>
      <c r="B29" t="s">
        <v>298</v>
      </c>
      <c r="C29" t="s">
        <v>298</v>
      </c>
      <c r="D29" t="s">
        <v>441</v>
      </c>
      <c r="E29">
        <v>225</v>
      </c>
      <c r="F29">
        <v>214</v>
      </c>
      <c r="G29">
        <v>290</v>
      </c>
    </row>
    <row r="30" spans="1:7">
      <c r="A30" t="s">
        <v>447</v>
      </c>
      <c r="B30" t="s">
        <v>448</v>
      </c>
      <c r="C30" t="s">
        <v>448</v>
      </c>
      <c r="D30" t="s">
        <v>441</v>
      </c>
      <c r="E30">
        <v>-175</v>
      </c>
    </row>
    <row r="31" spans="1:7">
      <c r="A31" t="s">
        <v>449</v>
      </c>
      <c r="B31" t="s">
        <v>299</v>
      </c>
      <c r="C31" t="s">
        <v>299</v>
      </c>
      <c r="D31" t="s">
        <v>441</v>
      </c>
      <c r="F31">
        <v>444</v>
      </c>
      <c r="G31">
        <v>229</v>
      </c>
    </row>
    <row r="32" spans="1:7">
      <c r="A32" t="s">
        <v>450</v>
      </c>
      <c r="B32" t="s">
        <v>300</v>
      </c>
      <c r="C32" t="s">
        <v>300</v>
      </c>
      <c r="D32" t="s">
        <v>441</v>
      </c>
      <c r="E32">
        <v>-351</v>
      </c>
      <c r="F32">
        <v>-246</v>
      </c>
      <c r="G32">
        <v>-248</v>
      </c>
    </row>
    <row r="33" spans="1:7">
      <c r="A33" t="s">
        <v>451</v>
      </c>
      <c r="B33" t="s">
        <v>311</v>
      </c>
      <c r="C33" t="s">
        <v>311</v>
      </c>
      <c r="D33" t="s">
        <v>441</v>
      </c>
      <c r="E33">
        <v>-262</v>
      </c>
      <c r="F33">
        <v>520</v>
      </c>
      <c r="G33">
        <v>301138</v>
      </c>
    </row>
    <row r="34" spans="1:7">
      <c r="A34" t="s">
        <v>452</v>
      </c>
      <c r="B34" t="s">
        <v>452</v>
      </c>
      <c r="C34" t="s">
        <v>312</v>
      </c>
      <c r="D34" t="s">
        <v>441</v>
      </c>
      <c r="E34">
        <v>-33765</v>
      </c>
      <c r="F34">
        <v>-4464</v>
      </c>
      <c r="G34">
        <v>8061</v>
      </c>
    </row>
    <row r="35" spans="1:7">
      <c r="A35" t="s">
        <v>453</v>
      </c>
      <c r="B35" t="s">
        <v>454</v>
      </c>
      <c r="C35" t="s">
        <v>315</v>
      </c>
      <c r="D35" t="s">
        <v>441</v>
      </c>
      <c r="E35">
        <v>77261</v>
      </c>
      <c r="F35">
        <v>81725</v>
      </c>
      <c r="G35">
        <v>73664</v>
      </c>
    </row>
    <row r="36" spans="1:7">
      <c r="A36" t="s">
        <v>455</v>
      </c>
      <c r="B36" t="s">
        <v>316</v>
      </c>
      <c r="C36" t="s">
        <v>316</v>
      </c>
      <c r="D36" t="s">
        <v>441</v>
      </c>
      <c r="E36">
        <v>43496</v>
      </c>
      <c r="F36">
        <v>77261</v>
      </c>
      <c r="G36">
        <v>81725</v>
      </c>
    </row>
    <row r="37" spans="1:7">
      <c r="A37" t="s">
        <v>456</v>
      </c>
      <c r="D37" t="s">
        <v>441</v>
      </c>
    </row>
    <row r="38" spans="1:7">
      <c r="A38" t="s">
        <v>457</v>
      </c>
      <c r="D38" t="s">
        <v>441</v>
      </c>
      <c r="E38">
        <v>52</v>
      </c>
      <c r="F38">
        <v>46</v>
      </c>
      <c r="G38">
        <v>50</v>
      </c>
    </row>
    <row r="39" spans="1:7">
      <c r="A39" t="s">
        <v>458</v>
      </c>
      <c r="D39" t="s">
        <v>441</v>
      </c>
    </row>
    <row r="40" spans="1:7">
      <c r="A40" t="s">
        <v>459</v>
      </c>
      <c r="D40" t="s">
        <v>441</v>
      </c>
      <c r="E40">
        <v>8750</v>
      </c>
      <c r="G40">
        <v>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5" sqref="A5"/>
    </sheetView>
  </sheetViews>
  <sheetFormatPr defaultRowHeight="12.5"/>
  <cols>
    <col min="1" max="1" width="64.90625" bestFit="1" customWidth="1"/>
    <col min="2" max="2" width="69.7265625" customWidth="1"/>
    <col min="3" max="3" width="25.1796875" customWidth="1"/>
  </cols>
  <sheetData>
    <row r="1" spans="1:5">
      <c r="A1" t="s">
        <v>460</v>
      </c>
      <c r="B1" s="41" t="s">
        <v>461</v>
      </c>
      <c r="C1" t="s">
        <v>462</v>
      </c>
      <c r="D1" s="42" t="s">
        <v>463</v>
      </c>
      <c r="E1" s="42" t="s">
        <v>464</v>
      </c>
    </row>
    <row r="2" spans="1:5">
      <c r="A2" t="s">
        <v>377</v>
      </c>
      <c r="B2" t="s">
        <v>103</v>
      </c>
      <c r="C2" s="41" t="s">
        <v>465</v>
      </c>
    </row>
    <row r="3" spans="1:5">
      <c r="A3" t="s">
        <v>377</v>
      </c>
      <c r="B3" t="s">
        <v>118</v>
      </c>
      <c r="C3" s="41" t="s">
        <v>465</v>
      </c>
    </row>
    <row r="4" spans="1:5">
      <c r="A4" t="s">
        <v>381</v>
      </c>
      <c r="B4" s="39" t="s">
        <v>84</v>
      </c>
      <c r="C4" s="41" t="s">
        <v>465</v>
      </c>
    </row>
    <row r="5" spans="1:5">
      <c r="A5" s="41" t="s">
        <v>396</v>
      </c>
      <c r="B5" s="43" t="s">
        <v>182</v>
      </c>
      <c r="C5" s="43" t="s">
        <v>465</v>
      </c>
    </row>
    <row r="6" spans="1:5">
      <c r="A6" t="s">
        <v>397</v>
      </c>
      <c r="B6" s="43"/>
      <c r="C6" s="43"/>
    </row>
    <row r="7" spans="1:5">
      <c r="A7" s="41" t="s">
        <v>398</v>
      </c>
      <c r="B7" s="43"/>
      <c r="C7" s="43"/>
    </row>
  </sheetData>
  <mergeCells count="2">
    <mergeCell ref="B5:B7"/>
    <mergeCell ref="C5:C7"/>
  </mergeCells>
  <conditionalFormatting sqref="B4">
    <cfRule type="expression" dxfId="0" priority="1">
      <formula>MOD(ROW(),2)=0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B504F5-56A1-447E-9AF9-6CCF91FE65C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B9FF69D-7AE9-4FE7-84D2-C6654E8BB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B3B055-916D-4BC7-A62D-B8E9F2B9C7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Ratios</vt:lpstr>
      <vt:lpstr>bs</vt:lpstr>
      <vt:lpstr>pl</vt:lpstr>
      <vt:lpstr>cf</vt:lpstr>
      <vt:lpstr>mappingTemplate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Lenovo</cp:lastModifiedBy>
  <cp:lastPrinted>2019-05-21T12:53:00Z</cp:lastPrinted>
  <dcterms:created xsi:type="dcterms:W3CDTF">2019-04-04T09:01:00Z</dcterms:created>
  <dcterms:modified xsi:type="dcterms:W3CDTF">2021-09-24T13:44:40Z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