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ocuments\Ground Truth\"/>
    </mc:Choice>
  </mc:AlternateContent>
  <xr:revisionPtr revIDLastSave="0" documentId="13_ncr:1_{3FC38562-B01C-4938-A23D-B8871933AE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counts" sheetId="1" r:id="rId1"/>
    <sheet name="Ratios" sheetId="2" r:id="rId2"/>
    <sheet name="bs" sheetId="3" r:id="rId3"/>
    <sheet name="pl" sheetId="4" r:id="rId4"/>
    <sheet name="cf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2" i="1"/>
  <c r="H366" i="1" s="1"/>
  <c r="H11" i="1"/>
  <c r="H10" i="1"/>
  <c r="H9" i="1"/>
  <c r="H8" i="1"/>
  <c r="H7" i="1"/>
  <c r="H6" i="1"/>
  <c r="H212" i="1"/>
  <c r="H227" i="1" s="1"/>
  <c r="F212" i="1"/>
  <c r="F227" i="1" s="1"/>
  <c r="F11" i="1" s="1"/>
  <c r="H203" i="1"/>
  <c r="F203" i="1"/>
  <c r="H210" i="1"/>
  <c r="H206" i="1"/>
  <c r="F206" i="1"/>
  <c r="H122" i="1"/>
  <c r="F122" i="1"/>
  <c r="H177" i="1"/>
  <c r="H189" i="1"/>
  <c r="H187" i="1"/>
  <c r="H185" i="1"/>
  <c r="H184" i="1"/>
  <c r="H145" i="1"/>
  <c r="H160" i="1"/>
  <c r="H140" i="1"/>
  <c r="H128" i="1"/>
  <c r="H127" i="1"/>
  <c r="H104" i="1"/>
  <c r="H100" i="1"/>
  <c r="H98" i="1"/>
  <c r="F177" i="1"/>
  <c r="F187" i="1"/>
  <c r="G189" i="1"/>
  <c r="G9" i="1" s="1"/>
  <c r="G384" i="1" s="1"/>
  <c r="F185" i="1"/>
  <c r="F184" i="1"/>
  <c r="F127" i="1"/>
  <c r="J128" i="1"/>
  <c r="F107" i="1"/>
  <c r="H92" i="1"/>
  <c r="F92" i="1"/>
  <c r="H54" i="1"/>
  <c r="F54" i="1"/>
  <c r="H43" i="1"/>
  <c r="H24" i="1"/>
  <c r="H364" i="1" s="1"/>
  <c r="F24" i="1"/>
  <c r="F30" i="1" s="1"/>
  <c r="F369" i="1" s="1"/>
  <c r="J44" i="1"/>
  <c r="J370" i="1" s="1"/>
  <c r="J43" i="1"/>
  <c r="J30" i="1"/>
  <c r="J369" i="1" s="1"/>
  <c r="J71" i="1"/>
  <c r="J67" i="1"/>
  <c r="J83" i="1"/>
  <c r="J98" i="1"/>
  <c r="J104" i="1"/>
  <c r="J140" i="1"/>
  <c r="G432" i="1"/>
  <c r="G433" i="1" s="1"/>
  <c r="F432" i="1"/>
  <c r="F433" i="1" s="1"/>
  <c r="G418" i="1"/>
  <c r="G417" i="1"/>
  <c r="F417" i="1"/>
  <c r="F418" i="1" s="1"/>
  <c r="G397" i="1"/>
  <c r="G409" i="1" s="1"/>
  <c r="G410" i="1" s="1"/>
  <c r="F397" i="1"/>
  <c r="F409" i="1" s="1"/>
  <c r="F410" i="1" s="1"/>
  <c r="O381" i="1"/>
  <c r="N381" i="1"/>
  <c r="M381" i="1"/>
  <c r="L381" i="1"/>
  <c r="K381" i="1"/>
  <c r="J381" i="1"/>
  <c r="O375" i="1"/>
  <c r="N375" i="1"/>
  <c r="M375" i="1"/>
  <c r="L375" i="1"/>
  <c r="K375" i="1"/>
  <c r="J375" i="1"/>
  <c r="N371" i="1"/>
  <c r="L368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M326" i="1"/>
  <c r="L326" i="1"/>
  <c r="K326" i="1"/>
  <c r="K385" i="1" s="1"/>
  <c r="J326" i="1"/>
  <c r="I326" i="1"/>
  <c r="H326" i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O296" i="1"/>
  <c r="N296" i="1"/>
  <c r="M296" i="1"/>
  <c r="L296" i="1"/>
  <c r="K296" i="1"/>
  <c r="J296" i="1"/>
  <c r="I296" i="1"/>
  <c r="H296" i="1"/>
  <c r="G296" i="1"/>
  <c r="F296" i="1"/>
  <c r="F297" i="1" s="1"/>
  <c r="F319" i="1" s="1"/>
  <c r="O227" i="1"/>
  <c r="N227" i="1"/>
  <c r="M227" i="1"/>
  <c r="L227" i="1"/>
  <c r="K227" i="1"/>
  <c r="J227" i="1"/>
  <c r="I227" i="1"/>
  <c r="G227" i="1"/>
  <c r="G11" i="1" s="1"/>
  <c r="O210" i="1"/>
  <c r="N210" i="1"/>
  <c r="M210" i="1"/>
  <c r="L210" i="1"/>
  <c r="K210" i="1"/>
  <c r="J210" i="1"/>
  <c r="I210" i="1"/>
  <c r="G210" i="1"/>
  <c r="G10" i="1" s="1"/>
  <c r="F210" i="1"/>
  <c r="F10" i="1" s="1"/>
  <c r="O189" i="1"/>
  <c r="N189" i="1"/>
  <c r="M189" i="1"/>
  <c r="L189" i="1"/>
  <c r="K189" i="1"/>
  <c r="J189" i="1"/>
  <c r="I189" i="1"/>
  <c r="O161" i="1"/>
  <c r="N161" i="1"/>
  <c r="M161" i="1"/>
  <c r="L161" i="1"/>
  <c r="K161" i="1"/>
  <c r="J161" i="1"/>
  <c r="I161" i="1"/>
  <c r="O160" i="1"/>
  <c r="N160" i="1"/>
  <c r="M160" i="1"/>
  <c r="L160" i="1"/>
  <c r="K160" i="1"/>
  <c r="J160" i="1"/>
  <c r="I160" i="1"/>
  <c r="G160" i="1"/>
  <c r="F160" i="1"/>
  <c r="O145" i="1"/>
  <c r="N145" i="1"/>
  <c r="M145" i="1"/>
  <c r="L145" i="1"/>
  <c r="K145" i="1"/>
  <c r="J145" i="1"/>
  <c r="I145" i="1"/>
  <c r="G145" i="1"/>
  <c r="F145" i="1"/>
  <c r="O140" i="1"/>
  <c r="N140" i="1"/>
  <c r="M140" i="1"/>
  <c r="L140" i="1"/>
  <c r="K140" i="1"/>
  <c r="I140" i="1"/>
  <c r="G140" i="1"/>
  <c r="F140" i="1"/>
  <c r="F161" i="1" s="1"/>
  <c r="F8" i="1" s="1"/>
  <c r="O128" i="1"/>
  <c r="N128" i="1"/>
  <c r="M128" i="1"/>
  <c r="L128" i="1"/>
  <c r="K128" i="1"/>
  <c r="I128" i="1"/>
  <c r="O104" i="1"/>
  <c r="N104" i="1"/>
  <c r="M104" i="1"/>
  <c r="L104" i="1"/>
  <c r="K104" i="1"/>
  <c r="I104" i="1"/>
  <c r="G104" i="1"/>
  <c r="F104" i="1"/>
  <c r="O100" i="1"/>
  <c r="N100" i="1"/>
  <c r="M100" i="1"/>
  <c r="L100" i="1"/>
  <c r="K100" i="1"/>
  <c r="J100" i="1"/>
  <c r="I100" i="1"/>
  <c r="O98" i="1"/>
  <c r="N98" i="1"/>
  <c r="M98" i="1"/>
  <c r="L98" i="1"/>
  <c r="K98" i="1"/>
  <c r="I98" i="1"/>
  <c r="G98" i="1"/>
  <c r="G100" i="1" s="1"/>
  <c r="F98" i="1"/>
  <c r="F100" i="1" s="1"/>
  <c r="O83" i="1"/>
  <c r="N83" i="1"/>
  <c r="M83" i="1"/>
  <c r="L83" i="1"/>
  <c r="K83" i="1"/>
  <c r="I83" i="1"/>
  <c r="O71" i="1"/>
  <c r="N71" i="1"/>
  <c r="M71" i="1"/>
  <c r="L71" i="1"/>
  <c r="K71" i="1"/>
  <c r="K373" i="1" s="1"/>
  <c r="I71" i="1"/>
  <c r="O67" i="1"/>
  <c r="N67" i="1"/>
  <c r="M67" i="1"/>
  <c r="L67" i="1"/>
  <c r="K67" i="1"/>
  <c r="I67" i="1"/>
  <c r="O59" i="1"/>
  <c r="N59" i="1"/>
  <c r="M59" i="1"/>
  <c r="L59" i="1"/>
  <c r="K59" i="1"/>
  <c r="J59" i="1"/>
  <c r="I59" i="1"/>
  <c r="O44" i="1"/>
  <c r="O378" i="1" s="1"/>
  <c r="N44" i="1"/>
  <c r="N378" i="1" s="1"/>
  <c r="M44" i="1"/>
  <c r="M370" i="1" s="1"/>
  <c r="L44" i="1"/>
  <c r="L370" i="1" s="1"/>
  <c r="K44" i="1"/>
  <c r="K370" i="1" s="1"/>
  <c r="I44" i="1"/>
  <c r="I378" i="1" s="1"/>
  <c r="O43" i="1"/>
  <c r="N43" i="1"/>
  <c r="M43" i="1"/>
  <c r="L43" i="1"/>
  <c r="K43" i="1"/>
  <c r="I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I30" i="1"/>
  <c r="I369" i="1" s="1"/>
  <c r="G30" i="1"/>
  <c r="G369" i="1" s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O366" i="1" s="1"/>
  <c r="N12" i="1"/>
  <c r="M12" i="1"/>
  <c r="L12" i="1"/>
  <c r="L366" i="1" s="1"/>
  <c r="K12" i="1"/>
  <c r="K366" i="1" s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O384" i="1" s="1"/>
  <c r="N9" i="1"/>
  <c r="N384" i="1" s="1"/>
  <c r="M9" i="1"/>
  <c r="M384" i="1" s="1"/>
  <c r="L9" i="1"/>
  <c r="L384" i="1" s="1"/>
  <c r="K9" i="1"/>
  <c r="J9" i="1"/>
  <c r="I9" i="1"/>
  <c r="I377" i="1" s="1"/>
  <c r="O8" i="1"/>
  <c r="N8" i="1"/>
  <c r="M8" i="1"/>
  <c r="L8" i="1"/>
  <c r="L383" i="1" s="1"/>
  <c r="K8" i="1"/>
  <c r="K382" i="1" s="1"/>
  <c r="J8" i="1"/>
  <c r="I8" i="1"/>
  <c r="I383" i="1" s="1"/>
  <c r="O7" i="1"/>
  <c r="N7" i="1"/>
  <c r="M7" i="1"/>
  <c r="L7" i="1"/>
  <c r="K7" i="1"/>
  <c r="J7" i="1"/>
  <c r="I7" i="1"/>
  <c r="O6" i="1"/>
  <c r="O371" i="1" s="1"/>
  <c r="N6" i="1"/>
  <c r="M6" i="1"/>
  <c r="M371" i="1" s="1"/>
  <c r="L6" i="1"/>
  <c r="L371" i="1" s="1"/>
  <c r="K6" i="1"/>
  <c r="K371" i="1" s="1"/>
  <c r="J6" i="1"/>
  <c r="J371" i="1" s="1"/>
  <c r="I6" i="1"/>
  <c r="I371" i="1" s="1"/>
  <c r="O5" i="1"/>
  <c r="N5" i="1"/>
  <c r="M5" i="1"/>
  <c r="L5" i="1"/>
  <c r="I5" i="1"/>
  <c r="I368" i="1" s="1"/>
  <c r="H5" i="1"/>
  <c r="H368" i="1" s="1"/>
  <c r="G5" i="1"/>
  <c r="G368" i="1" s="1"/>
  <c r="F5" i="1"/>
  <c r="F368" i="1" s="1"/>
  <c r="H385" i="1" l="1"/>
  <c r="H161" i="1"/>
  <c r="G161" i="1"/>
  <c r="G8" i="1" s="1"/>
  <c r="G383" i="1" s="1"/>
  <c r="M368" i="1"/>
  <c r="I385" i="1"/>
  <c r="H30" i="1"/>
  <c r="H369" i="1" s="1"/>
  <c r="I370" i="1"/>
  <c r="O373" i="1"/>
  <c r="N383" i="1"/>
  <c r="L373" i="1"/>
  <c r="L385" i="1"/>
  <c r="L377" i="1"/>
  <c r="N382" i="1"/>
  <c r="M383" i="1"/>
  <c r="O383" i="1"/>
  <c r="M373" i="1"/>
  <c r="M385" i="1"/>
  <c r="M377" i="1"/>
  <c r="O382" i="1"/>
  <c r="H383" i="1"/>
  <c r="H377" i="1"/>
  <c r="N366" i="1"/>
  <c r="N373" i="1"/>
  <c r="F128" i="1"/>
  <c r="F7" i="1" s="1"/>
  <c r="F12" i="1" s="1"/>
  <c r="N385" i="1"/>
  <c r="M366" i="1"/>
  <c r="N376" i="1"/>
  <c r="O376" i="1"/>
  <c r="K376" i="1"/>
  <c r="K372" i="1"/>
  <c r="J366" i="1"/>
  <c r="I372" i="1"/>
  <c r="G128" i="1"/>
  <c r="G7" i="1" s="1"/>
  <c r="F189" i="1"/>
  <c r="F9" i="1" s="1"/>
  <c r="F384" i="1" s="1"/>
  <c r="H371" i="1"/>
  <c r="G364" i="1"/>
  <c r="F364" i="1"/>
  <c r="J382" i="1"/>
  <c r="J385" i="1"/>
  <c r="J376" i="1"/>
  <c r="I366" i="1"/>
  <c r="J372" i="1"/>
  <c r="J373" i="1"/>
  <c r="F326" i="1"/>
  <c r="G326" i="1"/>
  <c r="J368" i="1"/>
  <c r="N370" i="1"/>
  <c r="F375" i="1"/>
  <c r="L376" i="1"/>
  <c r="J377" i="1"/>
  <c r="F381" i="1"/>
  <c r="L382" i="1"/>
  <c r="J383" i="1"/>
  <c r="H384" i="1"/>
  <c r="K368" i="1"/>
  <c r="O370" i="1"/>
  <c r="I373" i="1"/>
  <c r="G375" i="1"/>
  <c r="M376" i="1"/>
  <c r="K377" i="1"/>
  <c r="G381" i="1"/>
  <c r="M382" i="1"/>
  <c r="K383" i="1"/>
  <c r="I384" i="1"/>
  <c r="H365" i="1"/>
  <c r="L372" i="1"/>
  <c r="H375" i="1"/>
  <c r="J378" i="1"/>
  <c r="H381" i="1"/>
  <c r="J384" i="1"/>
  <c r="I365" i="1"/>
  <c r="M372" i="1"/>
  <c r="I375" i="1"/>
  <c r="K378" i="1"/>
  <c r="I381" i="1"/>
  <c r="K384" i="1"/>
  <c r="F363" i="1"/>
  <c r="N368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F44" i="1"/>
  <c r="H363" i="1"/>
  <c r="G13" i="1"/>
  <c r="G44" i="1"/>
  <c r="G59" i="1" s="1"/>
  <c r="I363" i="1"/>
  <c r="G382" i="1" l="1"/>
  <c r="G12" i="1"/>
  <c r="F366" i="1" s="1"/>
  <c r="F377" i="1"/>
  <c r="F376" i="1"/>
  <c r="F382" i="1"/>
  <c r="H44" i="1"/>
  <c r="F383" i="1"/>
  <c r="F13" i="1"/>
  <c r="F14" i="1" s="1"/>
  <c r="G353" i="1"/>
  <c r="G355" i="1" s="1"/>
  <c r="G357" i="1" s="1"/>
  <c r="G385" i="1"/>
  <c r="F353" i="1"/>
  <c r="F355" i="1" s="1"/>
  <c r="F357" i="1" s="1"/>
  <c r="F385" i="1"/>
  <c r="F378" i="1"/>
  <c r="F370" i="1"/>
  <c r="F59" i="1"/>
  <c r="F67" i="1" s="1"/>
  <c r="F71" i="1" s="1"/>
  <c r="G378" i="1"/>
  <c r="G370" i="1"/>
  <c r="G67" i="1"/>
  <c r="G71" i="1" s="1"/>
  <c r="G14" i="1" l="1"/>
  <c r="G376" i="1"/>
  <c r="G366" i="1"/>
  <c r="H378" i="1"/>
  <c r="H59" i="1"/>
  <c r="H67" i="1" s="1"/>
  <c r="H71" i="1" s="1"/>
  <c r="H370" i="1"/>
  <c r="F373" i="1"/>
  <c r="F83" i="1"/>
  <c r="F372" i="1"/>
  <c r="F6" i="1"/>
  <c r="G373" i="1"/>
  <c r="G83" i="1"/>
  <c r="G372" i="1"/>
  <c r="G6" i="1"/>
  <c r="H83" i="1" l="1"/>
  <c r="H372" i="1"/>
  <c r="H373" i="1"/>
  <c r="G371" i="1"/>
  <c r="G365" i="1"/>
  <c r="F371" i="1"/>
  <c r="F365" i="1"/>
</calcChain>
</file>

<file path=xl/sharedStrings.xml><?xml version="1.0" encoding="utf-8"?>
<sst xmlns="http://schemas.openxmlformats.org/spreadsheetml/2006/main" count="932" uniqueCount="516">
  <si>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</si>
  <si>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</si>
  <si>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</si>
  <si>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</si>
  <si>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</si>
  <si>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</si>
  <si>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</si>
  <si>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</si>
  <si>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</si>
  <si>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</si>
  <si>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</si>
  <si>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</si>
  <si>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</si>
  <si>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</si>
  <si>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</si>
  <si>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</si>
  <si>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</si>
  <si>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</si>
  <si>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</si>
  <si>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</si>
  <si>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</si>
  <si>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</si>
  <si>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</si>
  <si>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</si>
  <si>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</si>
  <si>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</si>
  <si>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</si>
  <si>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</si>
  <si>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</si>
  <si>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</si>
  <si>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</si>
  <si>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</si>
  <si>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</si>
  <si>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</si>
  <si>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</si>
  <si>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</si>
  <si>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</si>
  <si>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</si>
  <si>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</si>
  <si>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</si>
  <si>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</si>
  <si>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</si>
  <si>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</si>
  <si>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</si>
  <si>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</si>
  <si>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</si>
  <si>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</si>
  <si>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</si>
  <si>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</si>
  <si>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</si>
  <si>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</si>
  <si>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</si>
  <si>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</si>
  <si>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</si>
  <si>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</si>
  <si>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</si>
  <si>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</si>
  <si>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</si>
  <si>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</si>
  <si>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</si>
  <si>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</si>
  <si>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</si>
  <si>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</si>
  <si>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</si>
  <si>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</si>
  <si>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</si>
  <si>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</si>
  <si>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</si>
  <si>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</si>
  <si>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</si>
  <si>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</si>
  <si>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</si>
  <si>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</si>
  <si>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</si>
  <si>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</si>
  <si>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</si>
  <si>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</si>
  <si>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</si>
  <si>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</si>
  <si>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</si>
  <si>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</si>
  <si>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</si>
  <si>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</si>
  <si>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</si>
  <si>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</si>
  <si>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</si>
  <si>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</si>
  <si>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</si>
  <si>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</si>
  <si>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</si>
  <si>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</si>
  <si>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</si>
  <si>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</si>
  <si>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</si>
  <si>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</si>
  <si>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</si>
  <si>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</si>
  <si>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</si>
  <si>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</si>
  <si>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</si>
  <si>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</si>
  <si>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</si>
  <si>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</si>
  <si>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</si>
  <si>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</si>
  <si>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</si>
  <si>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</si>
  <si>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</si>
  <si>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</si>
  <si>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</si>
  <si>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</si>
  <si>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</si>
  <si>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</si>
  <si>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</si>
  <si>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</si>
  <si>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</si>
  <si>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</si>
  <si>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</si>
  <si>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</si>
  <si>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</si>
  <si>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</si>
  <si>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</si>
  <si>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</si>
  <si>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</si>
  <si>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</si>
  <si>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</si>
  <si>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</si>
  <si>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</si>
  <si>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</si>
  <si>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</si>
  <si>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</si>
  <si>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</si>
  <si>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</si>
  <si>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</si>
  <si>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</si>
  <si>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</si>
  <si>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</si>
  <si>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</si>
  <si>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</si>
  <si>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</si>
  <si>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</si>
  <si>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</si>
  <si>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</si>
  <si>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</si>
  <si>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</si>
  <si>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</si>
  <si>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</si>
  <si>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</si>
  <si>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</si>
  <si>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</si>
  <si>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</si>
  <si>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</si>
  <si>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</si>
  <si>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</si>
  <si>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</si>
  <si>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</si>
  <si>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</si>
  <si>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</si>
  <si>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</si>
  <si>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</si>
  <si>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</si>
  <si>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</si>
  <si>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</si>
  <si>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</si>
  <si>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</si>
  <si>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</si>
  <si>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</si>
  <si>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</si>
  <si>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</si>
  <si>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</si>
  <si>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</si>
  <si>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</si>
  <si>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</si>
  <si>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</si>
  <si>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</si>
  <si>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</si>
  <si>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</si>
  <si>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</si>
  <si>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</si>
  <si>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</si>
  <si>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</si>
  <si>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</si>
  <si>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</si>
  <si>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</si>
  <si>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</si>
  <si>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</si>
  <si>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</si>
  <si>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</si>
  <si>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</si>
  <si>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</si>
  <si>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</si>
  <si>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</si>
  <si>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</si>
  <si>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</si>
  <si>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</si>
  <si>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</si>
  <si>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</si>
  <si>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</si>
  <si>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</si>
  <si>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</si>
  <si>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</si>
  <si>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</si>
  <si>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</si>
  <si>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</si>
  <si>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</si>
  <si>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</si>
  <si>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</si>
  <si>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</si>
  <si>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</si>
  <si>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</si>
  <si>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</si>
  <si>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</si>
  <si>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</si>
  <si>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</si>
  <si>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</si>
  <si>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</si>
  <si>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</si>
  <si>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</si>
  <si>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</si>
  <si>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</si>
  <si>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</si>
  <si>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</si>
  <si>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</si>
  <si>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</si>
  <si>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</si>
  <si>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</si>
  <si>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</si>
  <si>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</si>
  <si>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</si>
  <si>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</si>
  <si>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</si>
  <si>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</si>
  <si>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</si>
  <si>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</si>
  <si>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</si>
  <si>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</si>
  <si>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</si>
  <si>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</si>
  <si>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</si>
  <si>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</si>
  <si>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</si>
  <si>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</si>
  <si>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</si>
  <si>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</si>
  <si>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</si>
  <si>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</si>
  <si>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</si>
  <si>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</si>
  <si>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</si>
  <si>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</si>
  <si>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</si>
  <si>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</si>
  <si>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</si>
  <si>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</si>
  <si>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</si>
  <si>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</si>
  <si>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</si>
  <si>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</si>
  <si>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</si>
  <si>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</si>
  <si>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</si>
  <si>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</si>
  <si>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</si>
  <si>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</si>
  <si>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</si>
  <si>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</si>
  <si>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</si>
  <si>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</si>
  <si>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</si>
  <si>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</si>
  <si>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</si>
  <si>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</si>
  <si>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</si>
  <si>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</si>
  <si>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</si>
  <si>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</si>
  <si>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</si>
  <si>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</si>
  <si>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</si>
  <si>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</si>
  <si>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</si>
  <si>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</si>
  <si>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</si>
  <si>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</si>
  <si>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</si>
  <si>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</si>
  <si>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</si>
  <si>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</si>
  <si>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</si>
  <si>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</si>
  <si>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</si>
  <si>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</si>
  <si>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</si>
  <si>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</si>
  <si>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</si>
  <si>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</si>
  <si>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</si>
  <si>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</si>
  <si>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</si>
  <si>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</si>
  <si>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</si>
  <si>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</si>
  <si>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</si>
  <si>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</si>
  <si>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</si>
  <si>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</si>
  <si>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</si>
  <si>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</si>
  <si>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</si>
  <si>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</si>
  <si>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</si>
  <si>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</si>
  <si>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</si>
  <si>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</si>
  <si>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</si>
  <si>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</si>
  <si>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</si>
  <si>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</si>
  <si>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</si>
  <si>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</si>
  <si>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</si>
  <si>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</si>
  <si>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</si>
  <si>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</si>
  <si>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</si>
  <si>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</si>
  <si>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</si>
  <si>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</si>
  <si>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</si>
  <si>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</si>
  <si>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</si>
  <si>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</si>
  <si>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</si>
  <si>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</si>
  <si>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</si>
  <si>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</si>
  <si>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</si>
  <si>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</si>
  <si>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</si>
  <si>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</si>
  <si>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</si>
  <si>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</si>
  <si>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</si>
  <si>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</si>
  <si>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</si>
  <si>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</si>
  <si>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</si>
  <si>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</si>
  <si>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</si>
  <si>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</si>
  <si>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</si>
  <si>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</si>
  <si>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</si>
  <si>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</si>
  <si>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</si>
  <si>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</si>
  <si>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</si>
  <si>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</si>
  <si>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</si>
  <si>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</si>
  <si>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</si>
  <si>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</si>
  <si>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</si>
  <si>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</si>
  <si>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</si>
  <si>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</si>
  <si>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</si>
  <si>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</si>
  <si>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</si>
  <si>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</si>
  <si>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</si>
  <si>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</si>
  <si>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</si>
  <si>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</si>
  <si>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</si>
  <si>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</t>
  </si>
  <si>
    <t>Cash and cash equivalents</t>
  </si>
  <si>
    <t>Receivables, net of allowances of $3,912 and $4,799, respectively</t>
  </si>
  <si>
    <t>Recoverable income taxes</t>
  </si>
  <si>
    <t>Other current assets</t>
  </si>
  <si>
    <t>Total current assets</t>
  </si>
  <si>
    <t>Noncurrent assets</t>
  </si>
  <si>
    <t>Accrued receivables, net</t>
  </si>
  <si>
    <t>Property and equipment, net</t>
  </si>
  <si>
    <t>Property and Equipment</t>
  </si>
  <si>
    <t>Software, net</t>
  </si>
  <si>
    <t>Property</t>
  </si>
  <si>
    <t>Goodwill</t>
  </si>
  <si>
    <t>Intangible assets, net</t>
  </si>
  <si>
    <t>Other Intangibles</t>
  </si>
  <si>
    <t>Deferred income taxes, net</t>
  </si>
  <si>
    <t>Other noncurrent assets</t>
  </si>
  <si>
    <t>TOTAL ASSETS</t>
  </si>
  <si>
    <t>LIABILITIES AND STOCKHOLDERS EQUITY</t>
  </si>
  <si>
    <t>Current liabilities</t>
  </si>
  <si>
    <t>Accounts payable</t>
  </si>
  <si>
    <t>Employee compensation</t>
  </si>
  <si>
    <t>Accruals</t>
  </si>
  <si>
    <t>Current portion of long-term debt</t>
  </si>
  <si>
    <t>Deferred revenue</t>
  </si>
  <si>
    <t>Accrued Revenue</t>
  </si>
  <si>
    <t>Income taxes payable</t>
  </si>
  <si>
    <t>Other current liabilities</t>
  </si>
  <si>
    <t>Total current liabilities</t>
  </si>
  <si>
    <t>Noncurrent liabilities</t>
  </si>
  <si>
    <t>Long-term debt</t>
  </si>
  <si>
    <t>Other noncurrent liabilities</t>
  </si>
  <si>
    <t>Total liabilities</t>
  </si>
  <si>
    <t>Commitments and contingencies (Note 14)</t>
  </si>
  <si>
    <t>Stockholders equity</t>
  </si>
  <si>
    <t>Preferred stock; $0.01 par value; 5,000,000 shares authorized; no shares issued at December 31,</t>
  </si>
  <si>
    <t>2018 and 2017</t>
  </si>
  <si>
    <t>Common stock; $0.005 par value; 280,000,000 shares authorized; 140,525,055 shares issued at</t>
  </si>
  <si>
    <t>December 31, 2018 and 2017</t>
  </si>
  <si>
    <t>Additional paid-in capital</t>
  </si>
  <si>
    <t>Retained earnings</t>
  </si>
  <si>
    <t>Treasury stock, at cost, 24,401,694 and 23,428,324 shares at December 31, 2018 and 2017, respectively</t>
  </si>
  <si>
    <t>Treasury Stock</t>
  </si>
  <si>
    <t>Accumulated other comprehensive loss</t>
  </si>
  <si>
    <t>Total stockholders equity</t>
  </si>
  <si>
    <t>The following tables present</t>
  </si>
  <si>
    <t>total revenues of items included in our Consolidated Statements of Operations (in thousands):</t>
  </si>
  <si>
    <t>Total Cost of Revenue</t>
  </si>
  <si>
    <t>Total Cost of Revenue TODO REMOVE</t>
  </si>
  <si>
    <t>Revenue</t>
  </si>
  <si>
    <t>Year Ended December 31, 2018, Compared to Year Ended December 31, 2017</t>
  </si>
  <si>
    <t>Revenues:</t>
  </si>
  <si>
    <t>Software as a service and platform as a service</t>
  </si>
  <si>
    <t>License</t>
  </si>
  <si>
    <t>Maintenance</t>
  </si>
  <si>
    <t>Services</t>
  </si>
  <si>
    <t>Total revenues</t>
  </si>
  <si>
    <t>Operating expenses:</t>
  </si>
  <si>
    <t>Cost of revenue</t>
  </si>
  <si>
    <t>Research and development</t>
  </si>
  <si>
    <t>Selling and marketing</t>
  </si>
  <si>
    <t>Selling and distribution expenses</t>
  </si>
  <si>
    <t>General and administrative</t>
  </si>
  <si>
    <t>Depreciation and amortization</t>
  </si>
  <si>
    <t>Total operating expenses</t>
  </si>
  <si>
    <t>Operating income</t>
  </si>
  <si>
    <t>Other income (expense):</t>
  </si>
  <si>
    <t>Interest expense</t>
  </si>
  <si>
    <t>Interest income</t>
  </si>
  <si>
    <t>Other, net</t>
  </si>
  <si>
    <t>Other Income - net</t>
  </si>
  <si>
    <t>Total other income</t>
  </si>
  <si>
    <t>(expense)</t>
  </si>
  <si>
    <t>Income before income taxes</t>
  </si>
  <si>
    <t>Profit before Zakat</t>
  </si>
  <si>
    <t>Income tax expense</t>
  </si>
  <si>
    <t>Net income</t>
  </si>
  <si>
    <t>Revenues</t>
  </si>
  <si>
    <t>Total revenue for the year ended December 31, 2018, decreased $14.4 million, or 1%, as compared to the same</t>
  </si>
  <si>
    <t>period in 2017</t>
  </si>
  <si>
    <t>The application of ASC 606 resulted in a $2.5 million decrease in total revenue for the year ended December 31,</t>
  </si>
  <si>
    <t>2018. Total revenue was $3.7 million higher for the year ended December 31, 2018, compared to the same period in 2017, due to the impact of</t>
  </si>
  <si>
    <t>applying ASC 606andforeign</t>
  </si>
  <si>
    <t>$15.6 million, or 2%, compared to the same period in 2017, primarily as</t>
  </si>
  <si>
    <t>maintenance and services revenue, partially offset by an increase in SaaS and PaaS revenue</t>
  </si>
  <si>
    <t>Software as a Service (SaaS) and Platform as a Service (PaaS) Revenue</t>
  </si>
  <si>
    <t>The Companys SaaS arrangements allow customers to use certain software solutions (without</t>
  </si>
  <si>
    <t>Cash flows from operating activities:</t>
  </si>
  <si>
    <t>Operating Activities</t>
  </si>
  <si>
    <t>Adjustments to reconcile net income to net cash flows from operating activities:</t>
  </si>
  <si>
    <t>Amortization</t>
  </si>
  <si>
    <t>Amortization of deferred debt issuance costs</t>
  </si>
  <si>
    <t>Deferred income taxes</t>
  </si>
  <si>
    <t>Stock-based compensation expense</t>
  </si>
  <si>
    <t>Gain on sale of CFS assets</t>
  </si>
  <si>
    <t>Other</t>
  </si>
  <si>
    <t>Changes in operating assets and liabilities, net of impact of acquisitions:</t>
  </si>
  <si>
    <t>Receivables</t>
  </si>
  <si>
    <t>Accrued employee compensation</t>
  </si>
  <si>
    <t>Current income taxes</t>
  </si>
  <si>
    <t>Other current and noncurrent assets and liabilities</t>
  </si>
  <si>
    <t>Net cash flows from operating activities</t>
  </si>
  <si>
    <t>Cash flows from investing activities:</t>
  </si>
  <si>
    <t>Investing Activities</t>
  </si>
  <si>
    <t>Purchases of property and equipment</t>
  </si>
  <si>
    <t>Purchases of software and distribution rights</t>
  </si>
  <si>
    <t>Proceeds from sale of CFS assets</t>
  </si>
  <si>
    <t>Acquisition of businesses, net of cash acquired</t>
  </si>
  <si>
    <t>Net cash flows from investing activities</t>
  </si>
  <si>
    <t>Cash flows from financing activities:</t>
  </si>
  <si>
    <t>Financing Activities</t>
  </si>
  <si>
    <t>Proceeds from issuance of common stock</t>
  </si>
  <si>
    <t>Proceeds from exercises of stock options</t>
  </si>
  <si>
    <t>Repurchase of restricted stock for tax withholdings</t>
  </si>
  <si>
    <t>Repurchases of common stock</t>
  </si>
  <si>
    <t>Proceeds from senior notes</t>
  </si>
  <si>
    <t>Redemption of senior notes</t>
  </si>
  <si>
    <t>Proceeds from revolving credit facility</t>
  </si>
  <si>
    <t>Repayments of revolving credit facility</t>
  </si>
  <si>
    <t>Proceeds from term portion of credit agreement</t>
  </si>
  <si>
    <t>Repayments of term portion of credit agreement</t>
  </si>
  <si>
    <t>Payment for debt issuance costs</t>
  </si>
  <si>
    <t>Finance Costs</t>
  </si>
  <si>
    <t>Payments on other debt and capital leases</t>
  </si>
  <si>
    <t>Net cash flows from financing activities</t>
  </si>
  <si>
    <t>Effect of exchange rate fluctuations on cash</t>
  </si>
  <si>
    <t>Net increase (decrease) in cash and cash equivalents</t>
  </si>
  <si>
    <t>Cash and cash equivalents, beginning of period</t>
  </si>
  <si>
    <t>Cash and cash equivalents at beginning of period</t>
  </si>
  <si>
    <t>Cash and cash equivalents, end of period</t>
  </si>
  <si>
    <t>Supplemental cash flow information</t>
  </si>
  <si>
    <t>Income taxes paid, net</t>
  </si>
  <si>
    <t xml:space="preserve">Adjustment for Income Tax Paid </t>
  </si>
  <si>
    <t>ok</t>
  </si>
  <si>
    <t>Should be positive in FY'18</t>
  </si>
  <si>
    <t>Ok</t>
  </si>
  <si>
    <t>Comments</t>
  </si>
  <si>
    <t>The date is not right</t>
  </si>
  <si>
    <t>Not Mentioned if its consolidated or standalone</t>
  </si>
  <si>
    <t>Incorrect, Corrected</t>
  </si>
  <si>
    <t>Value ok, should not be -ve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</si>
</sst>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B05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58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9" fillId="0" borderId="0" xfId="0" applyFont="1"/>
    <xf numFmtId="3" fontId="10" fillId="0" borderId="0" xfId="0" applyFont="1"/>
    <xf numFmtId="3" fontId="8" fillId="9" borderId="0" xfId="0" applyFont="1" applyFill="1"/>
    <xf numFmtId="3" fontId="4" fillId="0" borderId="0" xfId="0" applyFont="1" applyAlignment="1"/>
    <xf numFmtId="4" fontId="0" fillId="3" borderId="0" xfId="0" applyNumberFormat="1" applyFill="1" applyAlignment="1"/>
    <xf numFmtId="4" fontId="0" fillId="0" borderId="0" xfId="0" applyNumberFormat="1" applyAlignment="1"/>
    <xf numFmtId="4" fontId="3" fillId="0" borderId="0" xfId="0" applyNumberFormat="1" applyFont="1" applyAlignment="1"/>
    <xf numFmtId="3" fontId="0" fillId="0" borderId="0" xfId="0" applyAlignment="1"/>
    <xf numFmtId="4" fontId="0" fillId="4" borderId="0" xfId="0" applyNumberFormat="1" applyFill="1" applyAlignment="1"/>
    <xf numFmtId="3" fontId="0" fillId="4" borderId="0" xfId="0" applyFill="1" applyAlignment="1"/>
    <xf numFmtId="3" fontId="4" fillId="4" borderId="0" xfId="0" applyFont="1" applyFill="1" applyAlignment="1"/>
    <xf numFmtId="17" fontId="4" fillId="6" borderId="0" xfId="0" applyNumberFormat="1" applyFont="1" applyFill="1" applyAlignment="1"/>
    <xf numFmtId="10" fontId="0" fillId="0" borderId="0" xfId="1" applyNumberFormat="1" applyFont="1" applyAlignment="1"/>
    <xf numFmtId="10" fontId="0" fillId="0" borderId="0" xfId="0" applyNumberFormat="1" applyAlignment="1"/>
    <xf numFmtId="3" fontId="8" fillId="9" borderId="0" xfId="0" applyFont="1" applyFill="1" applyAlignment="1"/>
    <xf numFmtId="3" fontId="9" fillId="9" borderId="0" xfId="0" applyFont="1" applyFill="1"/>
    <xf numFmtId="3" fontId="10" fillId="0" borderId="0" xfId="0" applyFont="1" applyAlignment="1"/>
    <xf numFmtId="17" fontId="8" fillId="7" borderId="0" xfId="0" applyNumberFormat="1" applyFont="1" applyFill="1" applyAlignment="1"/>
    <xf numFmtId="3" fontId="0" fillId="0" borderId="0" xfId="0" applyNumberFormat="1"/>
  </cellXfs>
  <cellStyles count="2">
    <cellStyle name="Normal" xfId="0" builtinId="0"/>
    <cellStyle name="Percent" xfId="1" builtinId="5"/>
  </cellStyles>
  <dxfs count="90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28-4D3E-BA9F-DDDC65AD34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F7-40B0-A727-6A60D4BA42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A23-43CE-9576-A3E25EB58E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14B-4DCA-85C5-D279F42EE2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A03-4F88-87BC-6B8058AE83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7FB-48F9-98E6-A390FB0F08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037-4CEA-BEC5-D4D3971D10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FF1-4E1D-AF67-5EA670D2E8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A3-4A73-AC28-1AC3A95C8D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B59-495B-BB47-D0BA27E4F3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A14-434C-ADC7-9E3032202D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4A7-454D-A272-A98EC323B9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3CB-4253-BF9E-4AA2876498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0E-43D7-8ABD-A29984B73B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53-45BB-A79B-57B9153CF5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3"/>
  <sheetViews>
    <sheetView showGridLines="0" tabSelected="1" topLeftCell="E1" workbookViewId="0">
      <selection activeCell="H4" sqref="H4"/>
    </sheetView>
  </sheetViews>
  <sheetFormatPr defaultColWidth="9" defaultRowHeight="12.75"/>
  <cols>
    <col min="1" max="4" width="13" style="38" hidden="1" customWidth="1"/>
    <col min="5" max="5" width="59.42578125" style="1" customWidth="1"/>
    <col min="6" max="7" width="16.140625" style="38" customWidth="1"/>
    <col min="8" max="8" width="11.7109375" bestFit="1" customWidth="1"/>
    <col min="10" max="10" width="9" style="46"/>
  </cols>
  <sheetData>
    <row r="1" spans="5:15">
      <c r="E1" s="3" t="s">
        <v>0</v>
      </c>
      <c r="F1" s="2" t="s">
        <v>1</v>
      </c>
      <c r="G1" s="2"/>
      <c r="J1" s="42" t="s">
        <v>511</v>
      </c>
    </row>
    <row r="2" spans="5:15">
      <c r="E2" s="4" t="s">
        <v>2</v>
      </c>
      <c r="F2" s="5"/>
      <c r="G2" s="5"/>
      <c r="H2" s="5"/>
      <c r="I2" s="5"/>
      <c r="J2" s="54" t="s">
        <v>513</v>
      </c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 t="s">
        <v>5</v>
      </c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>
        <f t="shared" si="0"/>
        <v>43343</v>
      </c>
      <c r="I5" s="21" t="str">
        <f t="shared" si="0"/>
        <v/>
      </c>
      <c r="J5" s="56" t="s">
        <v>512</v>
      </c>
      <c r="K5" s="21"/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68921</v>
      </c>
      <c r="G6" s="7">
        <f t="shared" ref="G6:O6" si="1">IF(G4=$BF$1,"",G71)</f>
        <v>0</v>
      </c>
      <c r="H6" s="7">
        <f>H71</f>
        <v>5135</v>
      </c>
      <c r="I6" s="7" t="str">
        <f t="shared" si="1"/>
        <v/>
      </c>
      <c r="J6" s="43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1555978</v>
      </c>
      <c r="G7" s="7">
        <f t="shared" ref="G7:O7" si="2">IF(G4=$BF$1,"",G128)</f>
        <v>0</v>
      </c>
      <c r="H7" s="7">
        <f>H128</f>
        <v>1439818</v>
      </c>
      <c r="I7" s="7" t="str">
        <f t="shared" si="2"/>
        <v/>
      </c>
      <c r="J7" s="43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566477</v>
      </c>
      <c r="G8" s="7">
        <f t="shared" ref="G8:O8" si="3">IF(G4=$BF$1,"",G161)</f>
        <v>0</v>
      </c>
      <c r="H8" s="7">
        <f>H161</f>
        <v>421821</v>
      </c>
      <c r="I8" s="7" t="str">
        <f t="shared" si="3"/>
        <v/>
      </c>
      <c r="J8" s="43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296620</v>
      </c>
      <c r="G9" s="7">
        <f t="shared" ref="G9:O9" si="4">IF(G4=$BF$1,"",G189)</f>
        <v>0</v>
      </c>
      <c r="H9" s="7">
        <f>H189</f>
        <v>321782</v>
      </c>
      <c r="I9" s="7" t="str">
        <f t="shared" si="4"/>
        <v/>
      </c>
      <c r="J9" s="43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777604</v>
      </c>
      <c r="G10" s="7">
        <f t="shared" ref="G10:O10" si="5">IF(G4=$BF$1,"",G210)</f>
        <v>0</v>
      </c>
      <c r="H10" s="7">
        <f>H210</f>
        <v>775260</v>
      </c>
      <c r="I10" s="7" t="str">
        <f t="shared" si="5"/>
        <v/>
      </c>
      <c r="J10" s="43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1048231</v>
      </c>
      <c r="G11" s="7">
        <f t="shared" ref="G11:O11" si="6">IF(G4=$BF$1,"",G227)</f>
        <v>0</v>
      </c>
      <c r="H11" s="7">
        <f>H227</f>
        <v>764597</v>
      </c>
      <c r="I11" s="7" t="str">
        <f t="shared" si="6"/>
        <v/>
      </c>
      <c r="J11" s="43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2122455</v>
      </c>
      <c r="G12" s="35">
        <f t="shared" ref="G12:O12" si="7">IF(G4=$BF$1,"",SUM(G7:G8))</f>
        <v>0</v>
      </c>
      <c r="H12" s="35">
        <f>SUM(H7:H8)</f>
        <v>1861639</v>
      </c>
      <c r="I12" s="35" t="str">
        <f t="shared" si="7"/>
        <v/>
      </c>
      <c r="J12" s="44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2122455</v>
      </c>
      <c r="G13" s="35">
        <f t="shared" ref="G13:O13" si="8">IF(G4=$BF$1,"",SUM(G9:G11))</f>
        <v>0</v>
      </c>
      <c r="H13" s="35">
        <f>SUM(H9:H11)</f>
        <v>1861639</v>
      </c>
      <c r="I13" s="35" t="str">
        <f t="shared" si="8"/>
        <v/>
      </c>
      <c r="J13" s="44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>
        <f>H12-H13</f>
        <v>0</v>
      </c>
      <c r="I14" s="37" t="str">
        <f t="shared" si="9"/>
        <v/>
      </c>
      <c r="J14" s="45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5">
      <c r="E17" s="8" t="s">
        <v>20</v>
      </c>
      <c r="F17" s="9"/>
      <c r="G17" s="9"/>
      <c r="H17" s="9"/>
      <c r="I17" s="9"/>
      <c r="J17" s="47"/>
      <c r="K17" s="9"/>
      <c r="L17" s="9"/>
      <c r="M17" s="9"/>
      <c r="N17" s="9"/>
      <c r="O17" s="9"/>
    </row>
    <row r="18" spans="5:15">
      <c r="E18" s="8" t="s">
        <v>21</v>
      </c>
      <c r="F18" s="9"/>
      <c r="G18" s="9"/>
      <c r="H18" s="9"/>
      <c r="I18" s="9"/>
      <c r="J18" s="47"/>
      <c r="K18" s="9"/>
      <c r="L18" s="9"/>
      <c r="M18" s="9"/>
      <c r="N18" s="9"/>
      <c r="O18" s="9"/>
    </row>
    <row r="19" spans="5:15">
      <c r="E19" s="8" t="s">
        <v>22</v>
      </c>
      <c r="F19" s="9"/>
      <c r="G19" s="9"/>
      <c r="H19" s="9"/>
      <c r="I19" s="9"/>
      <c r="J19" s="47"/>
      <c r="K19" s="9"/>
      <c r="L19" s="9"/>
      <c r="M19" s="9"/>
      <c r="N19" s="9"/>
      <c r="O19" s="9"/>
    </row>
    <row r="20" spans="5:15">
      <c r="E20" s="8" t="s">
        <v>23</v>
      </c>
      <c r="F20" s="9"/>
      <c r="G20" s="9"/>
      <c r="H20" s="9"/>
      <c r="I20" s="9"/>
      <c r="J20" s="47"/>
      <c r="K20" s="9"/>
      <c r="L20" s="9"/>
      <c r="M20" s="9"/>
      <c r="N20" s="9"/>
      <c r="O20" s="9"/>
    </row>
    <row r="21" spans="5:15">
      <c r="E21" s="8" t="s">
        <v>24</v>
      </c>
      <c r="F21" s="10"/>
      <c r="G21" s="10"/>
      <c r="H21" s="10"/>
      <c r="I21" s="10"/>
      <c r="J21" s="48"/>
      <c r="K21" s="10"/>
      <c r="L21" s="10"/>
      <c r="M21" s="10"/>
      <c r="N21" s="10"/>
      <c r="O21" s="10"/>
    </row>
    <row r="23" spans="5:15">
      <c r="E23" s="8" t="s">
        <v>25</v>
      </c>
      <c r="F23" s="10"/>
      <c r="G23" s="10"/>
      <c r="H23" s="10"/>
      <c r="I23" s="10"/>
      <c r="J23" s="48"/>
      <c r="K23" s="10"/>
      <c r="L23" s="10"/>
      <c r="M23" s="10"/>
      <c r="N23" s="10"/>
      <c r="O23" s="10"/>
    </row>
    <row r="24" spans="5:15">
      <c r="E24" s="1" t="s">
        <v>26</v>
      </c>
      <c r="F24">
        <f>pl!E9+pl!E10+pl!E11+pl!E12</f>
        <v>1009780</v>
      </c>
      <c r="G24"/>
      <c r="H24">
        <f>pl!G9+pl!G10+pl!G11+pl!G12</f>
        <v>1024191</v>
      </c>
      <c r="J24" s="53" t="s">
        <v>514</v>
      </c>
    </row>
    <row r="25" spans="5:15">
      <c r="E25" s="1" t="s">
        <v>27</v>
      </c>
      <c r="F25">
        <v>430351</v>
      </c>
      <c r="G25"/>
      <c r="H25">
        <v>452286</v>
      </c>
      <c r="J25" s="40" t="s">
        <v>508</v>
      </c>
    </row>
    <row r="26" spans="5:15">
      <c r="E26" s="1" t="s">
        <v>28</v>
      </c>
    </row>
    <row r="27" spans="5:15">
      <c r="E27" s="1" t="s">
        <v>29</v>
      </c>
    </row>
    <row r="28" spans="5:15">
      <c r="E28" s="1" t="s">
        <v>30</v>
      </c>
    </row>
    <row r="29" spans="5:15">
      <c r="E29" s="12" t="s">
        <v>31</v>
      </c>
    </row>
    <row r="30" spans="5:15">
      <c r="E30" s="6" t="s">
        <v>32</v>
      </c>
      <c r="F30" s="7">
        <f>F24-F25+ABS(F26)-F27-F28-F29</f>
        <v>579429</v>
      </c>
      <c r="G30" s="7">
        <f>IF(G4=$BF$1,"",G24-G25+ABS(G26)-G27-G28-G29)</f>
        <v>0</v>
      </c>
      <c r="H30" s="7">
        <f>H24-H25+ABS(H26)-H27-H28-H29</f>
        <v>571905</v>
      </c>
      <c r="I30" s="7" t="str">
        <f t="shared" ref="I30:O30" si="10">IF(I4=$BF$1,"",I24+I25+ABS(I26)+I27+I28+I29)</f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5">
      <c r="E31" s="12" t="s">
        <v>33</v>
      </c>
      <c r="F31"/>
      <c r="G31"/>
      <c r="J31" s="53" t="s">
        <v>514</v>
      </c>
    </row>
    <row r="32" spans="5:15">
      <c r="E32" s="1" t="s">
        <v>34</v>
      </c>
    </row>
    <row r="33" spans="5:15">
      <c r="E33" s="1" t="s">
        <v>35</v>
      </c>
      <c r="F33">
        <v>117881</v>
      </c>
      <c r="G33"/>
      <c r="H33">
        <v>107885</v>
      </c>
      <c r="J33" s="40" t="s">
        <v>508</v>
      </c>
    </row>
    <row r="34" spans="5:15">
      <c r="E34" s="1" t="s">
        <v>36</v>
      </c>
      <c r="F34">
        <v>107422</v>
      </c>
      <c r="G34"/>
      <c r="H34">
        <v>153032</v>
      </c>
      <c r="J34" s="40" t="s">
        <v>508</v>
      </c>
    </row>
    <row r="35" spans="5:15">
      <c r="E35" s="1" t="s">
        <v>37</v>
      </c>
      <c r="F35">
        <v>143630</v>
      </c>
      <c r="G35"/>
      <c r="H35">
        <v>136921</v>
      </c>
      <c r="J35" s="40" t="s">
        <v>508</v>
      </c>
    </row>
    <row r="36" spans="5:15">
      <c r="E36" s="1" t="s">
        <v>38</v>
      </c>
    </row>
    <row r="37" spans="5:15">
      <c r="E37" s="1" t="s">
        <v>39</v>
      </c>
    </row>
    <row r="38" spans="5:15">
      <c r="E38" s="1" t="s">
        <v>40</v>
      </c>
    </row>
    <row r="39" spans="5:15">
      <c r="E39" s="1" t="s">
        <v>41</v>
      </c>
    </row>
    <row r="40" spans="5:15">
      <c r="E40" s="1" t="s">
        <v>42</v>
      </c>
      <c r="F40">
        <v>84585</v>
      </c>
      <c r="G40"/>
      <c r="H40">
        <v>89427</v>
      </c>
      <c r="J40" s="40" t="s">
        <v>508</v>
      </c>
    </row>
    <row r="41" spans="5:15">
      <c r="E41" s="1" t="s">
        <v>43</v>
      </c>
    </row>
    <row r="42" spans="5:15">
      <c r="E42" s="1" t="s">
        <v>44</v>
      </c>
    </row>
    <row r="43" spans="5:15">
      <c r="E43" s="6" t="s">
        <v>45</v>
      </c>
      <c r="F43" s="7">
        <f>F32+F33+F34+F35+F36+F37+F38+F39+F40+F41+F42</f>
        <v>453518</v>
      </c>
      <c r="G43" s="7">
        <f>G32+G33+G34+G35+G36+G37+G38+G39+G40+G41+G42</f>
        <v>0</v>
      </c>
      <c r="H43" s="7">
        <f>H32+H33+H34+H35+H36+H37+H38+H39+H40+H41+H42</f>
        <v>487265</v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5">
      <c r="E44" s="6" t="s">
        <v>46</v>
      </c>
      <c r="F44" s="7">
        <f>F30+F31-F43</f>
        <v>125911</v>
      </c>
      <c r="G44" s="7">
        <f>IF(G4=$BF$1,"",G30+G31-G43)</f>
        <v>0</v>
      </c>
      <c r="H44" s="7">
        <f>H30+H31-H43</f>
        <v>84640</v>
      </c>
      <c r="I44" s="7" t="str">
        <f t="shared" ref="I44:O44" si="11">IF(I4=$BF$1,"",I30+I31+I43)</f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5">
      <c r="E45" s="1" t="s">
        <v>47</v>
      </c>
    </row>
    <row r="46" spans="5:15">
      <c r="E46" s="1" t="s">
        <v>48</v>
      </c>
    </row>
    <row r="47" spans="5:15">
      <c r="E47" s="1" t="s">
        <v>49</v>
      </c>
    </row>
    <row r="48" spans="5:15">
      <c r="E48" s="1" t="s">
        <v>50</v>
      </c>
    </row>
    <row r="49" spans="5:15">
      <c r="E49" s="1" t="s">
        <v>51</v>
      </c>
      <c r="F49">
        <v>41530</v>
      </c>
      <c r="G49"/>
      <c r="H49">
        <v>39013</v>
      </c>
      <c r="J49" s="39" t="s">
        <v>515</v>
      </c>
    </row>
    <row r="50" spans="5:15">
      <c r="E50" s="1" t="s">
        <v>52</v>
      </c>
    </row>
    <row r="51" spans="5:15">
      <c r="E51" s="1" t="s">
        <v>53</v>
      </c>
    </row>
    <row r="52" spans="5:15">
      <c r="E52" s="1" t="s">
        <v>54</v>
      </c>
      <c r="F52">
        <v>11142</v>
      </c>
      <c r="G52"/>
      <c r="H52">
        <v>564</v>
      </c>
      <c r="J52" s="40" t="s">
        <v>508</v>
      </c>
    </row>
    <row r="53" spans="5:15">
      <c r="E53" s="1" t="s">
        <v>55</v>
      </c>
    </row>
    <row r="54" spans="5:15">
      <c r="E54" s="1" t="s">
        <v>56</v>
      </c>
      <c r="F54">
        <f>pl!E25</f>
        <v>-3724</v>
      </c>
      <c r="G54"/>
      <c r="H54">
        <f>pl!G25</f>
        <v>-2619</v>
      </c>
      <c r="J54" s="53" t="s">
        <v>514</v>
      </c>
    </row>
    <row r="55" spans="5:15">
      <c r="E55" s="1" t="s">
        <v>57</v>
      </c>
    </row>
    <row r="56" spans="5:15">
      <c r="E56" s="1" t="s">
        <v>58</v>
      </c>
      <c r="F56">
        <v>0</v>
      </c>
      <c r="G56"/>
      <c r="H56">
        <v>0</v>
      </c>
    </row>
    <row r="57" spans="5:15">
      <c r="E57" s="1" t="s">
        <v>59</v>
      </c>
    </row>
    <row r="58" spans="5:15">
      <c r="E58" s="12" t="s">
        <v>60</v>
      </c>
    </row>
    <row r="59" spans="5:15">
      <c r="E59" s="6" t="s">
        <v>61</v>
      </c>
      <c r="F59" s="7">
        <f>F44+F45+F46+F47+F48-F49-F50-F51+F52-F53+F54+F55-F56+F57+F58</f>
        <v>91799</v>
      </c>
      <c r="G59" s="7">
        <f>IF(G4=$BF$1,"",G44+G45+G46+G47+G48-G49-G50-G51+G52-G53+G54+G55-G56+G57+G58)</f>
        <v>0</v>
      </c>
      <c r="H59" s="7">
        <f>H44+H45+H46+H47+H48-H49-H50-H51+H52-H53+H54+H55-H56+H57+H58</f>
        <v>43572</v>
      </c>
      <c r="I59" s="7" t="str">
        <f t="shared" ref="I59:O59" si="12">IF(I4=$BF$1,"",SUM(I44:I58))</f>
        <v/>
      </c>
      <c r="J59" s="43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5">
      <c r="E60" s="1" t="s">
        <v>62</v>
      </c>
      <c r="F60">
        <v>22878</v>
      </c>
      <c r="G60"/>
      <c r="H60">
        <v>38437</v>
      </c>
      <c r="J60" s="53" t="s">
        <v>514</v>
      </c>
    </row>
    <row r="61" spans="5:15">
      <c r="E61" s="1" t="s">
        <v>63</v>
      </c>
    </row>
    <row r="62" spans="5:15">
      <c r="E62" s="1" t="s">
        <v>64</v>
      </c>
    </row>
    <row r="63" spans="5:15">
      <c r="E63" s="12"/>
    </row>
    <row r="64" spans="5:15">
      <c r="E64" s="12"/>
    </row>
    <row r="65" spans="5:15">
      <c r="E65" s="12"/>
    </row>
    <row r="66" spans="5:15">
      <c r="E66" s="12" t="s">
        <v>65</v>
      </c>
    </row>
    <row r="67" spans="5:15">
      <c r="E67" s="6" t="s">
        <v>66</v>
      </c>
      <c r="F67" s="7">
        <f>SUM(F59,-F60,-ABS(F61),-F62,-F66)</f>
        <v>68921</v>
      </c>
      <c r="G67" s="7">
        <f>IF(G4=$BF$1,"",SUM(G59,-G60,-ABS(G61),-G62,-G66))</f>
        <v>0</v>
      </c>
      <c r="H67" s="7">
        <f>SUM(H59,-H60,-ABS(H61),-H62,-H66)</f>
        <v>5135</v>
      </c>
      <c r="I67" s="7" t="str">
        <f t="shared" ref="I67:O67" si="13">IF(I4=$BF$1,"",SUM(I59,I60,ABS(I61),I62,I66))</f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5">
      <c r="E68" s="1" t="s">
        <v>67</v>
      </c>
    </row>
    <row r="69" spans="5:15">
      <c r="E69" s="1" t="s">
        <v>68</v>
      </c>
    </row>
    <row r="70" spans="5:15">
      <c r="E70" s="1" t="s">
        <v>69</v>
      </c>
    </row>
    <row r="71" spans="5:15">
      <c r="E71" s="6" t="s">
        <v>70</v>
      </c>
      <c r="F71" s="7">
        <f>SUM(F67:F70)</f>
        <v>68921</v>
      </c>
      <c r="G71" s="7">
        <f t="shared" ref="G71:O71" si="14">IF(G4=$BF$1,"",SUM(G67:G70))</f>
        <v>0</v>
      </c>
      <c r="H71" s="7">
        <f>SUM(H67:H70)</f>
        <v>5135</v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5">
      <c r="E72" s="12"/>
    </row>
    <row r="74" spans="5:15">
      <c r="E74" s="1" t="s">
        <v>71</v>
      </c>
    </row>
    <row r="75" spans="5:15">
      <c r="E75" s="1" t="s">
        <v>72</v>
      </c>
    </row>
    <row r="76" spans="5:15">
      <c r="E76" s="1" t="s">
        <v>73</v>
      </c>
    </row>
    <row r="77" spans="5:15">
      <c r="E77" s="1" t="s">
        <v>74</v>
      </c>
    </row>
    <row r="81" spans="5:15">
      <c r="E81" s="1" t="s">
        <v>75</v>
      </c>
    </row>
    <row r="82" spans="5:15">
      <c r="E82" s="1" t="s">
        <v>76</v>
      </c>
    </row>
    <row r="83" spans="5:15">
      <c r="E83" s="6" t="s">
        <v>77</v>
      </c>
      <c r="F83" s="7">
        <f>SUM(F71:F82)</f>
        <v>68921</v>
      </c>
      <c r="G83" s="7">
        <f t="shared" ref="G83:O83" si="15">IF(G4=$BF$1,"",SUM(G71:G82))</f>
        <v>0</v>
      </c>
      <c r="H83" s="7">
        <f>SUM(H71:H82)</f>
        <v>5135</v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5">
      <c r="E84" s="1" t="s">
        <v>78</v>
      </c>
    </row>
    <row r="85" spans="5:15">
      <c r="E85" s="1" t="s">
        <v>79</v>
      </c>
    </row>
    <row r="88" spans="5:15">
      <c r="E88" s="8" t="s">
        <v>80</v>
      </c>
      <c r="F88" s="8"/>
      <c r="G88" s="8"/>
      <c r="H88" s="8"/>
      <c r="I88" s="8"/>
      <c r="J88" s="48"/>
      <c r="K88" s="8"/>
      <c r="L88" s="8"/>
      <c r="M88" s="8"/>
      <c r="N88" s="8"/>
      <c r="O88" s="8"/>
    </row>
    <row r="89" spans="5:15">
      <c r="E89" s="1" t="s">
        <v>81</v>
      </c>
    </row>
    <row r="90" spans="5:15">
      <c r="E90" s="1" t="s">
        <v>82</v>
      </c>
    </row>
    <row r="91" spans="5:15">
      <c r="E91" s="1" t="s">
        <v>83</v>
      </c>
    </row>
    <row r="92" spans="5:15">
      <c r="E92" s="12" t="s">
        <v>84</v>
      </c>
      <c r="F92">
        <f>bs!E13</f>
        <v>72729</v>
      </c>
      <c r="G92"/>
      <c r="H92">
        <f>bs!F13</f>
        <v>80228</v>
      </c>
      <c r="J92" s="53" t="s">
        <v>514</v>
      </c>
    </row>
    <row r="93" spans="5:15">
      <c r="E93" s="1" t="s">
        <v>85</v>
      </c>
    </row>
    <row r="94" spans="5:15">
      <c r="E94" s="1" t="s">
        <v>86</v>
      </c>
    </row>
    <row r="95" spans="5:15">
      <c r="E95" s="1" t="s">
        <v>87</v>
      </c>
    </row>
    <row r="96" spans="5:15">
      <c r="E96" s="12"/>
    </row>
    <row r="98" spans="5:15">
      <c r="E98" s="6" t="s">
        <v>88</v>
      </c>
      <c r="F98" s="7">
        <f>F89+F90+F91+F92+F93+F94+F95+F96</f>
        <v>72729</v>
      </c>
      <c r="G98" s="7">
        <f>IF(G4=$BF$1,"",G89+G90+G91+G92+G93+G94+G95+G96)</f>
        <v>0</v>
      </c>
      <c r="H98" s="7">
        <f>H89+H90+H91+H92+H93+H94+H95+H96</f>
        <v>80228</v>
      </c>
      <c r="I98" s="7" t="str">
        <f t="shared" ref="H98:O98" si="16">IF(I4=$BF$1,"",I89+I90+I91+I92+I93+I94+I95)</f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89</v>
      </c>
    </row>
    <row r="100" spans="5:15">
      <c r="E100" s="6" t="s">
        <v>90</v>
      </c>
      <c r="F100" s="7">
        <f>F98+F99</f>
        <v>72729</v>
      </c>
      <c r="G100" s="7">
        <f t="shared" ref="G100:O100" si="17">IF(G4=$BF$1,"",G98+G99)</f>
        <v>0</v>
      </c>
      <c r="H100" s="7">
        <f>H98+H99</f>
        <v>80228</v>
      </c>
      <c r="I100" s="7" t="str">
        <f t="shared" si="17"/>
        <v/>
      </c>
      <c r="J100" s="43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91</v>
      </c>
      <c r="F101">
        <v>909691</v>
      </c>
      <c r="G101"/>
      <c r="H101">
        <v>909691</v>
      </c>
      <c r="J101" s="55" t="s">
        <v>510</v>
      </c>
    </row>
    <row r="102" spans="5:15">
      <c r="E102" s="1" t="s">
        <v>92</v>
      </c>
      <c r="F102">
        <v>168127</v>
      </c>
      <c r="G102"/>
      <c r="H102">
        <v>191281</v>
      </c>
      <c r="J102" s="55" t="s">
        <v>510</v>
      </c>
    </row>
    <row r="103" spans="5:15">
      <c r="E103" s="1" t="s">
        <v>93</v>
      </c>
    </row>
    <row r="104" spans="5:15">
      <c r="E104" s="6" t="s">
        <v>94</v>
      </c>
      <c r="F104" s="7">
        <f>F101+F102+F103</f>
        <v>1077818</v>
      </c>
      <c r="G104" s="7">
        <f>IF(G4=$BF$1,"",G101+G102+G103)</f>
        <v>0</v>
      </c>
      <c r="H104" s="7">
        <f>H101+H102+H103</f>
        <v>1100972</v>
      </c>
      <c r="I104" s="7" t="str">
        <f t="shared" ref="I104:O104" si="18">IF(I4=$BF$1,"",I101+I102+I103)</f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95</v>
      </c>
    </row>
    <row r="106" spans="5:15">
      <c r="E106" s="1" t="s">
        <v>96</v>
      </c>
    </row>
    <row r="107" spans="5:15">
      <c r="E107" s="1" t="s">
        <v>97</v>
      </c>
      <c r="F107" s="57">
        <f>bs!E12</f>
        <v>189010</v>
      </c>
    </row>
    <row r="108" spans="5:15">
      <c r="E108" s="1" t="s">
        <v>98</v>
      </c>
    </row>
    <row r="109" spans="5:15">
      <c r="E109" s="1" t="s">
        <v>99</v>
      </c>
    </row>
    <row r="110" spans="5:15">
      <c r="E110" s="1" t="s">
        <v>100</v>
      </c>
    </row>
    <row r="111" spans="5:15">
      <c r="E111" s="1" t="s">
        <v>101</v>
      </c>
    </row>
    <row r="112" spans="5:15">
      <c r="E112" s="1" t="s">
        <v>102</v>
      </c>
    </row>
    <row r="113" spans="5:15">
      <c r="E113" s="1" t="s">
        <v>103</v>
      </c>
    </row>
    <row r="114" spans="5:15">
      <c r="E114" s="1" t="s">
        <v>104</v>
      </c>
    </row>
    <row r="115" spans="5:15">
      <c r="E115" s="1" t="s">
        <v>105</v>
      </c>
    </row>
    <row r="116" spans="5:15">
      <c r="E116" s="1" t="s">
        <v>106</v>
      </c>
    </row>
    <row r="117" spans="5:15">
      <c r="E117" s="1" t="s">
        <v>107</v>
      </c>
    </row>
    <row r="118" spans="5:15">
      <c r="E118" s="1" t="s">
        <v>108</v>
      </c>
    </row>
    <row r="122" spans="5:15">
      <c r="E122" s="1" t="s">
        <v>109</v>
      </c>
      <c r="F122" s="57">
        <f>bs!E14</f>
        <v>137228</v>
      </c>
      <c r="H122">
        <f>bs!F14</f>
        <v>155386</v>
      </c>
      <c r="J122" s="53" t="s">
        <v>514</v>
      </c>
    </row>
    <row r="123" spans="5:15">
      <c r="E123" s="1" t="s">
        <v>110</v>
      </c>
    </row>
    <row r="124" spans="5:15">
      <c r="E124" s="1" t="s">
        <v>111</v>
      </c>
    </row>
    <row r="125" spans="5:15">
      <c r="E125" s="1" t="s">
        <v>112</v>
      </c>
      <c r="F125">
        <v>52145</v>
      </c>
      <c r="G125"/>
      <c r="H125">
        <v>36483</v>
      </c>
      <c r="J125" s="55" t="s">
        <v>510</v>
      </c>
    </row>
    <row r="126" spans="5:15">
      <c r="E126" s="1" t="s">
        <v>113</v>
      </c>
    </row>
    <row r="127" spans="5:15">
      <c r="E127" s="12" t="s">
        <v>114</v>
      </c>
      <c r="F127">
        <f>bs!E17</f>
        <v>27048</v>
      </c>
      <c r="G127"/>
      <c r="H127">
        <f>bs!F17</f>
        <v>66749</v>
      </c>
      <c r="J127" s="53" t="s">
        <v>514</v>
      </c>
    </row>
    <row r="128" spans="5:15">
      <c r="E128" s="6" t="s">
        <v>115</v>
      </c>
      <c r="F128" s="7">
        <f>F100+SUM(F104:F127)</f>
        <v>1555978</v>
      </c>
      <c r="G128" s="7">
        <f t="shared" ref="G128:O128" si="19">IF(G4=$BF$1,"",G100+SUM(G104:G126))</f>
        <v>0</v>
      </c>
      <c r="H128" s="7">
        <f>H100+SUM(H104:H127)</f>
        <v>1439818</v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5">
      <c r="E129" s="8" t="s">
        <v>116</v>
      </c>
      <c r="F129" s="8"/>
      <c r="G129" s="8"/>
      <c r="H129" s="8"/>
      <c r="I129" s="8"/>
      <c r="J129" s="48"/>
      <c r="K129" s="8"/>
      <c r="L129" s="8"/>
      <c r="M129" s="8"/>
      <c r="N129" s="8"/>
      <c r="O129" s="8"/>
    </row>
    <row r="130" spans="5:15">
      <c r="E130" s="1" t="s">
        <v>117</v>
      </c>
      <c r="F130">
        <v>148502</v>
      </c>
      <c r="G130"/>
      <c r="H130">
        <v>69710</v>
      </c>
      <c r="J130" s="55" t="s">
        <v>510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  <c r="F133">
        <v>348182</v>
      </c>
      <c r="G133"/>
      <c r="H133">
        <v>262845</v>
      </c>
      <c r="J133" s="55" t="s">
        <v>510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496684</v>
      </c>
      <c r="G140" s="7">
        <f t="shared" ref="G140:O140" si="20">IF(G4=$BF$1,"",G130+G131+G132+G133+G134+G135+G136+G139)</f>
        <v>0</v>
      </c>
      <c r="H140" s="7">
        <f>H130+H131+H132+H133+H134+H135+H136+H139</f>
        <v>332555</v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</row>
    <row r="145" spans="5:15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>
        <f>H141+H142+H143+H144</f>
        <v>0</v>
      </c>
      <c r="I145" s="7" t="str">
        <f t="shared" si="21"/>
        <v/>
      </c>
      <c r="J145" s="43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  <c r="F151">
        <v>6686</v>
      </c>
      <c r="G151"/>
      <c r="H151">
        <v>7921</v>
      </c>
      <c r="J151" s="55" t="s">
        <v>510</v>
      </c>
    </row>
    <row r="152" spans="5:15">
      <c r="H152" s="38"/>
    </row>
    <row r="153" spans="5:15">
      <c r="H153" s="38"/>
    </row>
    <row r="154" spans="5:15">
      <c r="E154" s="12" t="s">
        <v>134</v>
      </c>
      <c r="F154">
        <v>23277</v>
      </c>
      <c r="G154"/>
      <c r="H154">
        <v>23219</v>
      </c>
      <c r="J154" s="55" t="s">
        <v>510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</row>
    <row r="158" spans="5:15">
      <c r="E158" s="1" t="s">
        <v>138</v>
      </c>
      <c r="F158">
        <v>39830</v>
      </c>
      <c r="G158"/>
      <c r="H158">
        <v>58126</v>
      </c>
      <c r="J158" s="55" t="s">
        <v>510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69793</v>
      </c>
      <c r="G160" s="7">
        <f>IF(G4=$BF$1,"",G146+G147+G148+G149+G150+G151+G152+G153+G154+G155+G156+G157+G158+G159)</f>
        <v>0</v>
      </c>
      <c r="H160" s="7">
        <f>H146+H147+H148+H149+H150+H151+H152+H153+H154+H155+H156+H157+H158+H159</f>
        <v>89266</v>
      </c>
      <c r="I160" s="7" t="str">
        <f>IF(I4=$BF$1,"",I146+I147+I148+I149+I150+I151+I152+I153+I154+I155+I156+#REF!+I158+I159)</f>
        <v/>
      </c>
      <c r="J160" s="43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5">
      <c r="E161" s="6" t="s">
        <v>12</v>
      </c>
      <c r="F161" s="7">
        <f>F140+F145+F160</f>
        <v>566477</v>
      </c>
      <c r="G161" s="7">
        <f t="shared" ref="G161:O161" si="22">IF(G4=$BF$1,"",G140+G145+G160)</f>
        <v>0</v>
      </c>
      <c r="H161" s="7">
        <f>H140+H145+H160</f>
        <v>421821</v>
      </c>
      <c r="I161" s="7" t="str">
        <f t="shared" si="22"/>
        <v/>
      </c>
      <c r="J161" s="43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</row>
    <row r="162" spans="5:15">
      <c r="E162" s="8" t="s">
        <v>141</v>
      </c>
      <c r="F162" s="8"/>
      <c r="G162" s="8"/>
      <c r="H162" s="8"/>
      <c r="I162" s="8"/>
      <c r="J162" s="48"/>
      <c r="K162" s="8"/>
      <c r="L162" s="8"/>
      <c r="M162" s="8"/>
      <c r="N162" s="8"/>
      <c r="O162" s="8"/>
    </row>
    <row r="163" spans="5:15">
      <c r="E163" s="1" t="s">
        <v>142</v>
      </c>
    </row>
    <row r="164" spans="5:15">
      <c r="E164" s="1" t="s">
        <v>143</v>
      </c>
    </row>
    <row r="165" spans="5:15">
      <c r="E165" s="1" t="s">
        <v>144</v>
      </c>
    </row>
    <row r="166" spans="5:15">
      <c r="E166" s="1" t="s">
        <v>145</v>
      </c>
    </row>
    <row r="167" spans="5:15">
      <c r="E167" s="1" t="s">
        <v>146</v>
      </c>
      <c r="F167">
        <v>20767</v>
      </c>
      <c r="G167"/>
      <c r="H167">
        <v>17786</v>
      </c>
      <c r="J167" s="55" t="s">
        <v>510</v>
      </c>
    </row>
    <row r="168" spans="5:15">
      <c r="E168" s="1" t="s">
        <v>147</v>
      </c>
    </row>
    <row r="169" spans="5:15">
      <c r="E169" s="1" t="s">
        <v>148</v>
      </c>
    </row>
    <row r="170" spans="5:15">
      <c r="E170" s="1" t="s">
        <v>149</v>
      </c>
    </row>
    <row r="171" spans="5:15">
      <c r="E171" s="1" t="s">
        <v>150</v>
      </c>
    </row>
    <row r="172" spans="5:15">
      <c r="E172" s="1" t="s">
        <v>151</v>
      </c>
    </row>
    <row r="173" spans="5:15">
      <c r="E173" s="1" t="s">
        <v>152</v>
      </c>
    </row>
    <row r="174" spans="5:15">
      <c r="E174" s="1" t="s">
        <v>153</v>
      </c>
    </row>
    <row r="175" spans="5:15">
      <c r="E175" s="1" t="s">
        <v>154</v>
      </c>
    </row>
    <row r="176" spans="5:15">
      <c r="E176" s="1" t="s">
        <v>155</v>
      </c>
    </row>
    <row r="177" spans="5:15">
      <c r="E177" s="1" t="s">
        <v>156</v>
      </c>
      <c r="F177" s="57">
        <f>bs!E23</f>
        <v>38115</v>
      </c>
      <c r="H177">
        <f>bs!F23</f>
        <v>48933</v>
      </c>
      <c r="J177" s="53" t="s">
        <v>514</v>
      </c>
    </row>
    <row r="178" spans="5:15">
      <c r="E178" s="1" t="s">
        <v>157</v>
      </c>
    </row>
    <row r="180" spans="5:15">
      <c r="E180" s="1" t="s">
        <v>158</v>
      </c>
    </row>
    <row r="181" spans="5:15">
      <c r="E181" s="1" t="s">
        <v>159</v>
      </c>
      <c r="F181">
        <v>5239</v>
      </c>
      <c r="G181"/>
      <c r="H181">
        <v>9898</v>
      </c>
      <c r="J181" s="55" t="s">
        <v>510</v>
      </c>
    </row>
    <row r="183" spans="5:15">
      <c r="E183" s="1" t="s">
        <v>160</v>
      </c>
    </row>
    <row r="184" spans="5:15">
      <c r="E184" s="12" t="s">
        <v>161</v>
      </c>
      <c r="F184">
        <f>bs!E22</f>
        <v>39602</v>
      </c>
      <c r="G184"/>
      <c r="H184">
        <f>bs!F22</f>
        <v>34718</v>
      </c>
      <c r="J184" s="53" t="s">
        <v>514</v>
      </c>
    </row>
    <row r="185" spans="5:15">
      <c r="E185" s="12" t="s">
        <v>162</v>
      </c>
      <c r="F185">
        <f>bs!E25</f>
        <v>104843</v>
      </c>
      <c r="G185"/>
      <c r="H185">
        <f>bs!F25</f>
        <v>107543</v>
      </c>
      <c r="J185" s="53" t="s">
        <v>514</v>
      </c>
    </row>
    <row r="187" spans="5:15">
      <c r="E187" s="1" t="s">
        <v>163</v>
      </c>
      <c r="F187">
        <f>bs!E27</f>
        <v>88054</v>
      </c>
      <c r="G187"/>
      <c r="H187">
        <f>bs!F27</f>
        <v>102904</v>
      </c>
      <c r="J187" s="53" t="s">
        <v>514</v>
      </c>
    </row>
    <row r="188" spans="5:15">
      <c r="E188" s="1" t="s">
        <v>164</v>
      </c>
    </row>
    <row r="189" spans="5:15">
      <c r="E189" s="6" t="s">
        <v>13</v>
      </c>
      <c r="F189" s="7">
        <f>SUM(F163:F188)</f>
        <v>296620</v>
      </c>
      <c r="G189" s="7">
        <f t="shared" ref="G189:O189" si="23">IF(G4=$BF$1,"",SUM(G163:G188))</f>
        <v>0</v>
      </c>
      <c r="H189" s="7">
        <f>SUM(H163:H188)</f>
        <v>321782</v>
      </c>
      <c r="I189" s="7" t="str">
        <f t="shared" si="23"/>
        <v/>
      </c>
      <c r="J189" s="43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5">
      <c r="E190" s="8" t="s">
        <v>165</v>
      </c>
      <c r="F190" s="8"/>
      <c r="G190" s="8"/>
      <c r="H190" s="8"/>
      <c r="I190" s="8"/>
      <c r="J190" s="48"/>
      <c r="K190" s="8"/>
      <c r="L190" s="8"/>
      <c r="M190" s="8"/>
      <c r="N190" s="8"/>
      <c r="O190" s="8"/>
    </row>
    <row r="191" spans="5:15">
      <c r="E191" s="1" t="s">
        <v>166</v>
      </c>
    </row>
    <row r="192" spans="5:15">
      <c r="E192" s="1" t="s">
        <v>167</v>
      </c>
    </row>
    <row r="193" spans="5:10">
      <c r="E193" s="1" t="s">
        <v>168</v>
      </c>
      <c r="F193">
        <v>650989</v>
      </c>
      <c r="G193"/>
      <c r="H193">
        <v>667943</v>
      </c>
      <c r="J193" s="55" t="s">
        <v>510</v>
      </c>
    </row>
    <row r="194" spans="5:10">
      <c r="E194" s="1" t="s">
        <v>169</v>
      </c>
    </row>
    <row r="195" spans="5:10">
      <c r="E195" s="1" t="s">
        <v>170</v>
      </c>
    </row>
    <row r="196" spans="5:10">
      <c r="E196" s="1" t="s">
        <v>171</v>
      </c>
    </row>
    <row r="197" spans="5:10">
      <c r="E197" s="1" t="s">
        <v>172</v>
      </c>
    </row>
    <row r="198" spans="5:10">
      <c r="E198" s="1" t="s">
        <v>173</v>
      </c>
    </row>
    <row r="199" spans="5:10">
      <c r="E199" s="1" t="s">
        <v>174</v>
      </c>
    </row>
    <row r="200" spans="5:10">
      <c r="E200" s="1" t="s">
        <v>175</v>
      </c>
    </row>
    <row r="201" spans="5:10">
      <c r="E201" s="1" t="s">
        <v>176</v>
      </c>
    </row>
    <row r="202" spans="5:10">
      <c r="E202" s="1" t="s">
        <v>177</v>
      </c>
    </row>
    <row r="203" spans="5:10">
      <c r="E203" s="1" t="s">
        <v>178</v>
      </c>
      <c r="F203" s="57">
        <f>bs!E32</f>
        <v>31715</v>
      </c>
      <c r="H203">
        <f>bs!F32</f>
        <v>16910</v>
      </c>
      <c r="J203" s="53" t="s">
        <v>514</v>
      </c>
    </row>
    <row r="204" spans="5:10">
      <c r="E204" s="1" t="s">
        <v>55</v>
      </c>
    </row>
    <row r="205" spans="5:10">
      <c r="E205" s="1" t="s">
        <v>67</v>
      </c>
    </row>
    <row r="206" spans="5:10">
      <c r="E206" s="12" t="s">
        <v>179</v>
      </c>
      <c r="F206" s="57">
        <f>bs!E30</f>
        <v>51292</v>
      </c>
      <c r="H206">
        <f>bs!F30</f>
        <v>51967</v>
      </c>
      <c r="J206" s="53" t="s">
        <v>514</v>
      </c>
    </row>
    <row r="209" spans="5:15">
      <c r="E209" s="1" t="s">
        <v>180</v>
      </c>
      <c r="F209">
        <v>43608</v>
      </c>
      <c r="G209"/>
      <c r="H209">
        <v>38440</v>
      </c>
      <c r="J209" s="55" t="s">
        <v>510</v>
      </c>
    </row>
    <row r="210" spans="5:15">
      <c r="E210" s="6" t="s">
        <v>14</v>
      </c>
      <c r="F210" s="7">
        <f>SUM(F191:F209)</f>
        <v>777604</v>
      </c>
      <c r="G210" s="7">
        <f t="shared" ref="G210:O210" si="24">IF(G4=$BF$1,"",SUM(G191:G209))</f>
        <v>0</v>
      </c>
      <c r="H210" s="7">
        <f>SUM(H191:H209)</f>
        <v>775260</v>
      </c>
      <c r="I210" s="7" t="str">
        <f t="shared" si="24"/>
        <v/>
      </c>
      <c r="J210" s="43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5">
      <c r="E211" s="8" t="s">
        <v>181</v>
      </c>
      <c r="F211" s="8"/>
      <c r="G211" s="8"/>
      <c r="H211" s="8"/>
      <c r="I211" s="8"/>
      <c r="J211" s="48"/>
      <c r="K211" s="8"/>
      <c r="L211" s="8"/>
      <c r="M211" s="8"/>
      <c r="N211" s="8"/>
      <c r="O211" s="8"/>
    </row>
    <row r="212" spans="5:15">
      <c r="E212" s="1" t="s">
        <v>182</v>
      </c>
      <c r="F212">
        <f>632235+bs!E40</f>
        <v>632937</v>
      </c>
      <c r="G212"/>
      <c r="H212">
        <f>610345+bs!F40</f>
        <v>611047</v>
      </c>
      <c r="J212" s="53" t="s">
        <v>514</v>
      </c>
    </row>
    <row r="213" spans="5:15">
      <c r="E213" s="1" t="s">
        <v>183</v>
      </c>
    </row>
    <row r="214" spans="5:15">
      <c r="E214" s="1" t="s">
        <v>184</v>
      </c>
    </row>
    <row r="215" spans="5:15">
      <c r="E215" s="1" t="s">
        <v>185</v>
      </c>
    </row>
    <row r="216" spans="5:15">
      <c r="E216" s="1" t="s">
        <v>186</v>
      </c>
    </row>
    <row r="217" spans="5:15">
      <c r="E217" s="1" t="s">
        <v>187</v>
      </c>
      <c r="F217">
        <v>863768</v>
      </c>
      <c r="G217"/>
      <c r="H217">
        <v>550866</v>
      </c>
      <c r="J217" s="55" t="s">
        <v>510</v>
      </c>
    </row>
    <row r="218" spans="5:15">
      <c r="E218" s="1" t="s">
        <v>188</v>
      </c>
      <c r="H218" s="38"/>
    </row>
    <row r="219" spans="5:15">
      <c r="E219" s="1" t="s">
        <v>189</v>
      </c>
      <c r="F219">
        <v>-92617</v>
      </c>
      <c r="G219"/>
      <c r="H219">
        <v>-77356</v>
      </c>
      <c r="J219" s="55" t="s">
        <v>510</v>
      </c>
    </row>
    <row r="220" spans="5:15">
      <c r="E220" s="1" t="s">
        <v>190</v>
      </c>
      <c r="H220" s="38"/>
    </row>
    <row r="221" spans="5:15">
      <c r="E221" s="1" t="s">
        <v>67</v>
      </c>
      <c r="H221" s="38"/>
    </row>
    <row r="222" spans="5:15">
      <c r="E222" s="1" t="s">
        <v>191</v>
      </c>
      <c r="H222" s="38"/>
    </row>
    <row r="223" spans="5:15">
      <c r="E223" s="1" t="s">
        <v>192</v>
      </c>
      <c r="F223">
        <v>-355857</v>
      </c>
      <c r="G223"/>
      <c r="H223">
        <v>-319960</v>
      </c>
      <c r="J223" s="55" t="s">
        <v>510</v>
      </c>
    </row>
    <row r="224" spans="5:15">
      <c r="E224" s="12" t="s">
        <v>193</v>
      </c>
    </row>
    <row r="225" spans="5:15">
      <c r="E225" s="12" t="s">
        <v>194</v>
      </c>
    </row>
    <row r="227" spans="5:15">
      <c r="E227" s="6" t="s">
        <v>195</v>
      </c>
      <c r="F227" s="7">
        <f>SUM(F212:F226)</f>
        <v>1048231</v>
      </c>
      <c r="G227" s="7">
        <f t="shared" ref="G227:O227" si="25">IF(G4=$BF$1,"",SUM(G212:G226))</f>
        <v>0</v>
      </c>
      <c r="H227" s="7">
        <f>SUM(H212:H226)</f>
        <v>764597</v>
      </c>
      <c r="I227" s="7" t="str">
        <f t="shared" si="25"/>
        <v/>
      </c>
      <c r="J227" s="43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</row>
    <row r="228" spans="5:15">
      <c r="E228" s="8" t="s">
        <v>196</v>
      </c>
      <c r="F228" s="8"/>
      <c r="G228" s="8"/>
      <c r="H228" s="8"/>
      <c r="I228" s="8"/>
      <c r="J228" s="48"/>
      <c r="K228" s="8"/>
      <c r="L228" s="8"/>
      <c r="M228" s="8"/>
      <c r="N228" s="8"/>
      <c r="O228" s="8"/>
    </row>
    <row r="229" spans="5:15">
      <c r="E229" s="1" t="s">
        <v>197</v>
      </c>
    </row>
    <row r="230" spans="5:15">
      <c r="E230" s="1" t="s">
        <v>198</v>
      </c>
    </row>
    <row r="231" spans="5:15">
      <c r="E231" s="1" t="s">
        <v>199</v>
      </c>
    </row>
    <row r="232" spans="5:15">
      <c r="E232" s="1" t="s">
        <v>200</v>
      </c>
    </row>
    <row r="233" spans="5:15">
      <c r="E233" s="1" t="s">
        <v>201</v>
      </c>
    </row>
    <row r="234" spans="5:15">
      <c r="E234" s="1" t="s">
        <v>202</v>
      </c>
    </row>
    <row r="235" spans="5:15">
      <c r="E235" s="1" t="s">
        <v>203</v>
      </c>
    </row>
    <row r="236" spans="5:15">
      <c r="E236" s="1" t="s">
        <v>53</v>
      </c>
    </row>
    <row r="237" spans="5:15">
      <c r="E237" s="1" t="s">
        <v>204</v>
      </c>
    </row>
    <row r="238" spans="5:15">
      <c r="E238" s="1" t="s">
        <v>205</v>
      </c>
    </row>
    <row r="239" spans="5:15">
      <c r="E239" s="1" t="s">
        <v>206</v>
      </c>
    </row>
    <row r="240" spans="5:15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4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4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4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48"/>
      <c r="K265" s="8"/>
      <c r="L265" s="8"/>
      <c r="M265" s="8"/>
      <c r="N265" s="8"/>
      <c r="O265" s="8"/>
    </row>
    <row r="266" spans="5:15">
      <c r="E266" s="8" t="s">
        <v>231</v>
      </c>
      <c r="F266" s="8">
        <v>183932</v>
      </c>
      <c r="G266" s="8">
        <v>146197</v>
      </c>
      <c r="H266" s="8">
        <v>99830</v>
      </c>
      <c r="I266" s="8"/>
      <c r="J266" s="48"/>
      <c r="K266" s="8"/>
      <c r="L266" s="8"/>
      <c r="M266" s="8"/>
      <c r="N266" s="8"/>
      <c r="O266" s="8"/>
    </row>
    <row r="267" spans="5:15">
      <c r="E267" s="1" t="s">
        <v>232</v>
      </c>
      <c r="F267">
        <v>68921</v>
      </c>
      <c r="G267">
        <v>5135</v>
      </c>
      <c r="H267">
        <v>129535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4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23805</v>
      </c>
      <c r="G271">
        <v>24871</v>
      </c>
      <c r="H271">
        <v>22584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78182</v>
      </c>
      <c r="G275">
        <v>81639</v>
      </c>
      <c r="H275">
        <v>86437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  <c r="F279">
        <v>0</v>
      </c>
      <c r="G279">
        <v>0</v>
      </c>
      <c r="H279">
        <v>-151463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  <c r="F284">
        <v>32205</v>
      </c>
      <c r="G284">
        <v>37817</v>
      </c>
      <c r="H284">
        <v>19081</v>
      </c>
    </row>
    <row r="285" spans="5:8">
      <c r="E285" s="1" t="s">
        <v>248</v>
      </c>
      <c r="F285">
        <v>20360</v>
      </c>
      <c r="G285">
        <v>13683</v>
      </c>
      <c r="H285">
        <v>43613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540</v>
      </c>
      <c r="G288">
        <v>435</v>
      </c>
      <c r="H288">
        <v>-6194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155092</v>
      </c>
      <c r="G296" s="7">
        <f>IF(G4=$BF$1,"",G271+G272+G273+G274+G275+G276+G277+G278+G279+G280+G281+G282+G283+G284+G285+G286+G287+G288+G289+G290+G291+G292+G293+G294+G295)</f>
        <v>158445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43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224013</v>
      </c>
      <c r="G297" s="7">
        <f t="shared" ref="G297:O297" si="27">IF(G4=$BF$1,"",MIN(F267,F268,F269)+F296)</f>
        <v>224013</v>
      </c>
      <c r="H297" s="7" t="str">
        <f t="shared" si="27"/>
        <v/>
      </c>
      <c r="I297" s="7" t="str">
        <f t="shared" si="27"/>
        <v/>
      </c>
      <c r="J297" s="43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4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  <c r="F300">
        <v>-14760</v>
      </c>
      <c r="G300">
        <v>-8243</v>
      </c>
      <c r="H300">
        <v>-76460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8485</v>
      </c>
      <c r="G309">
        <v>22099</v>
      </c>
      <c r="H309">
        <v>20717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5766</v>
      </c>
      <c r="G315">
        <v>-1700</v>
      </c>
      <c r="H315">
        <v>-13920</v>
      </c>
    </row>
    <row r="316" spans="5:15">
      <c r="E316" s="1" t="s">
        <v>276</v>
      </c>
    </row>
    <row r="317" spans="5:15">
      <c r="E317" s="1" t="s">
        <v>277</v>
      </c>
      <c r="F317">
        <v>5965</v>
      </c>
      <c r="G317">
        <v>12411</v>
      </c>
      <c r="H317">
        <v>5411</v>
      </c>
    </row>
    <row r="318" spans="5:15">
      <c r="E318" s="6" t="s">
        <v>278</v>
      </c>
      <c r="F318" s="7">
        <f>F299+F300+F301+F302+F303+F304+F305+F306+F307+F308+F309+F310+F311+F312+F313+F314+F315+F316+F317</f>
        <v>5456</v>
      </c>
      <c r="G318" s="7">
        <f>IF(G4=$BF$1,"",G299+G300+G301+G302+G303+G304+G305+G306+G307+G308+G309+G310+G311+G312+G313+G314+G315+G316+G317)</f>
        <v>24567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43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229469</v>
      </c>
      <c r="G319" s="7">
        <f t="shared" ref="G319:O319" si="28">IF(G4=$BF$1,"",G297+G318)</f>
        <v>248580</v>
      </c>
      <c r="H319" s="7" t="str">
        <f t="shared" si="28"/>
        <v/>
      </c>
      <c r="I319" s="7" t="str">
        <f t="shared" si="28"/>
        <v/>
      </c>
      <c r="J319" s="43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4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43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229469</v>
      </c>
      <c r="G326" s="7">
        <f t="shared" ref="G326:O326" si="30">IF(G4=$BF$1,"",G325+G319)</f>
        <v>248580</v>
      </c>
      <c r="H326" s="7" t="str">
        <f t="shared" si="30"/>
        <v/>
      </c>
      <c r="I326" s="7" t="str">
        <f t="shared" si="30"/>
        <v/>
      </c>
      <c r="J326" s="43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48"/>
      <c r="K327" s="8"/>
      <c r="L327" s="8"/>
      <c r="M327" s="8"/>
      <c r="N327" s="8"/>
      <c r="O327" s="8"/>
    </row>
    <row r="328" spans="5:15">
      <c r="E328" s="1" t="s">
        <v>287</v>
      </c>
      <c r="F328">
        <v>-18265</v>
      </c>
      <c r="G328">
        <v>-25717</v>
      </c>
      <c r="H328">
        <v>-40812</v>
      </c>
    </row>
    <row r="329" spans="5:15">
      <c r="E329" s="1" t="s">
        <v>288</v>
      </c>
      <c r="F329">
        <v>0</v>
      </c>
      <c r="G329">
        <v>0</v>
      </c>
      <c r="H329">
        <v>199481</v>
      </c>
    </row>
    <row r="330" spans="5:15">
      <c r="E330" s="1" t="s">
        <v>289</v>
      </c>
    </row>
    <row r="331" spans="5:15">
      <c r="E331" s="1" t="s">
        <v>290</v>
      </c>
      <c r="F331">
        <v>0</v>
      </c>
      <c r="G331">
        <v>0</v>
      </c>
      <c r="H331">
        <v>232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-18265</v>
      </c>
      <c r="G337" s="7">
        <f>IF(G4=$BF$1,"",SUM(G328:G336))</f>
        <v>-25717</v>
      </c>
      <c r="H337" s="7" t="str">
        <f t="shared" ref="H337:O337" si="31">IF(H4=$BF$1,"",SUM(H328:H334))</f>
        <v/>
      </c>
      <c r="I337" s="7" t="str">
        <f t="shared" si="31"/>
        <v/>
      </c>
      <c r="J337" s="43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48"/>
      <c r="K338" s="8"/>
      <c r="L338" s="8"/>
      <c r="M338" s="8"/>
      <c r="N338" s="8"/>
      <c r="O338" s="8"/>
    </row>
    <row r="339" spans="5:15">
      <c r="E339" s="1" t="s">
        <v>298</v>
      </c>
      <c r="F339">
        <v>-31755</v>
      </c>
      <c r="G339">
        <v>-20557</v>
      </c>
      <c r="H339">
        <v>-47777</v>
      </c>
    </row>
    <row r="340" spans="5:15">
      <c r="E340" s="1" t="s">
        <v>299</v>
      </c>
      <c r="F340">
        <v>0</v>
      </c>
      <c r="G340">
        <v>415000</v>
      </c>
      <c r="H340">
        <v>0</v>
      </c>
    </row>
    <row r="341" spans="5:15">
      <c r="E341" s="12" t="s">
        <v>300</v>
      </c>
      <c r="F341">
        <v>-4753</v>
      </c>
      <c r="G341">
        <v>-9900</v>
      </c>
      <c r="H341">
        <v>-14376</v>
      </c>
    </row>
    <row r="342" spans="5:15">
      <c r="E342" s="1" t="s">
        <v>301</v>
      </c>
    </row>
    <row r="343" spans="5:15">
      <c r="E343" s="1" t="s">
        <v>302</v>
      </c>
      <c r="F343">
        <v>-113588</v>
      </c>
      <c r="G343">
        <v>-158311</v>
      </c>
      <c r="H343">
        <v>-168975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-7319</v>
      </c>
      <c r="G349">
        <v>-5340</v>
      </c>
      <c r="H349">
        <v>-655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-157415</v>
      </c>
      <c r="G352" s="7">
        <f>IF(G4=$BF$1,"",SUM(G339:G351))</f>
        <v>220892</v>
      </c>
      <c r="H352" s="7" t="str">
        <f t="shared" ref="H352:O352" si="32">IF(H4=$BF$1,"",SUM(H339:H346))</f>
        <v/>
      </c>
      <c r="I352" s="7" t="str">
        <f t="shared" si="32"/>
        <v/>
      </c>
      <c r="J352" s="43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53789</v>
      </c>
      <c r="G353" s="7">
        <f t="shared" ref="G353:O353" si="33">IF(G4=$BF$1,"",G326+G337+G352)</f>
        <v>443755</v>
      </c>
      <c r="H353" s="7" t="str">
        <f t="shared" si="33"/>
        <v/>
      </c>
      <c r="I353" s="7" t="str">
        <f t="shared" si="33"/>
        <v/>
      </c>
      <c r="J353" s="43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53789</v>
      </c>
      <c r="G355" s="7">
        <f t="shared" ref="G355:O355" si="34">IF(G4=$BF$1,"",G353+G354)</f>
        <v>443755</v>
      </c>
      <c r="H355" s="7" t="str">
        <f t="shared" si="34"/>
        <v/>
      </c>
      <c r="I355" s="7" t="str">
        <f t="shared" si="34"/>
        <v/>
      </c>
      <c r="J355" s="43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69710</v>
      </c>
      <c r="G356">
        <v>75753</v>
      </c>
      <c r="H356">
        <v>102239</v>
      </c>
    </row>
    <row r="357" spans="5:15">
      <c r="E357" s="6" t="s">
        <v>316</v>
      </c>
      <c r="F357" s="7">
        <f>F355+F356</f>
        <v>123499</v>
      </c>
      <c r="G357" s="7">
        <f t="shared" ref="G357:O357" si="35">IF(G4=$BF$1,"",G355+G356)</f>
        <v>519508</v>
      </c>
      <c r="H357" s="7" t="str">
        <f t="shared" si="35"/>
        <v/>
      </c>
      <c r="I357" s="7" t="str">
        <f t="shared" si="35"/>
        <v/>
      </c>
      <c r="J357" s="43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49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>
        <f>H$5</f>
        <v>43343</v>
      </c>
      <c r="I363" s="20" t="str">
        <f>I$5</f>
        <v/>
      </c>
      <c r="J363" s="5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 t="str">
        <f t="shared" ref="F364:O364" si="37">IFERROR((F24-G24)/G24,"")</f>
        <v/>
      </c>
      <c r="G364" s="24">
        <f t="shared" si="37"/>
        <v>-1</v>
      </c>
      <c r="H364" s="24" t="str">
        <f t="shared" si="37"/>
        <v/>
      </c>
      <c r="I364" s="24" t="str">
        <f t="shared" si="37"/>
        <v/>
      </c>
      <c r="J364" s="51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 t="str">
        <f>IFERROR((F6-G6)/G6,"")</f>
        <v/>
      </c>
      <c r="G365" s="24">
        <f>IFERROR((G6-H6)/H6,"")</f>
        <v>-1</v>
      </c>
      <c r="H365" s="24" t="str">
        <f>IFERROR((H6-I6)/I6,"")</f>
        <v/>
      </c>
      <c r="I365" s="24" t="str">
        <f>IFERROR((I6-J6)/J6,"")</f>
        <v/>
      </c>
      <c r="J365" s="51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 t="str">
        <f t="shared" ref="F366:O366" si="39">IFERROR((F12-G12)/G12,"")</f>
        <v/>
      </c>
      <c r="G366" s="24">
        <f t="shared" si="39"/>
        <v>-1</v>
      </c>
      <c r="H366" s="24" t="str">
        <f t="shared" si="39"/>
        <v/>
      </c>
      <c r="I366" s="24" t="str">
        <f t="shared" si="39"/>
        <v/>
      </c>
      <c r="J366" s="52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>
        <f>H$5</f>
        <v>43343</v>
      </c>
      <c r="I368" s="20" t="str">
        <f>I$5</f>
        <v/>
      </c>
      <c r="J368" s="5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0.57381706906454877</v>
      </c>
      <c r="G369" s="27" t="str">
        <f t="shared" si="41"/>
        <v/>
      </c>
      <c r="H369" s="27">
        <f t="shared" si="41"/>
        <v>0.5583968224676843</v>
      </c>
      <c r="I369" s="27" t="str">
        <f t="shared" si="41"/>
        <v/>
      </c>
      <c r="J369" s="51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0.12469151696409118</v>
      </c>
      <c r="G370" s="27" t="str">
        <f t="shared" si="42"/>
        <v/>
      </c>
      <c r="H370" s="27">
        <f t="shared" si="42"/>
        <v>8.2640835547275845E-2</v>
      </c>
      <c r="I370" s="27" t="str">
        <f t="shared" si="42"/>
        <v/>
      </c>
      <c r="J370" s="51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6.8253480956247892E-2</v>
      </c>
      <c r="G371" s="28" t="str">
        <f t="shared" si="43"/>
        <v/>
      </c>
      <c r="H371" s="28">
        <f t="shared" si="43"/>
        <v>5.0137132624676452E-3</v>
      </c>
      <c r="I371" s="28" t="str">
        <f t="shared" si="43"/>
        <v/>
      </c>
      <c r="J371" s="46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3.2472302121835328E-2</v>
      </c>
      <c r="G372" s="27" t="str">
        <f t="shared" si="44"/>
        <v/>
      </c>
      <c r="H372" s="27">
        <f t="shared" si="44"/>
        <v>2.7583221021905964E-3</v>
      </c>
      <c r="I372" s="27" t="str">
        <f t="shared" si="44"/>
        <v/>
      </c>
      <c r="J372" s="51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6.5749820411722226E-2</v>
      </c>
      <c r="G373" s="27" t="str">
        <f t="shared" si="45"/>
        <v/>
      </c>
      <c r="H373" s="27">
        <f t="shared" si="45"/>
        <v>6.7159562488474317E-3</v>
      </c>
      <c r="I373" s="27" t="str">
        <f t="shared" si="45"/>
        <v/>
      </c>
      <c r="J373" s="51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>
        <f>H$5</f>
        <v>43343</v>
      </c>
      <c r="I375" s="20" t="str">
        <f>I$5</f>
        <v/>
      </c>
      <c r="J375" s="5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0.50612333359246719</v>
      </c>
      <c r="G376" s="30" t="str">
        <f t="shared" si="47"/>
        <v/>
      </c>
      <c r="H376" s="30">
        <f t="shared" si="47"/>
        <v>0.589288256208642</v>
      </c>
      <c r="I376" s="30" t="str">
        <f t="shared" si="47"/>
        <v/>
      </c>
      <c r="J376" s="51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1.0247970151617345</v>
      </c>
      <c r="G377" s="30" t="str">
        <f t="shared" si="48"/>
        <v/>
      </c>
      <c r="H377" s="30">
        <f t="shared" si="48"/>
        <v>1.4347976777308831</v>
      </c>
      <c r="I377" s="30" t="str">
        <f t="shared" si="48"/>
        <v/>
      </c>
      <c r="J377" s="51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3.0318083313267516</v>
      </c>
      <c r="G378" s="30" t="str">
        <f t="shared" si="49"/>
        <v/>
      </c>
      <c r="H378" s="30">
        <f t="shared" si="49"/>
        <v>2.1695332325122396</v>
      </c>
      <c r="I378" s="30" t="str">
        <f t="shared" si="49"/>
        <v/>
      </c>
      <c r="J378" s="51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51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51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>
        <f>H$5</f>
        <v>43343</v>
      </c>
      <c r="I381" s="20" t="str">
        <f>I$5</f>
        <v/>
      </c>
      <c r="J381" s="5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1.9097734475085968</v>
      </c>
      <c r="G382" s="32" t="str">
        <f t="shared" si="51"/>
        <v/>
      </c>
      <c r="H382" s="32">
        <f t="shared" si="51"/>
        <v>1.3108906029547955</v>
      </c>
      <c r="I382" s="32" t="str">
        <f t="shared" si="51"/>
        <v/>
      </c>
      <c r="J382" s="51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1.9097734475085968</v>
      </c>
      <c r="G383" s="32" t="str">
        <f t="shared" si="52"/>
        <v/>
      </c>
      <c r="H383" s="32">
        <f t="shared" si="52"/>
        <v>1.3108906029547955</v>
      </c>
      <c r="I383" s="32" t="str">
        <f t="shared" si="52"/>
        <v/>
      </c>
      <c r="J383" s="51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0.50064729283258036</v>
      </c>
      <c r="G384" s="32" t="str">
        <f t="shared" si="53"/>
        <v/>
      </c>
      <c r="H384" s="32">
        <f t="shared" si="53"/>
        <v>0.21663735075299426</v>
      </c>
      <c r="I384" s="32" t="str">
        <f t="shared" si="53"/>
        <v/>
      </c>
      <c r="J384" s="51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0.77361270312183938</v>
      </c>
      <c r="G385" s="32" t="str">
        <f t="shared" si="54"/>
        <v/>
      </c>
      <c r="H385" s="32" t="str">
        <f t="shared" si="54"/>
        <v/>
      </c>
      <c r="I385" s="32" t="str">
        <f t="shared" si="54"/>
        <v/>
      </c>
      <c r="J385" s="51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148502</v>
      </c>
      <c r="G418" s="17">
        <f>G130-G417</f>
        <v>0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0 E267:O269 F333:O336 E330:E336 E339:O351 I151:O154 H155:O159">
    <cfRule type="expression" dxfId="89" priority="71">
      <formula>MOD(ROW(),2)=0</formula>
    </cfRule>
  </conditionalFormatting>
  <conditionalFormatting sqref="F101:G103">
    <cfRule type="expression" dxfId="88" priority="70">
      <formula>MOD(ROW(),2)=0</formula>
    </cfRule>
  </conditionalFormatting>
  <conditionalFormatting sqref="E243:G243">
    <cfRule type="expression" dxfId="87" priority="76">
      <formula>MOD(ROW(),2)=0</formula>
    </cfRule>
  </conditionalFormatting>
  <conditionalFormatting sqref="E323:E324">
    <cfRule type="expression" dxfId="86" priority="72">
      <formula>MOD(ROW(),2)=0</formula>
    </cfRule>
  </conditionalFormatting>
  <conditionalFormatting sqref="E329">
    <cfRule type="expression" dxfId="85" priority="69">
      <formula>MOD(ROW(),2)=0</formula>
    </cfRule>
  </conditionalFormatting>
  <conditionalFormatting sqref="E24:G29">
    <cfRule type="expression" dxfId="84" priority="89">
      <formula>MOD(ROW(),2)=0</formula>
    </cfRule>
  </conditionalFormatting>
  <conditionalFormatting sqref="E99:G99 E328:G328 F329:G332 E31:G42">
    <cfRule type="expression" dxfId="83" priority="90">
      <formula>MOD(ROW(),2)=0</formula>
    </cfRule>
  </conditionalFormatting>
  <conditionalFormatting sqref="E45:G58">
    <cfRule type="expression" dxfId="82" priority="88">
      <formula>MOD(ROW(),2)=0</formula>
    </cfRule>
  </conditionalFormatting>
  <conditionalFormatting sqref="E61:G66 E60 G60">
    <cfRule type="expression" dxfId="81" priority="87">
      <formula>MOD(ROW(),2)=0</formula>
    </cfRule>
  </conditionalFormatting>
  <conditionalFormatting sqref="E68:G70">
    <cfRule type="expression" dxfId="80" priority="86">
      <formula>MOD(ROW(),2)=0</formula>
    </cfRule>
  </conditionalFormatting>
  <conditionalFormatting sqref="E72:G82">
    <cfRule type="expression" dxfId="79" priority="85">
      <formula>MOD(ROW(),2)=0</formula>
    </cfRule>
  </conditionalFormatting>
  <conditionalFormatting sqref="E84:G86">
    <cfRule type="expression" dxfId="78" priority="84">
      <formula>MOD(ROW(),2)=0</formula>
    </cfRule>
  </conditionalFormatting>
  <conditionalFormatting sqref="E107:G127">
    <cfRule type="expression" dxfId="77" priority="83">
      <formula>MOD(ROW(),2)=0</formula>
    </cfRule>
  </conditionalFormatting>
  <conditionalFormatting sqref="E141:G144">
    <cfRule type="expression" dxfId="76" priority="82">
      <formula>MOD(ROW(),2)=0</formula>
    </cfRule>
  </conditionalFormatting>
  <conditionalFormatting sqref="E146:G154 F155:G155">
    <cfRule type="expression" dxfId="75" priority="81">
      <formula>MOD(ROW(),2)=0</formula>
    </cfRule>
  </conditionalFormatting>
  <conditionalFormatting sqref="E163:G188 H187">
    <cfRule type="expression" dxfId="74" priority="80">
      <formula>MOD(ROW(),2)=0</formula>
    </cfRule>
  </conditionalFormatting>
  <conditionalFormatting sqref="E191:G209">
    <cfRule type="expression" dxfId="73" priority="79">
      <formula>MOD(ROW(),2)=0</formula>
    </cfRule>
  </conditionalFormatting>
  <conditionalFormatting sqref="E212:G226">
    <cfRule type="expression" dxfId="72" priority="78">
      <formula>MOD(ROW(),2)=0</formula>
    </cfRule>
  </conditionalFormatting>
  <conditionalFormatting sqref="E229:G242">
    <cfRule type="expression" dxfId="71" priority="77">
      <formula>MOD(ROW(),2)=0</formula>
    </cfRule>
  </conditionalFormatting>
  <conditionalFormatting sqref="E245:G262">
    <cfRule type="expression" dxfId="70" priority="75">
      <formula>MOD(ROW(),2)=0</formula>
    </cfRule>
  </conditionalFormatting>
  <conditionalFormatting sqref="E271:G295 E321:G322 E354:F354 E356:F356 E358:G360 F323:G324 E299:G317">
    <cfRule type="expression" dxfId="69" priority="74">
      <formula>MOD(ROW(),2)=0</formula>
    </cfRule>
  </conditionalFormatting>
  <conditionalFormatting sqref="G354 G356">
    <cfRule type="expression" dxfId="68" priority="73">
      <formula>MOD(ROW(),2)=0</formula>
    </cfRule>
  </conditionalFormatting>
  <conditionalFormatting sqref="E105:G106">
    <cfRule type="expression" dxfId="67" priority="68">
      <formula>MOD(ROW(),2)=0</formula>
    </cfRule>
  </conditionalFormatting>
  <conditionalFormatting sqref="E155">
    <cfRule type="expression" dxfId="66" priority="67">
      <formula>MOD(ROW(),2)=0</formula>
    </cfRule>
  </conditionalFormatting>
  <conditionalFormatting sqref="H24:O29">
    <cfRule type="expression" dxfId="65" priority="66">
      <formula>MOD(ROW(),2)=0</formula>
    </cfRule>
  </conditionalFormatting>
  <conditionalFormatting sqref="H89:O91 H93:O97 H92:I92 K92:O92">
    <cfRule type="expression" dxfId="64" priority="47">
      <formula>MOD(ROW(),2)=0</formula>
    </cfRule>
  </conditionalFormatting>
  <conditionalFormatting sqref="H103:O103 I101:O102">
    <cfRule type="expression" dxfId="63" priority="46">
      <formula>MOD(ROW(),2)=0</formula>
    </cfRule>
  </conditionalFormatting>
  <conditionalFormatting sqref="H243:O243">
    <cfRule type="expression" dxfId="62" priority="51">
      <formula>MOD(ROW(),2)=0</formula>
    </cfRule>
  </conditionalFormatting>
  <conditionalFormatting sqref="H32:O32 H99:O99 H328:O332 H31:I31 K31:O31 H36:O39 H33:I35 K33:O35 H41:O42 H40:I40 K40:O40">
    <cfRule type="expression" dxfId="61" priority="65">
      <formula>MOD(ROW(),2)=0</formula>
    </cfRule>
  </conditionalFormatting>
  <conditionalFormatting sqref="H45:O48 H50:O51 H49:I49 K49:O49 H53:O53 H52:I52 K52:O52 H55:O58 H54:I54 K54:O54">
    <cfRule type="expression" dxfId="60" priority="64">
      <formula>MOD(ROW(),2)=0</formula>
    </cfRule>
  </conditionalFormatting>
  <conditionalFormatting sqref="H61:O66 I60 K60:O60">
    <cfRule type="expression" dxfId="59" priority="63">
      <formula>MOD(ROW(),2)=0</formula>
    </cfRule>
  </conditionalFormatting>
  <conditionalFormatting sqref="H68:O70">
    <cfRule type="expression" dxfId="58" priority="62">
      <formula>MOD(ROW(),2)=0</formula>
    </cfRule>
  </conditionalFormatting>
  <conditionalFormatting sqref="H72:O82">
    <cfRule type="expression" dxfId="57" priority="61">
      <formula>MOD(ROW(),2)=0</formula>
    </cfRule>
  </conditionalFormatting>
  <conditionalFormatting sqref="H84:O86">
    <cfRule type="expression" dxfId="56" priority="60">
      <formula>MOD(ROW(),2)=0</formula>
    </cfRule>
  </conditionalFormatting>
  <conditionalFormatting sqref="H107:O121 I127 K127:O127 H126:O126 I125:O125 H123:O124 H122:I122 K122:O122">
    <cfRule type="expression" dxfId="55" priority="59">
      <formula>MOD(ROW(),2)=0</formula>
    </cfRule>
  </conditionalFormatting>
  <conditionalFormatting sqref="H131:O132 I130:O130 H134:O139 I133:O133">
    <cfRule type="expression" dxfId="54" priority="58">
      <formula>MOD(ROW(),2)=0</formula>
    </cfRule>
  </conditionalFormatting>
  <conditionalFormatting sqref="H141:O144">
    <cfRule type="expression" dxfId="53" priority="57">
      <formula>MOD(ROW(),2)=0</formula>
    </cfRule>
  </conditionalFormatting>
  <conditionalFormatting sqref="H163:O166 H186:O186 K184:O185 H188:O188 I187 K187:O187 H168:O176 I167:O167 H182:O183 I181:O181 I184:I185 H178:O180 H177:I177 K177:O177">
    <cfRule type="expression" dxfId="52" priority="55">
      <formula>MOD(ROW(),2)=0</formula>
    </cfRule>
  </conditionalFormatting>
  <conditionalFormatting sqref="H191:O192 H194:O202 I193:O193 I209:O209 H204:O205 H203:I203 K203:O203 H207:O208 H206:I206 K206:O206">
    <cfRule type="expression" dxfId="51" priority="54">
      <formula>MOD(ROW(),2)=0</formula>
    </cfRule>
  </conditionalFormatting>
  <conditionalFormatting sqref="H213:O216 I212 H224:O226 I217:O223 K212:O212">
    <cfRule type="expression" dxfId="50" priority="53">
      <formula>MOD(ROW(),2)=0</formula>
    </cfRule>
  </conditionalFormatting>
  <conditionalFormatting sqref="H229:O242">
    <cfRule type="expression" dxfId="49" priority="52">
      <formula>MOD(ROW(),2)=0</formula>
    </cfRule>
  </conditionalFormatting>
  <conditionalFormatting sqref="H245:O262">
    <cfRule type="expression" dxfId="48" priority="50">
      <formula>MOD(ROW(),2)=0</formula>
    </cfRule>
  </conditionalFormatting>
  <conditionalFormatting sqref="H271:O295 H321:O324 H358:O360 H299:O317">
    <cfRule type="expression" dxfId="47" priority="49">
      <formula>MOD(ROW(),2)=0</formula>
    </cfRule>
  </conditionalFormatting>
  <conditionalFormatting sqref="H354:O354 H356:O356">
    <cfRule type="expression" dxfId="46" priority="48">
      <formula>MOD(ROW(),2)=0</formula>
    </cfRule>
  </conditionalFormatting>
  <conditionalFormatting sqref="H105:O106">
    <cfRule type="expression" dxfId="45" priority="45">
      <formula>MOD(ROW(),2)=0</formula>
    </cfRule>
  </conditionalFormatting>
  <conditionalFormatting sqref="J35">
    <cfRule type="expression" dxfId="42" priority="42">
      <formula>MOD(ROW(),2)=0</formula>
    </cfRule>
  </conditionalFormatting>
  <conditionalFormatting sqref="J34">
    <cfRule type="expression" dxfId="41" priority="41">
      <formula>MOD(ROW(),2)=0</formula>
    </cfRule>
  </conditionalFormatting>
  <conditionalFormatting sqref="J33">
    <cfRule type="expression" dxfId="40" priority="40">
      <formula>MOD(ROW(),2)=0</formula>
    </cfRule>
  </conditionalFormatting>
  <conditionalFormatting sqref="J40">
    <cfRule type="expression" dxfId="39" priority="39">
      <formula>MOD(ROW(),2)=0</formula>
    </cfRule>
  </conditionalFormatting>
  <conditionalFormatting sqref="J49">
    <cfRule type="expression" dxfId="36" priority="36">
      <formula>MOD(ROW(),2)=0</formula>
    </cfRule>
  </conditionalFormatting>
  <conditionalFormatting sqref="J52">
    <cfRule type="expression" dxfId="35" priority="35">
      <formula>MOD(ROW(),2)=0</formula>
    </cfRule>
  </conditionalFormatting>
  <conditionalFormatting sqref="J31">
    <cfRule type="expression" dxfId="31" priority="32">
      <formula>MOD(ROW(),2)=0</formula>
    </cfRule>
  </conditionalFormatting>
  <conditionalFormatting sqref="F60">
    <cfRule type="expression" dxfId="30" priority="31">
      <formula>MOD(ROW(),2)=0</formula>
    </cfRule>
  </conditionalFormatting>
  <conditionalFormatting sqref="H60">
    <cfRule type="expression" dxfId="29" priority="30">
      <formula>MOD(ROW(),2)=0</formula>
    </cfRule>
  </conditionalFormatting>
  <conditionalFormatting sqref="J54">
    <cfRule type="expression" dxfId="27" priority="28">
      <formula>MOD(ROW(),2)=0</formula>
    </cfRule>
  </conditionalFormatting>
  <conditionalFormatting sqref="J60">
    <cfRule type="expression" dxfId="26" priority="27">
      <formula>MOD(ROW(),2)=0</formula>
    </cfRule>
  </conditionalFormatting>
  <conditionalFormatting sqref="J92">
    <cfRule type="expression" dxfId="25" priority="26">
      <formula>MOD(ROW(),2)=0</formula>
    </cfRule>
  </conditionalFormatting>
  <conditionalFormatting sqref="J127">
    <cfRule type="expression" dxfId="24" priority="25">
      <formula>MOD(ROW(),2)=0</formula>
    </cfRule>
  </conditionalFormatting>
  <conditionalFormatting sqref="J184">
    <cfRule type="expression" dxfId="23" priority="24">
      <formula>MOD(ROW(),2)=0</formula>
    </cfRule>
  </conditionalFormatting>
  <conditionalFormatting sqref="J185">
    <cfRule type="expression" dxfId="22" priority="23">
      <formula>MOD(ROW(),2)=0</formula>
    </cfRule>
  </conditionalFormatting>
  <conditionalFormatting sqref="J187">
    <cfRule type="expression" dxfId="21" priority="22">
      <formula>MOD(ROW(),2)=0</formula>
    </cfRule>
  </conditionalFormatting>
  <conditionalFormatting sqref="H101">
    <cfRule type="expression" dxfId="20" priority="21">
      <formula>MOD(ROW(),2)=0</formula>
    </cfRule>
  </conditionalFormatting>
  <conditionalFormatting sqref="H102">
    <cfRule type="expression" dxfId="19" priority="20">
      <formula>MOD(ROW(),2)=0</formula>
    </cfRule>
  </conditionalFormatting>
  <conditionalFormatting sqref="H125">
    <cfRule type="expression" dxfId="18" priority="19">
      <formula>MOD(ROW(),2)=0</formula>
    </cfRule>
  </conditionalFormatting>
  <conditionalFormatting sqref="H127">
    <cfRule type="expression" dxfId="16" priority="17">
      <formula>MOD(ROW(),2)=0</formula>
    </cfRule>
  </conditionalFormatting>
  <conditionalFormatting sqref="H130">
    <cfRule type="expression" dxfId="15" priority="16">
      <formula>MOD(ROW(),2)=0</formula>
    </cfRule>
  </conditionalFormatting>
  <conditionalFormatting sqref="H133">
    <cfRule type="expression" dxfId="14" priority="15">
      <formula>MOD(ROW(),2)=0</formula>
    </cfRule>
  </conditionalFormatting>
  <conditionalFormatting sqref="H151:H154">
    <cfRule type="expression" dxfId="13" priority="14">
      <formula>MOD(ROW(),2)=0</formula>
    </cfRule>
  </conditionalFormatting>
  <conditionalFormatting sqref="H167">
    <cfRule type="expression" dxfId="12" priority="13">
      <formula>MOD(ROW(),2)=0</formula>
    </cfRule>
  </conditionalFormatting>
  <conditionalFormatting sqref="H181">
    <cfRule type="expression" dxfId="11" priority="12">
      <formula>MOD(ROW(),2)=0</formula>
    </cfRule>
  </conditionalFormatting>
  <conditionalFormatting sqref="H184">
    <cfRule type="expression" dxfId="10" priority="11">
      <formula>MOD(ROW(),2)=0</formula>
    </cfRule>
  </conditionalFormatting>
  <conditionalFormatting sqref="H185">
    <cfRule type="expression" dxfId="9" priority="10">
      <formula>MOD(ROW(),2)=0</formula>
    </cfRule>
  </conditionalFormatting>
  <conditionalFormatting sqref="J122">
    <cfRule type="expression" dxfId="8" priority="9">
      <formula>MOD(ROW(),2)=0</formula>
    </cfRule>
  </conditionalFormatting>
  <conditionalFormatting sqref="H193">
    <cfRule type="expression" dxfId="7" priority="8">
      <formula>MOD(ROW(),2)=0</formula>
    </cfRule>
  </conditionalFormatting>
  <conditionalFormatting sqref="H209">
    <cfRule type="expression" dxfId="6" priority="7">
      <formula>MOD(ROW(),2)=0</formula>
    </cfRule>
  </conditionalFormatting>
  <conditionalFormatting sqref="H212">
    <cfRule type="expression" dxfId="5" priority="6">
      <formula>MOD(ROW(),2)=0</formula>
    </cfRule>
  </conditionalFormatting>
  <conditionalFormatting sqref="H217:H223">
    <cfRule type="expression" dxfId="4" priority="5">
      <formula>MOD(ROW(),2)=0</formula>
    </cfRule>
  </conditionalFormatting>
  <conditionalFormatting sqref="J177">
    <cfRule type="expression" dxfId="3" priority="4">
      <formula>MOD(ROW(),2)=0</formula>
    </cfRule>
  </conditionalFormatting>
  <conditionalFormatting sqref="J203">
    <cfRule type="expression" dxfId="2" priority="3">
      <formula>MOD(ROW(),2)=0</formula>
    </cfRule>
  </conditionalFormatting>
  <conditionalFormatting sqref="J206">
    <cfRule type="expression" dxfId="1" priority="2">
      <formula>MOD(ROW(),2)=0</formula>
    </cfRule>
  </conditionalFormatting>
  <conditionalFormatting sqref="J212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5"/>
  <sheetViews>
    <sheetView topLeftCell="A19" workbookViewId="0">
      <selection activeCell="E40" sqref="E40"/>
    </sheetView>
  </sheetViews>
  <sheetFormatPr defaultRowHeight="12.75"/>
  <sheetData>
    <row r="1" spans="1:7">
      <c r="F1">
        <v>31</v>
      </c>
      <c r="G1" s="54" t="s">
        <v>513</v>
      </c>
    </row>
    <row r="2" spans="1:7">
      <c r="E2">
        <v>2018</v>
      </c>
      <c r="F2">
        <v>2017</v>
      </c>
    </row>
    <row r="3" spans="1:7">
      <c r="A3" t="s">
        <v>374</v>
      </c>
    </row>
    <row r="4" spans="1:7">
      <c r="A4" t="s">
        <v>375</v>
      </c>
      <c r="B4" t="s">
        <v>116</v>
      </c>
      <c r="C4" t="s">
        <v>116</v>
      </c>
      <c r="D4" t="s">
        <v>116</v>
      </c>
    </row>
    <row r="5" spans="1:7">
      <c r="A5" t="s">
        <v>376</v>
      </c>
      <c r="B5" t="s">
        <v>117</v>
      </c>
      <c r="C5" t="s">
        <v>117</v>
      </c>
      <c r="D5" t="s">
        <v>116</v>
      </c>
      <c r="E5">
        <v>148502</v>
      </c>
      <c r="F5">
        <v>69710</v>
      </c>
      <c r="G5" s="40" t="s">
        <v>508</v>
      </c>
    </row>
    <row r="6" spans="1:7">
      <c r="A6" t="s">
        <v>377</v>
      </c>
      <c r="B6" t="s">
        <v>120</v>
      </c>
      <c r="C6" t="s">
        <v>120</v>
      </c>
      <c r="D6" t="s">
        <v>116</v>
      </c>
      <c r="E6">
        <v>348182</v>
      </c>
      <c r="F6">
        <v>262845</v>
      </c>
      <c r="G6" s="40" t="s">
        <v>508</v>
      </c>
    </row>
    <row r="7" spans="1:7">
      <c r="A7" t="s">
        <v>378</v>
      </c>
      <c r="B7" t="s">
        <v>133</v>
      </c>
      <c r="C7" t="s">
        <v>133</v>
      </c>
      <c r="D7" t="s">
        <v>116</v>
      </c>
      <c r="E7">
        <v>6686</v>
      </c>
      <c r="F7">
        <v>7921</v>
      </c>
      <c r="G7" s="40" t="s">
        <v>508</v>
      </c>
    </row>
    <row r="8" spans="1:7">
      <c r="A8" t="s">
        <v>348</v>
      </c>
      <c r="B8" t="s">
        <v>134</v>
      </c>
      <c r="C8" t="s">
        <v>134</v>
      </c>
      <c r="D8" t="s">
        <v>116</v>
      </c>
      <c r="E8">
        <v>23277</v>
      </c>
      <c r="F8">
        <v>23219</v>
      </c>
      <c r="G8" s="40" t="s">
        <v>508</v>
      </c>
    </row>
    <row r="9" spans="1:7">
      <c r="A9" t="s">
        <v>379</v>
      </c>
      <c r="B9" t="s">
        <v>138</v>
      </c>
      <c r="C9" t="s">
        <v>138</v>
      </c>
      <c r="D9" t="s">
        <v>116</v>
      </c>
      <c r="E9">
        <v>39830</v>
      </c>
      <c r="F9">
        <v>58126</v>
      </c>
      <c r="G9" s="40" t="s">
        <v>508</v>
      </c>
    </row>
    <row r="10" spans="1:7">
      <c r="A10" t="s">
        <v>380</v>
      </c>
      <c r="B10" t="s">
        <v>12</v>
      </c>
      <c r="C10" t="s">
        <v>12</v>
      </c>
      <c r="D10" t="s">
        <v>116</v>
      </c>
      <c r="E10">
        <v>566477</v>
      </c>
      <c r="F10">
        <v>421821</v>
      </c>
      <c r="G10" s="40" t="s">
        <v>508</v>
      </c>
    </row>
    <row r="11" spans="1:7">
      <c r="A11" t="s">
        <v>381</v>
      </c>
      <c r="B11" t="s">
        <v>80</v>
      </c>
      <c r="C11" t="s">
        <v>80</v>
      </c>
      <c r="D11" t="s">
        <v>80</v>
      </c>
    </row>
    <row r="12" spans="1:7">
      <c r="A12" t="s">
        <v>382</v>
      </c>
      <c r="B12" t="s">
        <v>352</v>
      </c>
      <c r="C12" t="s">
        <v>137</v>
      </c>
      <c r="D12" t="s">
        <v>80</v>
      </c>
      <c r="E12">
        <v>189010</v>
      </c>
      <c r="G12" s="40" t="s">
        <v>508</v>
      </c>
    </row>
    <row r="13" spans="1:7">
      <c r="A13" t="s">
        <v>383</v>
      </c>
      <c r="B13" t="s">
        <v>384</v>
      </c>
      <c r="C13" t="s">
        <v>84</v>
      </c>
      <c r="D13" t="s">
        <v>80</v>
      </c>
      <c r="E13">
        <v>72729</v>
      </c>
      <c r="F13">
        <v>80228</v>
      </c>
      <c r="G13" s="40" t="s">
        <v>508</v>
      </c>
    </row>
    <row r="14" spans="1:7">
      <c r="A14" t="s">
        <v>385</v>
      </c>
      <c r="B14" t="s">
        <v>386</v>
      </c>
      <c r="C14" t="s">
        <v>84</v>
      </c>
      <c r="D14" t="s">
        <v>80</v>
      </c>
      <c r="E14">
        <v>137228</v>
      </c>
      <c r="F14">
        <v>155386</v>
      </c>
      <c r="G14" s="40" t="s">
        <v>508</v>
      </c>
    </row>
    <row r="15" spans="1:7">
      <c r="A15" t="s">
        <v>387</v>
      </c>
      <c r="B15" t="s">
        <v>387</v>
      </c>
      <c r="C15" t="s">
        <v>91</v>
      </c>
      <c r="D15" t="s">
        <v>80</v>
      </c>
      <c r="E15">
        <v>909691</v>
      </c>
      <c r="F15">
        <v>909691</v>
      </c>
      <c r="G15" s="40" t="s">
        <v>508</v>
      </c>
    </row>
    <row r="16" spans="1:7">
      <c r="A16" t="s">
        <v>388</v>
      </c>
      <c r="B16" t="s">
        <v>389</v>
      </c>
      <c r="C16" t="s">
        <v>92</v>
      </c>
      <c r="D16" t="s">
        <v>80</v>
      </c>
      <c r="E16">
        <v>168127</v>
      </c>
      <c r="F16">
        <v>191281</v>
      </c>
      <c r="G16" s="40" t="s">
        <v>508</v>
      </c>
    </row>
    <row r="17" spans="1:7">
      <c r="A17" t="s">
        <v>390</v>
      </c>
      <c r="B17" t="s">
        <v>114</v>
      </c>
      <c r="C17" t="s">
        <v>114</v>
      </c>
      <c r="D17" t="s">
        <v>80</v>
      </c>
      <c r="E17">
        <v>27048</v>
      </c>
      <c r="F17">
        <v>66749</v>
      </c>
      <c r="G17" s="40" t="s">
        <v>508</v>
      </c>
    </row>
    <row r="18" spans="1:7">
      <c r="A18" t="s">
        <v>391</v>
      </c>
      <c r="B18" t="s">
        <v>112</v>
      </c>
      <c r="C18" t="s">
        <v>112</v>
      </c>
      <c r="D18" t="s">
        <v>80</v>
      </c>
      <c r="E18">
        <v>52145</v>
      </c>
      <c r="F18">
        <v>36483</v>
      </c>
      <c r="G18" s="40" t="s">
        <v>508</v>
      </c>
    </row>
    <row r="19" spans="1:7">
      <c r="A19" t="s">
        <v>392</v>
      </c>
      <c r="D19" t="s">
        <v>80</v>
      </c>
      <c r="E19">
        <v>2122455</v>
      </c>
      <c r="F19">
        <v>1861639</v>
      </c>
      <c r="G19" s="40" t="s">
        <v>508</v>
      </c>
    </row>
    <row r="20" spans="1:7">
      <c r="A20" t="s">
        <v>393</v>
      </c>
      <c r="D20" t="s">
        <v>80</v>
      </c>
    </row>
    <row r="21" spans="1:7">
      <c r="A21" t="s">
        <v>394</v>
      </c>
      <c r="B21" t="s">
        <v>141</v>
      </c>
      <c r="C21" t="s">
        <v>141</v>
      </c>
      <c r="D21" t="s">
        <v>141</v>
      </c>
    </row>
    <row r="22" spans="1:7">
      <c r="A22" t="s">
        <v>395</v>
      </c>
      <c r="B22" t="s">
        <v>395</v>
      </c>
      <c r="C22" t="s">
        <v>163</v>
      </c>
      <c r="D22" t="s">
        <v>141</v>
      </c>
      <c r="E22">
        <v>39602</v>
      </c>
      <c r="F22">
        <v>34718</v>
      </c>
      <c r="G22" s="40" t="s">
        <v>508</v>
      </c>
    </row>
    <row r="23" spans="1:7">
      <c r="A23" t="s">
        <v>396</v>
      </c>
      <c r="B23" t="s">
        <v>397</v>
      </c>
      <c r="C23" t="s">
        <v>161</v>
      </c>
      <c r="D23" t="s">
        <v>141</v>
      </c>
      <c r="E23">
        <v>38115</v>
      </c>
      <c r="F23">
        <v>48933</v>
      </c>
      <c r="G23" s="40" t="s">
        <v>508</v>
      </c>
    </row>
    <row r="24" spans="1:7">
      <c r="A24" t="s">
        <v>398</v>
      </c>
      <c r="B24" t="s">
        <v>146</v>
      </c>
      <c r="C24" t="s">
        <v>146</v>
      </c>
      <c r="D24" t="s">
        <v>141</v>
      </c>
      <c r="E24">
        <v>20767</v>
      </c>
      <c r="F24">
        <v>17786</v>
      </c>
      <c r="G24" s="40" t="s">
        <v>508</v>
      </c>
    </row>
    <row r="25" spans="1:7">
      <c r="A25" t="s">
        <v>399</v>
      </c>
      <c r="B25" t="s">
        <v>400</v>
      </c>
      <c r="C25" t="s">
        <v>162</v>
      </c>
      <c r="D25" t="s">
        <v>141</v>
      </c>
      <c r="E25">
        <v>104843</v>
      </c>
      <c r="F25">
        <v>107543</v>
      </c>
      <c r="G25" s="40" t="s">
        <v>508</v>
      </c>
    </row>
    <row r="26" spans="1:7">
      <c r="A26" t="s">
        <v>401</v>
      </c>
      <c r="B26" t="s">
        <v>159</v>
      </c>
      <c r="C26" t="s">
        <v>159</v>
      </c>
      <c r="D26" t="s">
        <v>141</v>
      </c>
      <c r="E26">
        <v>5239</v>
      </c>
      <c r="F26">
        <v>9898</v>
      </c>
      <c r="G26" s="40" t="s">
        <v>508</v>
      </c>
    </row>
    <row r="27" spans="1:7">
      <c r="A27" t="s">
        <v>402</v>
      </c>
      <c r="B27" t="s">
        <v>163</v>
      </c>
      <c r="C27" t="s">
        <v>163</v>
      </c>
      <c r="D27" t="s">
        <v>141</v>
      </c>
      <c r="E27">
        <v>88054</v>
      </c>
      <c r="F27">
        <v>102904</v>
      </c>
      <c r="G27" s="40" t="s">
        <v>508</v>
      </c>
    </row>
    <row r="28" spans="1:7">
      <c r="A28" t="s">
        <v>403</v>
      </c>
      <c r="B28" t="s">
        <v>13</v>
      </c>
      <c r="C28" t="s">
        <v>13</v>
      </c>
      <c r="D28" t="s">
        <v>141</v>
      </c>
      <c r="E28">
        <v>296620</v>
      </c>
      <c r="F28">
        <v>321782</v>
      </c>
      <c r="G28" s="40" t="s">
        <v>508</v>
      </c>
    </row>
    <row r="29" spans="1:7">
      <c r="A29" t="s">
        <v>404</v>
      </c>
      <c r="B29" t="s">
        <v>165</v>
      </c>
      <c r="C29" t="s">
        <v>165</v>
      </c>
      <c r="D29" t="s">
        <v>165</v>
      </c>
    </row>
    <row r="30" spans="1:7">
      <c r="A30" t="s">
        <v>399</v>
      </c>
      <c r="B30" t="s">
        <v>400</v>
      </c>
      <c r="C30" t="s">
        <v>162</v>
      </c>
      <c r="D30" t="s">
        <v>141</v>
      </c>
      <c r="E30">
        <v>51292</v>
      </c>
      <c r="F30">
        <v>51967</v>
      </c>
      <c r="G30" s="40" t="s">
        <v>508</v>
      </c>
    </row>
    <row r="31" spans="1:7">
      <c r="A31" t="s">
        <v>405</v>
      </c>
      <c r="B31" t="s">
        <v>169</v>
      </c>
      <c r="C31" t="s">
        <v>168</v>
      </c>
      <c r="D31" t="s">
        <v>165</v>
      </c>
      <c r="E31">
        <v>650989</v>
      </c>
      <c r="F31">
        <v>667943</v>
      </c>
      <c r="G31" s="40" t="s">
        <v>508</v>
      </c>
    </row>
    <row r="32" spans="1:7">
      <c r="A32" t="s">
        <v>390</v>
      </c>
      <c r="B32" t="s">
        <v>114</v>
      </c>
      <c r="C32" t="s">
        <v>114</v>
      </c>
      <c r="D32" t="s">
        <v>80</v>
      </c>
      <c r="E32">
        <v>31715</v>
      </c>
      <c r="F32">
        <v>16910</v>
      </c>
      <c r="G32" s="40" t="s">
        <v>508</v>
      </c>
    </row>
    <row r="33" spans="1:7">
      <c r="A33" t="s">
        <v>406</v>
      </c>
      <c r="B33" t="s">
        <v>180</v>
      </c>
      <c r="C33" t="s">
        <v>180</v>
      </c>
      <c r="D33" t="s">
        <v>165</v>
      </c>
      <c r="E33">
        <v>43608</v>
      </c>
      <c r="F33">
        <v>38440</v>
      </c>
      <c r="G33" s="40" t="s">
        <v>508</v>
      </c>
    </row>
    <row r="34" spans="1:7">
      <c r="A34" t="s">
        <v>407</v>
      </c>
      <c r="B34" t="s">
        <v>164</v>
      </c>
      <c r="C34" t="s">
        <v>164</v>
      </c>
      <c r="D34" t="s">
        <v>165</v>
      </c>
      <c r="E34">
        <v>1074224</v>
      </c>
      <c r="F34">
        <v>1097042</v>
      </c>
      <c r="G34" s="40" t="s">
        <v>508</v>
      </c>
    </row>
    <row r="35" spans="1:7">
      <c r="A35" t="s">
        <v>408</v>
      </c>
      <c r="B35" t="s">
        <v>180</v>
      </c>
      <c r="C35" t="s">
        <v>180</v>
      </c>
      <c r="D35" t="s">
        <v>165</v>
      </c>
    </row>
    <row r="36" spans="1:7">
      <c r="A36" t="s">
        <v>409</v>
      </c>
      <c r="B36" t="s">
        <v>181</v>
      </c>
      <c r="C36" t="s">
        <v>181</v>
      </c>
      <c r="D36" t="s">
        <v>165</v>
      </c>
    </row>
    <row r="37" spans="1:7">
      <c r="A37" t="s">
        <v>410</v>
      </c>
      <c r="B37" t="s">
        <v>182</v>
      </c>
      <c r="C37" t="s">
        <v>182</v>
      </c>
      <c r="D37" t="s">
        <v>181</v>
      </c>
    </row>
    <row r="38" spans="1:7">
      <c r="A38" t="s">
        <v>411</v>
      </c>
      <c r="D38" t="s">
        <v>181</v>
      </c>
    </row>
    <row r="39" spans="1:7">
      <c r="A39" t="s">
        <v>412</v>
      </c>
      <c r="B39" t="s">
        <v>182</v>
      </c>
      <c r="C39" t="s">
        <v>182</v>
      </c>
      <c r="D39" t="s">
        <v>181</v>
      </c>
    </row>
    <row r="40" spans="1:7">
      <c r="A40" t="s">
        <v>413</v>
      </c>
      <c r="D40" t="s">
        <v>181</v>
      </c>
      <c r="E40">
        <v>702</v>
      </c>
      <c r="F40">
        <v>702</v>
      </c>
      <c r="G40" s="40" t="s">
        <v>508</v>
      </c>
    </row>
    <row r="41" spans="1:7">
      <c r="A41" t="s">
        <v>414</v>
      </c>
      <c r="B41" t="s">
        <v>182</v>
      </c>
      <c r="C41" t="s">
        <v>182</v>
      </c>
      <c r="D41" t="s">
        <v>181</v>
      </c>
      <c r="E41">
        <v>632235</v>
      </c>
      <c r="F41">
        <v>610345</v>
      </c>
      <c r="G41" s="40" t="s">
        <v>508</v>
      </c>
    </row>
    <row r="42" spans="1:7">
      <c r="A42" t="s">
        <v>415</v>
      </c>
      <c r="B42" t="s">
        <v>187</v>
      </c>
      <c r="C42" t="s">
        <v>187</v>
      </c>
      <c r="D42" t="s">
        <v>181</v>
      </c>
      <c r="E42">
        <v>863768</v>
      </c>
      <c r="F42">
        <v>550866</v>
      </c>
      <c r="G42" s="40" t="s">
        <v>508</v>
      </c>
    </row>
    <row r="43" spans="1:7">
      <c r="A43" t="s">
        <v>416</v>
      </c>
      <c r="B43" t="s">
        <v>417</v>
      </c>
      <c r="C43" t="s">
        <v>192</v>
      </c>
      <c r="D43" t="s">
        <v>181</v>
      </c>
      <c r="E43">
        <v>-355857</v>
      </c>
      <c r="F43">
        <v>-319960</v>
      </c>
      <c r="G43" s="40" t="s">
        <v>508</v>
      </c>
    </row>
    <row r="44" spans="1:7">
      <c r="A44" t="s">
        <v>418</v>
      </c>
      <c r="B44" t="s">
        <v>189</v>
      </c>
      <c r="C44" t="s">
        <v>189</v>
      </c>
      <c r="D44" t="s">
        <v>181</v>
      </c>
      <c r="E44">
        <v>-92617</v>
      </c>
      <c r="F44">
        <v>-77356</v>
      </c>
      <c r="G44" s="40" t="s">
        <v>508</v>
      </c>
    </row>
    <row r="45" spans="1:7">
      <c r="A45" t="s">
        <v>419</v>
      </c>
      <c r="B45" t="s">
        <v>195</v>
      </c>
      <c r="C45" t="s">
        <v>195</v>
      </c>
      <c r="D45" t="s">
        <v>181</v>
      </c>
      <c r="E45">
        <v>1048231</v>
      </c>
      <c r="F45">
        <v>764597</v>
      </c>
      <c r="G45" s="40" t="s">
        <v>508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0"/>
  <sheetViews>
    <sheetView topLeftCell="A4" workbookViewId="0">
      <selection activeCell="E25" sqref="E25"/>
    </sheetView>
  </sheetViews>
  <sheetFormatPr defaultRowHeight="12.75"/>
  <cols>
    <col min="5" max="5" width="9.7109375" bestFit="1" customWidth="1"/>
  </cols>
  <sheetData>
    <row r="1" spans="1:8">
      <c r="H1" s="54" t="s">
        <v>513</v>
      </c>
    </row>
    <row r="2" spans="1:8">
      <c r="A2" t="s">
        <v>420</v>
      </c>
    </row>
    <row r="3" spans="1:8">
      <c r="A3" t="s">
        <v>421</v>
      </c>
      <c r="B3" t="s">
        <v>422</v>
      </c>
      <c r="C3" t="s">
        <v>423</v>
      </c>
      <c r="D3" t="s">
        <v>424</v>
      </c>
    </row>
    <row r="4" spans="1:8">
      <c r="A4" t="s">
        <v>425</v>
      </c>
      <c r="D4" t="s">
        <v>424</v>
      </c>
    </row>
    <row r="5" spans="1:8">
      <c r="D5" t="s">
        <v>424</v>
      </c>
      <c r="G5">
        <v>2017</v>
      </c>
    </row>
    <row r="6" spans="1:8">
      <c r="D6" t="s">
        <v>424</v>
      </c>
    </row>
    <row r="7" spans="1:8">
      <c r="D7" t="s">
        <v>424</v>
      </c>
      <c r="F7" s="39">
        <v>2017</v>
      </c>
    </row>
    <row r="8" spans="1:8">
      <c r="A8" t="s">
        <v>426</v>
      </c>
      <c r="B8" t="s">
        <v>424</v>
      </c>
      <c r="C8" t="s">
        <v>26</v>
      </c>
      <c r="D8" t="s">
        <v>424</v>
      </c>
    </row>
    <row r="9" spans="1:8">
      <c r="A9" t="s">
        <v>427</v>
      </c>
      <c r="D9" t="s">
        <v>424</v>
      </c>
      <c r="E9">
        <v>433025</v>
      </c>
      <c r="F9">
        <v>7453</v>
      </c>
      <c r="G9">
        <v>425572</v>
      </c>
      <c r="H9" s="40" t="s">
        <v>508</v>
      </c>
    </row>
    <row r="10" spans="1:8">
      <c r="A10" t="s">
        <v>428</v>
      </c>
      <c r="D10" t="s">
        <v>424</v>
      </c>
      <c r="E10">
        <v>280556</v>
      </c>
      <c r="F10">
        <v>-12568</v>
      </c>
      <c r="G10">
        <v>293124</v>
      </c>
      <c r="H10" s="40" t="s">
        <v>508</v>
      </c>
    </row>
    <row r="11" spans="1:8">
      <c r="A11" t="s">
        <v>429</v>
      </c>
      <c r="D11" t="s">
        <v>424</v>
      </c>
      <c r="E11">
        <v>219145</v>
      </c>
      <c r="F11">
        <v>-2926</v>
      </c>
      <c r="G11">
        <v>222071</v>
      </c>
      <c r="H11" s="40" t="s">
        <v>508</v>
      </c>
    </row>
    <row r="12" spans="1:8">
      <c r="A12" t="s">
        <v>430</v>
      </c>
      <c r="B12" t="s">
        <v>424</v>
      </c>
      <c r="C12" t="s">
        <v>26</v>
      </c>
      <c r="D12" t="s">
        <v>424</v>
      </c>
      <c r="E12">
        <v>77054</v>
      </c>
      <c r="F12">
        <v>-6370</v>
      </c>
      <c r="G12">
        <v>83424</v>
      </c>
      <c r="H12" s="40" t="s">
        <v>508</v>
      </c>
    </row>
    <row r="13" spans="1:8">
      <c r="A13" t="s">
        <v>431</v>
      </c>
      <c r="B13" t="s">
        <v>45</v>
      </c>
      <c r="C13" t="s">
        <v>45</v>
      </c>
      <c r="D13" t="s">
        <v>424</v>
      </c>
      <c r="E13" s="41">
        <v>-1009780</v>
      </c>
      <c r="F13">
        <v>-14411</v>
      </c>
      <c r="G13">
        <v>1024191</v>
      </c>
      <c r="H13" s="41" t="s">
        <v>509</v>
      </c>
    </row>
    <row r="14" spans="1:8">
      <c r="A14" t="s">
        <v>432</v>
      </c>
      <c r="B14" t="s">
        <v>58</v>
      </c>
      <c r="C14" t="s">
        <v>58</v>
      </c>
      <c r="D14" t="s">
        <v>424</v>
      </c>
    </row>
    <row r="15" spans="1:8">
      <c r="A15" t="s">
        <v>433</v>
      </c>
      <c r="B15" t="s">
        <v>27</v>
      </c>
      <c r="C15" t="s">
        <v>27</v>
      </c>
      <c r="D15" t="s">
        <v>424</v>
      </c>
      <c r="E15">
        <v>430351</v>
      </c>
      <c r="F15">
        <v>-21935</v>
      </c>
      <c r="G15">
        <v>452286</v>
      </c>
      <c r="H15" s="40" t="s">
        <v>508</v>
      </c>
    </row>
    <row r="16" spans="1:8">
      <c r="A16" t="s">
        <v>434</v>
      </c>
      <c r="B16" t="s">
        <v>37</v>
      </c>
      <c r="C16" t="s">
        <v>37</v>
      </c>
      <c r="D16" t="s">
        <v>424</v>
      </c>
      <c r="E16">
        <v>143630</v>
      </c>
      <c r="F16">
        <v>6709</v>
      </c>
      <c r="G16">
        <v>136921</v>
      </c>
      <c r="H16" s="40" t="s">
        <v>508</v>
      </c>
    </row>
    <row r="17" spans="1:8">
      <c r="A17" t="s">
        <v>435</v>
      </c>
      <c r="B17" t="s">
        <v>436</v>
      </c>
      <c r="C17" t="s">
        <v>35</v>
      </c>
      <c r="D17" t="s">
        <v>424</v>
      </c>
      <c r="E17">
        <v>117881</v>
      </c>
      <c r="F17">
        <v>9996</v>
      </c>
      <c r="G17">
        <v>107885</v>
      </c>
      <c r="H17" s="40" t="s">
        <v>508</v>
      </c>
    </row>
    <row r="18" spans="1:8">
      <c r="A18" t="s">
        <v>437</v>
      </c>
      <c r="B18" t="s">
        <v>36</v>
      </c>
      <c r="C18" t="s">
        <v>36</v>
      </c>
      <c r="D18" t="s">
        <v>424</v>
      </c>
      <c r="E18">
        <v>107422</v>
      </c>
      <c r="F18">
        <v>-45610</v>
      </c>
      <c r="G18">
        <v>153032</v>
      </c>
      <c r="H18" s="40" t="s">
        <v>508</v>
      </c>
    </row>
    <row r="19" spans="1:8">
      <c r="A19" t="s">
        <v>438</v>
      </c>
      <c r="B19" t="s">
        <v>42</v>
      </c>
      <c r="C19" t="s">
        <v>42</v>
      </c>
      <c r="D19" t="s">
        <v>424</v>
      </c>
      <c r="E19">
        <v>84585</v>
      </c>
      <c r="F19">
        <v>-4842</v>
      </c>
      <c r="G19">
        <v>89427</v>
      </c>
      <c r="H19" s="40" t="s">
        <v>508</v>
      </c>
    </row>
    <row r="20" spans="1:8">
      <c r="A20" t="s">
        <v>439</v>
      </c>
      <c r="B20" t="s">
        <v>45</v>
      </c>
      <c r="C20" t="s">
        <v>45</v>
      </c>
      <c r="D20" t="s">
        <v>424</v>
      </c>
      <c r="E20">
        <v>883869</v>
      </c>
      <c r="F20">
        <v>-55682</v>
      </c>
      <c r="G20">
        <v>939551</v>
      </c>
      <c r="H20" s="40" t="s">
        <v>508</v>
      </c>
    </row>
    <row r="21" spans="1:8">
      <c r="A21" t="s">
        <v>440</v>
      </c>
      <c r="B21" t="s">
        <v>424</v>
      </c>
      <c r="C21" t="s">
        <v>26</v>
      </c>
      <c r="D21" t="s">
        <v>424</v>
      </c>
      <c r="E21">
        <v>125911</v>
      </c>
      <c r="F21">
        <v>41271</v>
      </c>
      <c r="G21">
        <v>84640</v>
      </c>
      <c r="H21" s="40" t="s">
        <v>508</v>
      </c>
    </row>
    <row r="22" spans="1:8">
      <c r="A22" t="s">
        <v>441</v>
      </c>
      <c r="B22" t="s">
        <v>56</v>
      </c>
      <c r="C22" t="s">
        <v>56</v>
      </c>
      <c r="D22" t="s">
        <v>424</v>
      </c>
    </row>
    <row r="23" spans="1:8">
      <c r="A23" t="s">
        <v>442</v>
      </c>
      <c r="B23" t="s">
        <v>51</v>
      </c>
      <c r="C23" t="s">
        <v>51</v>
      </c>
      <c r="D23" t="s">
        <v>424</v>
      </c>
      <c r="E23">
        <v>-41530</v>
      </c>
      <c r="F23">
        <v>-2517</v>
      </c>
      <c r="G23">
        <v>-39013</v>
      </c>
      <c r="H23" s="40" t="s">
        <v>508</v>
      </c>
    </row>
    <row r="24" spans="1:8">
      <c r="A24" t="s">
        <v>443</v>
      </c>
      <c r="B24" t="s">
        <v>54</v>
      </c>
      <c r="C24" t="s">
        <v>54</v>
      </c>
      <c r="D24" t="s">
        <v>424</v>
      </c>
      <c r="E24">
        <v>11142</v>
      </c>
      <c r="F24">
        <v>10578</v>
      </c>
      <c r="G24">
        <v>564</v>
      </c>
      <c r="H24" s="40" t="s">
        <v>508</v>
      </c>
    </row>
    <row r="25" spans="1:8">
      <c r="A25" t="s">
        <v>444</v>
      </c>
      <c r="B25" t="s">
        <v>445</v>
      </c>
      <c r="C25" t="s">
        <v>33</v>
      </c>
      <c r="D25" t="s">
        <v>424</v>
      </c>
      <c r="E25">
        <v>-3724</v>
      </c>
      <c r="F25">
        <v>-1105</v>
      </c>
      <c r="G25">
        <v>-2619</v>
      </c>
      <c r="H25" s="40" t="s">
        <v>508</v>
      </c>
    </row>
    <row r="26" spans="1:8">
      <c r="A26" t="s">
        <v>446</v>
      </c>
      <c r="B26" t="s">
        <v>424</v>
      </c>
      <c r="C26" t="s">
        <v>26</v>
      </c>
      <c r="D26" t="s">
        <v>424</v>
      </c>
    </row>
    <row r="27" spans="1:8">
      <c r="A27" t="s">
        <v>447</v>
      </c>
      <c r="B27" t="s">
        <v>62</v>
      </c>
      <c r="C27" t="s">
        <v>62</v>
      </c>
      <c r="D27" t="s">
        <v>424</v>
      </c>
      <c r="E27">
        <v>-34112</v>
      </c>
      <c r="F27">
        <v>-6956</v>
      </c>
      <c r="G27">
        <v>-41068</v>
      </c>
      <c r="H27" s="40" t="s">
        <v>508</v>
      </c>
    </row>
    <row r="28" spans="1:8">
      <c r="A28" t="s">
        <v>448</v>
      </c>
      <c r="B28" t="s">
        <v>449</v>
      </c>
      <c r="C28" t="s">
        <v>61</v>
      </c>
      <c r="D28" t="s">
        <v>424</v>
      </c>
      <c r="E28">
        <v>91799</v>
      </c>
      <c r="F28">
        <v>48227</v>
      </c>
      <c r="G28">
        <v>43572</v>
      </c>
      <c r="H28" s="40" t="s">
        <v>508</v>
      </c>
    </row>
    <row r="29" spans="1:8">
      <c r="A29" t="s">
        <v>450</v>
      </c>
      <c r="B29" t="s">
        <v>56</v>
      </c>
      <c r="C29" t="s">
        <v>56</v>
      </c>
      <c r="D29" t="s">
        <v>424</v>
      </c>
      <c r="E29">
        <v>22878</v>
      </c>
      <c r="F29">
        <v>-15559</v>
      </c>
      <c r="G29">
        <v>38437</v>
      </c>
      <c r="H29" s="40" t="s">
        <v>508</v>
      </c>
    </row>
    <row r="30" spans="1:8">
      <c r="A30" t="s">
        <v>451</v>
      </c>
      <c r="B30" t="s">
        <v>70</v>
      </c>
      <c r="C30" t="s">
        <v>70</v>
      </c>
      <c r="D30" t="s">
        <v>424</v>
      </c>
      <c r="E30">
        <v>68921</v>
      </c>
      <c r="F30">
        <v>63786</v>
      </c>
      <c r="G30">
        <v>5135</v>
      </c>
      <c r="H30" s="40" t="s">
        <v>508</v>
      </c>
    </row>
    <row r="31" spans="1:8">
      <c r="A31" t="s">
        <v>452</v>
      </c>
      <c r="B31" t="s">
        <v>424</v>
      </c>
      <c r="C31" t="s">
        <v>26</v>
      </c>
      <c r="D31" t="s">
        <v>424</v>
      </c>
    </row>
    <row r="32" spans="1:8">
      <c r="A32" t="s">
        <v>453</v>
      </c>
      <c r="D32" t="s">
        <v>424</v>
      </c>
    </row>
    <row r="33" spans="1:7">
      <c r="A33" t="s">
        <v>454</v>
      </c>
      <c r="D33" t="s">
        <v>424</v>
      </c>
    </row>
    <row r="34" spans="1:7">
      <c r="A34" t="s">
        <v>455</v>
      </c>
      <c r="D34" t="s">
        <v>424</v>
      </c>
    </row>
    <row r="35" spans="1:7">
      <c r="A35" t="s">
        <v>456</v>
      </c>
      <c r="D35" t="s">
        <v>424</v>
      </c>
    </row>
    <row r="36" spans="1:7">
      <c r="A36" t="s">
        <v>457</v>
      </c>
      <c r="D36" t="s">
        <v>424</v>
      </c>
      <c r="G36">
        <v>312018</v>
      </c>
    </row>
    <row r="37" spans="1:7">
      <c r="A37" t="s">
        <v>458</v>
      </c>
      <c r="D37" t="s">
        <v>424</v>
      </c>
    </row>
    <row r="38" spans="1:7">
      <c r="A38" t="s">
        <v>459</v>
      </c>
      <c r="D38" t="s">
        <v>424</v>
      </c>
    </row>
    <row r="39" spans="1:7">
      <c r="A39" t="s">
        <v>460</v>
      </c>
      <c r="D39" t="s">
        <v>424</v>
      </c>
    </row>
    <row r="40" spans="1:7">
      <c r="A40" t="s">
        <v>461</v>
      </c>
      <c r="D40" t="s">
        <v>424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7"/>
  <sheetViews>
    <sheetView workbookViewId="0"/>
  </sheetViews>
  <sheetFormatPr defaultRowHeight="12.75"/>
  <sheetData>
    <row r="1" spans="1:7">
      <c r="F1">
        <v>31</v>
      </c>
    </row>
    <row r="2" spans="1:7">
      <c r="E2">
        <v>2018</v>
      </c>
      <c r="F2">
        <v>2017</v>
      </c>
      <c r="G2">
        <v>2016</v>
      </c>
    </row>
    <row r="3" spans="1:7">
      <c r="A3" t="s">
        <v>462</v>
      </c>
      <c r="B3" t="s">
        <v>231</v>
      </c>
      <c r="C3" t="s">
        <v>231</v>
      </c>
      <c r="D3" t="s">
        <v>463</v>
      </c>
    </row>
    <row r="4" spans="1:7">
      <c r="A4" t="s">
        <v>451</v>
      </c>
      <c r="B4" t="s">
        <v>232</v>
      </c>
      <c r="C4" t="s">
        <v>232</v>
      </c>
      <c r="D4" t="s">
        <v>463</v>
      </c>
      <c r="E4">
        <v>68921</v>
      </c>
      <c r="F4">
        <v>5135</v>
      </c>
      <c r="G4">
        <v>129535</v>
      </c>
    </row>
    <row r="5" spans="1:7">
      <c r="A5" t="s">
        <v>464</v>
      </c>
      <c r="D5" t="s">
        <v>463</v>
      </c>
    </row>
    <row r="6" spans="1:7">
      <c r="A6" t="s">
        <v>42</v>
      </c>
      <c r="B6" t="s">
        <v>236</v>
      </c>
      <c r="C6" t="s">
        <v>236</v>
      </c>
      <c r="D6" t="s">
        <v>463</v>
      </c>
      <c r="E6">
        <v>23805</v>
      </c>
      <c r="F6">
        <v>24871</v>
      </c>
      <c r="G6">
        <v>22584</v>
      </c>
    </row>
    <row r="7" spans="1:7">
      <c r="A7" t="s">
        <v>465</v>
      </c>
      <c r="B7" t="s">
        <v>240</v>
      </c>
      <c r="C7" t="s">
        <v>240</v>
      </c>
      <c r="D7" t="s">
        <v>463</v>
      </c>
      <c r="E7">
        <v>73545</v>
      </c>
      <c r="F7">
        <v>77353</v>
      </c>
      <c r="G7">
        <v>80870</v>
      </c>
    </row>
    <row r="8" spans="1:7">
      <c r="A8" t="s">
        <v>466</v>
      </c>
      <c r="B8" t="s">
        <v>240</v>
      </c>
      <c r="C8" t="s">
        <v>240</v>
      </c>
      <c r="D8" t="s">
        <v>463</v>
      </c>
      <c r="E8">
        <v>4637</v>
      </c>
      <c r="F8">
        <v>4286</v>
      </c>
      <c r="G8">
        <v>5567</v>
      </c>
    </row>
    <row r="9" spans="1:7">
      <c r="A9" t="s">
        <v>467</v>
      </c>
      <c r="B9" t="s">
        <v>269</v>
      </c>
      <c r="C9" t="s">
        <v>269</v>
      </c>
      <c r="D9" t="s">
        <v>463</v>
      </c>
      <c r="E9">
        <v>-5734</v>
      </c>
      <c r="F9">
        <v>21660</v>
      </c>
      <c r="G9">
        <v>17702</v>
      </c>
    </row>
    <row r="10" spans="1:7">
      <c r="A10" t="s">
        <v>468</v>
      </c>
      <c r="B10" t="s">
        <v>248</v>
      </c>
      <c r="C10" t="s">
        <v>248</v>
      </c>
      <c r="D10" t="s">
        <v>463</v>
      </c>
      <c r="E10">
        <v>20360</v>
      </c>
      <c r="F10">
        <v>13683</v>
      </c>
      <c r="G10">
        <v>43613</v>
      </c>
    </row>
    <row r="11" spans="1:7">
      <c r="A11" t="s">
        <v>469</v>
      </c>
      <c r="B11" t="s">
        <v>244</v>
      </c>
      <c r="C11" t="s">
        <v>244</v>
      </c>
      <c r="D11" t="s">
        <v>463</v>
      </c>
      <c r="G11">
        <v>-151463</v>
      </c>
    </row>
    <row r="12" spans="1:7">
      <c r="A12" t="s">
        <v>470</v>
      </c>
      <c r="B12" t="s">
        <v>251</v>
      </c>
      <c r="C12" t="s">
        <v>251</v>
      </c>
      <c r="D12" t="s">
        <v>463</v>
      </c>
      <c r="E12">
        <v>2007</v>
      </c>
      <c r="F12">
        <v>435</v>
      </c>
      <c r="G12">
        <v>806</v>
      </c>
    </row>
    <row r="13" spans="1:7">
      <c r="A13" t="s">
        <v>471</v>
      </c>
      <c r="B13" t="s">
        <v>251</v>
      </c>
      <c r="C13" t="s">
        <v>251</v>
      </c>
      <c r="D13" t="s">
        <v>463</v>
      </c>
    </row>
    <row r="14" spans="1:7">
      <c r="A14" t="s">
        <v>472</v>
      </c>
      <c r="B14" t="s">
        <v>262</v>
      </c>
      <c r="C14" t="s">
        <v>262</v>
      </c>
      <c r="D14" t="s">
        <v>463</v>
      </c>
      <c r="E14">
        <v>-14760</v>
      </c>
      <c r="F14">
        <v>-8243</v>
      </c>
      <c r="G14">
        <v>-76460</v>
      </c>
    </row>
    <row r="15" spans="1:7">
      <c r="A15" t="s">
        <v>395</v>
      </c>
      <c r="B15" t="s">
        <v>275</v>
      </c>
      <c r="C15" t="s">
        <v>275</v>
      </c>
      <c r="D15" t="s">
        <v>463</v>
      </c>
      <c r="E15">
        <v>5766</v>
      </c>
      <c r="F15">
        <v>-1700</v>
      </c>
      <c r="G15">
        <v>-13920</v>
      </c>
    </row>
    <row r="16" spans="1:7">
      <c r="A16" t="s">
        <v>473</v>
      </c>
      <c r="D16" t="s">
        <v>463</v>
      </c>
      <c r="E16">
        <v>-9684</v>
      </c>
      <c r="F16">
        <v>94</v>
      </c>
      <c r="G16">
        <v>18060</v>
      </c>
    </row>
    <row r="17" spans="1:7">
      <c r="A17" t="s">
        <v>474</v>
      </c>
      <c r="D17" t="s">
        <v>463</v>
      </c>
      <c r="E17">
        <v>-5115</v>
      </c>
      <c r="F17">
        <v>-4227</v>
      </c>
      <c r="G17">
        <v>14510</v>
      </c>
    </row>
    <row r="18" spans="1:7">
      <c r="A18" t="s">
        <v>399</v>
      </c>
      <c r="B18" t="s">
        <v>269</v>
      </c>
      <c r="C18" t="s">
        <v>269</v>
      </c>
      <c r="D18" t="s">
        <v>463</v>
      </c>
      <c r="E18">
        <v>14219</v>
      </c>
      <c r="F18">
        <v>439</v>
      </c>
      <c r="G18">
        <v>3015</v>
      </c>
    </row>
    <row r="19" spans="1:7">
      <c r="A19" t="s">
        <v>475</v>
      </c>
      <c r="B19" t="s">
        <v>277</v>
      </c>
      <c r="C19" t="s">
        <v>277</v>
      </c>
      <c r="D19" t="s">
        <v>463</v>
      </c>
      <c r="E19">
        <v>5965</v>
      </c>
      <c r="F19">
        <v>12411</v>
      </c>
      <c r="G19">
        <v>5411</v>
      </c>
    </row>
    <row r="20" spans="1:7">
      <c r="A20" t="s">
        <v>476</v>
      </c>
      <c r="B20" t="s">
        <v>231</v>
      </c>
      <c r="C20" t="s">
        <v>231</v>
      </c>
      <c r="D20" t="s">
        <v>463</v>
      </c>
      <c r="E20">
        <v>183932</v>
      </c>
      <c r="F20">
        <v>146197</v>
      </c>
      <c r="G20">
        <v>99830</v>
      </c>
    </row>
    <row r="21" spans="1:7">
      <c r="A21" t="s">
        <v>477</v>
      </c>
      <c r="B21" t="s">
        <v>231</v>
      </c>
      <c r="C21" t="s">
        <v>231</v>
      </c>
      <c r="D21" t="s">
        <v>478</v>
      </c>
    </row>
    <row r="22" spans="1:7">
      <c r="A22" t="s">
        <v>479</v>
      </c>
      <c r="B22" t="s">
        <v>287</v>
      </c>
      <c r="C22" t="s">
        <v>287</v>
      </c>
      <c r="D22" t="s">
        <v>478</v>
      </c>
      <c r="E22">
        <v>-18265</v>
      </c>
      <c r="F22">
        <v>-25717</v>
      </c>
      <c r="G22">
        <v>-40812</v>
      </c>
    </row>
    <row r="23" spans="1:7">
      <c r="A23" t="s">
        <v>480</v>
      </c>
      <c r="D23" t="s">
        <v>478</v>
      </c>
      <c r="E23">
        <v>-25628</v>
      </c>
      <c r="F23">
        <v>-28697</v>
      </c>
      <c r="G23">
        <v>-22268</v>
      </c>
    </row>
    <row r="24" spans="1:7">
      <c r="A24" t="s">
        <v>481</v>
      </c>
      <c r="B24" t="s">
        <v>288</v>
      </c>
      <c r="C24" t="s">
        <v>288</v>
      </c>
      <c r="D24" t="s">
        <v>478</v>
      </c>
      <c r="G24">
        <v>199481</v>
      </c>
    </row>
    <row r="25" spans="1:7">
      <c r="A25" t="s">
        <v>482</v>
      </c>
      <c r="B25" t="s">
        <v>290</v>
      </c>
      <c r="C25" t="s">
        <v>290</v>
      </c>
      <c r="D25" t="s">
        <v>478</v>
      </c>
      <c r="G25">
        <v>232</v>
      </c>
    </row>
    <row r="26" spans="1:7">
      <c r="A26" t="s">
        <v>470</v>
      </c>
      <c r="B26" t="s">
        <v>251</v>
      </c>
      <c r="C26" t="s">
        <v>251</v>
      </c>
      <c r="D26" t="s">
        <v>463</v>
      </c>
      <c r="E26">
        <v>-1467</v>
      </c>
      <c r="G26">
        <v>-7000</v>
      </c>
    </row>
    <row r="27" spans="1:7">
      <c r="A27" t="s">
        <v>483</v>
      </c>
      <c r="B27" t="s">
        <v>286</v>
      </c>
      <c r="C27" t="s">
        <v>286</v>
      </c>
      <c r="D27" t="s">
        <v>478</v>
      </c>
      <c r="E27">
        <v>-45360</v>
      </c>
      <c r="F27">
        <v>-54414</v>
      </c>
      <c r="G27">
        <v>129633</v>
      </c>
    </row>
    <row r="28" spans="1:7">
      <c r="A28" t="s">
        <v>484</v>
      </c>
      <c r="B28" t="s">
        <v>297</v>
      </c>
      <c r="C28" t="s">
        <v>297</v>
      </c>
      <c r="D28" t="s">
        <v>485</v>
      </c>
    </row>
    <row r="29" spans="1:7">
      <c r="A29" t="s">
        <v>486</v>
      </c>
      <c r="B29" t="s">
        <v>298</v>
      </c>
      <c r="C29" t="s">
        <v>298</v>
      </c>
      <c r="D29" t="s">
        <v>485</v>
      </c>
      <c r="E29">
        <v>3098</v>
      </c>
      <c r="F29">
        <v>2958</v>
      </c>
      <c r="G29">
        <v>2987</v>
      </c>
    </row>
    <row r="30" spans="1:7">
      <c r="A30" t="s">
        <v>487</v>
      </c>
      <c r="B30" t="s">
        <v>298</v>
      </c>
      <c r="C30" t="s">
        <v>298</v>
      </c>
      <c r="D30" t="s">
        <v>485</v>
      </c>
      <c r="E30">
        <v>19674</v>
      </c>
      <c r="F30">
        <v>13872</v>
      </c>
      <c r="G30">
        <v>9325</v>
      </c>
    </row>
    <row r="31" spans="1:7">
      <c r="A31" t="s">
        <v>488</v>
      </c>
      <c r="B31" t="s">
        <v>302</v>
      </c>
      <c r="C31" t="s">
        <v>302</v>
      </c>
      <c r="D31" t="s">
        <v>485</v>
      </c>
      <c r="E31">
        <v>-2588</v>
      </c>
      <c r="F31">
        <v>-5311</v>
      </c>
      <c r="G31">
        <v>-2975</v>
      </c>
    </row>
    <row r="32" spans="1:7">
      <c r="A32" t="s">
        <v>489</v>
      </c>
      <c r="B32" t="s">
        <v>298</v>
      </c>
      <c r="C32" t="s">
        <v>298</v>
      </c>
      <c r="D32" t="s">
        <v>485</v>
      </c>
      <c r="E32">
        <v>-54527</v>
      </c>
      <c r="F32">
        <v>-37387</v>
      </c>
      <c r="G32">
        <v>-60089</v>
      </c>
    </row>
    <row r="33" spans="1:7">
      <c r="A33" t="s">
        <v>490</v>
      </c>
      <c r="B33" t="s">
        <v>299</v>
      </c>
      <c r="C33" t="s">
        <v>299</v>
      </c>
      <c r="D33" t="s">
        <v>478</v>
      </c>
      <c r="E33">
        <v>400000</v>
      </c>
    </row>
    <row r="34" spans="1:7">
      <c r="A34" t="s">
        <v>491</v>
      </c>
      <c r="D34" t="s">
        <v>478</v>
      </c>
      <c r="E34">
        <v>-300000</v>
      </c>
    </row>
    <row r="35" spans="1:7">
      <c r="A35" t="s">
        <v>492</v>
      </c>
      <c r="D35" t="s">
        <v>478</v>
      </c>
      <c r="E35">
        <v>109000</v>
      </c>
      <c r="F35">
        <v>67000</v>
      </c>
      <c r="G35">
        <v>76000</v>
      </c>
    </row>
    <row r="36" spans="1:7">
      <c r="A36" t="s">
        <v>493</v>
      </c>
      <c r="B36" t="s">
        <v>302</v>
      </c>
      <c r="C36" t="s">
        <v>302</v>
      </c>
      <c r="D36" t="s">
        <v>485</v>
      </c>
      <c r="E36">
        <v>-111000</v>
      </c>
      <c r="F36">
        <v>-153000</v>
      </c>
      <c r="G36">
        <v>-166000</v>
      </c>
    </row>
    <row r="37" spans="1:7">
      <c r="A37" t="s">
        <v>494</v>
      </c>
      <c r="B37" t="s">
        <v>299</v>
      </c>
      <c r="C37" t="s">
        <v>299</v>
      </c>
      <c r="D37" t="s">
        <v>485</v>
      </c>
      <c r="F37">
        <v>415000</v>
      </c>
    </row>
    <row r="38" spans="1:7">
      <c r="A38" t="s">
        <v>495</v>
      </c>
      <c r="D38" t="s">
        <v>485</v>
      </c>
      <c r="E38">
        <v>-109289</v>
      </c>
      <c r="F38">
        <v>-386040</v>
      </c>
      <c r="G38">
        <v>-95293</v>
      </c>
    </row>
    <row r="39" spans="1:7">
      <c r="A39" t="s">
        <v>496</v>
      </c>
      <c r="B39" t="s">
        <v>497</v>
      </c>
      <c r="C39" t="s">
        <v>497</v>
      </c>
      <c r="D39" t="s">
        <v>485</v>
      </c>
      <c r="E39">
        <v>-7319</v>
      </c>
      <c r="F39">
        <v>-5340</v>
      </c>
      <c r="G39">
        <v>-655</v>
      </c>
    </row>
    <row r="40" spans="1:7">
      <c r="A40" t="s">
        <v>498</v>
      </c>
      <c r="B40" t="s">
        <v>300</v>
      </c>
      <c r="C40" t="s">
        <v>300</v>
      </c>
      <c r="D40" t="s">
        <v>485</v>
      </c>
      <c r="E40">
        <v>-4753</v>
      </c>
      <c r="F40">
        <v>-9900</v>
      </c>
      <c r="G40">
        <v>-14376</v>
      </c>
    </row>
    <row r="41" spans="1:7">
      <c r="A41" t="s">
        <v>499</v>
      </c>
      <c r="B41" t="s">
        <v>311</v>
      </c>
      <c r="C41" t="s">
        <v>311</v>
      </c>
      <c r="D41" t="s">
        <v>485</v>
      </c>
      <c r="E41">
        <v>-57704</v>
      </c>
      <c r="F41">
        <v>-98148</v>
      </c>
      <c r="G41">
        <v>-251076</v>
      </c>
    </row>
    <row r="42" spans="1:7">
      <c r="A42" t="s">
        <v>500</v>
      </c>
      <c r="D42" t="s">
        <v>485</v>
      </c>
      <c r="E42">
        <v>-2076</v>
      </c>
      <c r="F42">
        <v>322</v>
      </c>
      <c r="G42">
        <v>-4873</v>
      </c>
    </row>
    <row r="43" spans="1:7">
      <c r="A43" t="s">
        <v>501</v>
      </c>
      <c r="B43" t="s">
        <v>501</v>
      </c>
      <c r="C43" t="s">
        <v>312</v>
      </c>
      <c r="D43" t="s">
        <v>485</v>
      </c>
      <c r="E43">
        <v>78792</v>
      </c>
      <c r="F43">
        <v>-6043</v>
      </c>
      <c r="G43">
        <v>-26486</v>
      </c>
    </row>
    <row r="44" spans="1:7">
      <c r="A44" t="s">
        <v>502</v>
      </c>
      <c r="B44" t="s">
        <v>503</v>
      </c>
      <c r="C44" t="s">
        <v>315</v>
      </c>
      <c r="D44" t="s">
        <v>485</v>
      </c>
      <c r="E44">
        <v>69710</v>
      </c>
      <c r="F44">
        <v>75753</v>
      </c>
      <c r="G44">
        <v>102239</v>
      </c>
    </row>
    <row r="45" spans="1:7">
      <c r="A45" t="s">
        <v>504</v>
      </c>
      <c r="B45" t="s">
        <v>316</v>
      </c>
      <c r="C45" t="s">
        <v>316</v>
      </c>
      <c r="D45" t="s">
        <v>485</v>
      </c>
      <c r="E45">
        <v>148502</v>
      </c>
      <c r="F45">
        <v>69710</v>
      </c>
      <c r="G45">
        <v>75753</v>
      </c>
    </row>
    <row r="46" spans="1:7">
      <c r="A46" t="s">
        <v>505</v>
      </c>
      <c r="D46" t="s">
        <v>485</v>
      </c>
    </row>
    <row r="47" spans="1:7">
      <c r="A47" t="s">
        <v>506</v>
      </c>
      <c r="B47" t="s">
        <v>507</v>
      </c>
      <c r="C47" t="s">
        <v>247</v>
      </c>
      <c r="D47" t="s">
        <v>463</v>
      </c>
      <c r="E47">
        <v>32205</v>
      </c>
      <c r="F47">
        <v>37817</v>
      </c>
      <c r="G47">
        <v>19081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3788FD7-F2C1-4033-B9A8-94EB1B5B112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440075-92B0-4B3E-A9EC-84FEE8020A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52FC26-576A-4C8F-8B33-F4EDAD3A3C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Accounts</vt:lpstr>
      <vt:lpstr>Ratios</vt:lpstr>
      <vt:lpstr>bs</vt:lpstr>
      <vt:lpstr>pl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Admin</cp:lastModifiedBy>
  <cp:lastPrinted>2019-05-21T12:53:00Z</cp:lastPrinted>
  <dcterms:created xsi:type="dcterms:W3CDTF">2019-04-04T09:01:00Z</dcterms:created>
  <dcterms:modified xsi:type="dcterms:W3CDTF">2021-09-27T06:59:48Z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