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20" yWindow="-120" windowWidth="20730" windowHeight="11310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_template" sheetId="6" r:id="rId6"/>
  </sheets>
  <calcPr calcId="162913"/>
</workbook>
</file>

<file path=xl/calcChain.xml><?xml version="1.0" encoding="utf-8"?>
<calcChain xmlns="http://schemas.openxmlformats.org/spreadsheetml/2006/main">
  <c r="G128" i="1" l="1"/>
  <c r="G432" i="1"/>
  <c r="G433" i="1" s="1"/>
  <c r="F432" i="1"/>
  <c r="F433" i="1" s="1"/>
  <c r="G418" i="1"/>
  <c r="G417" i="1"/>
  <c r="F417" i="1"/>
  <c r="F418" i="1" s="1"/>
  <c r="F409" i="1"/>
  <c r="F410" i="1" s="1"/>
  <c r="G397" i="1"/>
  <c r="G409" i="1" s="1"/>
  <c r="G410" i="1" s="1"/>
  <c r="F397" i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L371" i="1"/>
  <c r="N370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3" i="1" l="1"/>
  <c r="I385" i="1"/>
  <c r="I377" i="1"/>
  <c r="G7" i="1"/>
  <c r="G161" i="1"/>
  <c r="G8" i="1" s="1"/>
  <c r="G382" i="1" s="1"/>
  <c r="F161" i="1"/>
  <c r="F8" i="1" s="1"/>
  <c r="F12" i="1" s="1"/>
  <c r="I372" i="1"/>
  <c r="H366" i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F383" i="1"/>
  <c r="F382" i="1"/>
  <c r="J372" i="1"/>
  <c r="F375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F381" i="1"/>
  <c r="J383" i="1"/>
  <c r="H365" i="1"/>
  <c r="L368" i="1"/>
  <c r="H370" i="1"/>
  <c r="L372" i="1"/>
  <c r="H375" i="1"/>
  <c r="N376" i="1"/>
  <c r="L377" i="1"/>
  <c r="J378" i="1"/>
  <c r="H381" i="1"/>
  <c r="N382" i="1"/>
  <c r="J384" i="1"/>
  <c r="H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383" i="1" l="1"/>
  <c r="G12" i="1"/>
  <c r="G376" i="1" s="1"/>
  <c r="F376" i="1"/>
  <c r="F14" i="1"/>
  <c r="F378" i="1"/>
  <c r="F370" i="1"/>
  <c r="F59" i="1"/>
  <c r="F67" i="1" s="1"/>
  <c r="F71" i="1" s="1"/>
  <c r="G378" i="1"/>
  <c r="G370" i="1"/>
  <c r="G59" i="1"/>
  <c r="G67" i="1" s="1"/>
  <c r="G71" i="1" s="1"/>
  <c r="F366" i="1" l="1"/>
  <c r="G14" i="1"/>
  <c r="G366" i="1"/>
  <c r="G373" i="1"/>
  <c r="G83" i="1"/>
  <c r="G372" i="1"/>
  <c r="G6" i="1"/>
  <c r="F373" i="1"/>
  <c r="F83" i="1"/>
  <c r="F6" i="1"/>
  <c r="F372" i="1"/>
  <c r="F365" i="1" l="1"/>
  <c r="F371" i="1"/>
  <c r="G371" i="1"/>
  <c r="G365" i="1"/>
</calcChain>
</file>

<file path=xl/sharedStrings.xml><?xml version="1.0" encoding="utf-8"?>
<sst xmlns="http://schemas.openxmlformats.org/spreadsheetml/2006/main" count="825" uniqueCount="524">
  <si>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</si>
  <si>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</si>
  <si>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</si>
  <si>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</si>
  <si>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</si>
  <si>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</si>
  <si>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</si>
  <si>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</si>
  <si>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</si>
  <si>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</si>
  <si>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</si>
  <si>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</si>
  <si>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</si>
  <si>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</si>
  <si>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</si>
  <si>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</si>
  <si>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</si>
  <si>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</si>
  <si>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</si>
  <si>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</si>
  <si>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</si>
  <si>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</si>
  <si>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</si>
  <si>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</si>
  <si>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</si>
  <si>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</si>
  <si>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</si>
  <si>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</si>
  <si>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</si>
  <si>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</si>
  <si>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</si>
  <si>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</si>
  <si>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</si>
  <si>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</si>
  <si>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</si>
  <si>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</si>
  <si>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</si>
  <si>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</si>
  <si>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</si>
  <si>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</si>
  <si>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</si>
  <si>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</si>
  <si>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</si>
  <si>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</si>
  <si>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</si>
  <si>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</si>
  <si>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</si>
  <si>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</si>
  <si>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</si>
  <si>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</si>
  <si>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</si>
  <si>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</si>
  <si>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</si>
  <si>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</si>
  <si>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</si>
  <si>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</si>
  <si>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</si>
  <si>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</si>
  <si>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</si>
  <si>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</si>
  <si>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</si>
  <si>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</si>
  <si>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</si>
  <si>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</si>
  <si>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</si>
  <si>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</si>
  <si>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</si>
  <si>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</si>
  <si>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</si>
  <si>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</si>
  <si>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</si>
  <si>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</si>
  <si>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</si>
  <si>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</si>
  <si>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</si>
  <si>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</si>
  <si>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</si>
  <si>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</si>
  <si>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</si>
  <si>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</si>
  <si>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</si>
  <si>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</si>
  <si>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</si>
  <si>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</si>
  <si>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</si>
  <si>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</si>
  <si>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</si>
  <si>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</si>
  <si>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</si>
  <si>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</si>
  <si>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</si>
  <si>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</si>
  <si>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</si>
  <si>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</si>
  <si>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</si>
  <si>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</si>
  <si>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</si>
  <si>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</si>
  <si>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</si>
  <si>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</si>
  <si>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</si>
  <si>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</si>
  <si>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</si>
  <si>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</si>
  <si>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</si>
  <si>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</si>
  <si>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</si>
  <si>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</si>
  <si>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</si>
  <si>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</si>
  <si>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</si>
  <si>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</si>
  <si>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</si>
  <si>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</si>
  <si>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</si>
  <si>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</si>
  <si>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</si>
  <si>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</si>
  <si>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</si>
  <si>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</si>
  <si>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</si>
  <si>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</si>
  <si>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</si>
  <si>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</si>
  <si>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</si>
  <si>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</si>
  <si>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</si>
  <si>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</si>
  <si>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</si>
  <si>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</si>
  <si>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</si>
  <si>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</si>
  <si>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</si>
  <si>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</si>
  <si>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</si>
  <si>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</si>
  <si>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</si>
  <si>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</si>
  <si>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</si>
  <si>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</si>
  <si>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</si>
  <si>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</si>
  <si>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</si>
  <si>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</si>
  <si>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</si>
  <si>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</si>
  <si>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</si>
  <si>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</si>
  <si>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</si>
  <si>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</si>
  <si>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</si>
  <si>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</si>
  <si>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</si>
  <si>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</si>
  <si>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</si>
  <si>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</si>
  <si>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</si>
  <si>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</si>
  <si>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</si>
  <si>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</si>
  <si>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</si>
  <si>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</si>
  <si>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</si>
  <si>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</si>
  <si>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</si>
  <si>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</si>
  <si>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</si>
  <si>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</si>
  <si>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</si>
  <si>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</si>
  <si>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</si>
  <si>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</si>
  <si>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</si>
  <si>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</si>
  <si>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</si>
  <si>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</si>
  <si>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</si>
  <si>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</si>
  <si>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</si>
  <si>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</si>
  <si>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</si>
  <si>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</si>
  <si>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</si>
  <si>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</si>
  <si>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</si>
  <si>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</si>
  <si>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</si>
  <si>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</si>
  <si>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</si>
  <si>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</si>
  <si>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</si>
  <si>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</si>
  <si>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</si>
  <si>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</si>
  <si>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</si>
  <si>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</si>
  <si>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</si>
  <si>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</si>
  <si>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</si>
  <si>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</si>
  <si>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</si>
  <si>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</si>
  <si>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</si>
  <si>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</si>
  <si>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</si>
  <si>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</si>
  <si>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</si>
  <si>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</si>
  <si>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</si>
  <si>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</si>
  <si>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</si>
  <si>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</si>
  <si>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</si>
  <si>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</si>
  <si>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</si>
  <si>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</si>
  <si>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</si>
  <si>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</si>
  <si>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</si>
  <si>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</si>
  <si>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</si>
  <si>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</si>
  <si>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</si>
  <si>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</si>
  <si>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</si>
  <si>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</si>
  <si>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</si>
  <si>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</si>
  <si>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</si>
  <si>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</si>
  <si>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</si>
  <si>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</si>
  <si>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</si>
  <si>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</si>
  <si>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</si>
  <si>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</si>
  <si>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</si>
  <si>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</si>
  <si>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</si>
  <si>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</si>
  <si>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</si>
  <si>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</si>
  <si>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</si>
  <si>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</si>
  <si>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</si>
  <si>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</si>
  <si>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</si>
  <si>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</si>
  <si>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</si>
  <si>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</si>
  <si>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</si>
  <si>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</si>
  <si>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</si>
  <si>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</si>
  <si>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</si>
  <si>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</si>
  <si>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</si>
  <si>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</si>
  <si>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</si>
  <si>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</si>
  <si>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</si>
  <si>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</si>
  <si>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</si>
  <si>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</si>
  <si>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</si>
  <si>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</si>
  <si>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</si>
  <si>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</si>
  <si>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</si>
  <si>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</si>
  <si>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</si>
  <si>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</si>
  <si>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</si>
  <si>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</si>
  <si>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</si>
  <si>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</si>
  <si>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</si>
  <si>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</si>
  <si>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</si>
  <si>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</si>
  <si>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</si>
  <si>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</si>
  <si>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</si>
  <si>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</si>
  <si>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</si>
  <si>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</si>
  <si>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</si>
  <si>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</si>
  <si>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</si>
  <si>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</si>
  <si>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</si>
  <si>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</si>
  <si>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</si>
  <si>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</si>
  <si>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</si>
  <si>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</si>
  <si>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</si>
  <si>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</si>
  <si>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</si>
  <si>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</si>
  <si>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</si>
  <si>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</si>
  <si>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</si>
  <si>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</si>
  <si>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</si>
  <si>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</si>
  <si>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</si>
  <si>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</si>
  <si>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</si>
  <si>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</si>
  <si>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</si>
  <si>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</si>
  <si>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</si>
  <si>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</si>
  <si>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</si>
  <si>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</si>
  <si>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</si>
  <si>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</si>
  <si>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</si>
  <si>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</si>
  <si>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</si>
  <si>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</si>
  <si>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</si>
  <si>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</si>
  <si>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</si>
  <si>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</si>
  <si>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</si>
  <si>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</si>
  <si>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</si>
  <si>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</si>
  <si>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</si>
  <si>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</si>
  <si>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</si>
  <si>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</si>
  <si>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</si>
  <si>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</si>
  <si>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</si>
  <si>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</si>
  <si>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</si>
  <si>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</si>
  <si>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</si>
  <si>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</si>
  <si>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</si>
  <si>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</si>
  <si>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</si>
  <si>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</si>
  <si>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</si>
  <si>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</si>
  <si>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</si>
  <si>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</si>
  <si>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</si>
  <si>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</si>
  <si>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</si>
  <si>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</si>
  <si>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</si>
  <si>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</si>
  <si>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</si>
  <si>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</si>
  <si>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</si>
  <si>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</si>
  <si>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</si>
  <si>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</si>
  <si>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</si>
  <si>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</si>
  <si>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</si>
  <si>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</si>
  <si>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</si>
  <si>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</si>
  <si>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</si>
  <si>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</si>
  <si>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</si>
  <si>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</si>
  <si>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</si>
  <si>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</si>
  <si>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</si>
  <si>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</si>
  <si>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</si>
  <si>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 of allowances of $190 and $279, at December 31, 2018 and December 31, 2017, respectively</t>
  </si>
  <si>
    <t>Inventories, net</t>
  </si>
  <si>
    <t>Software development</t>
  </si>
  <si>
    <t>Property</t>
  </si>
  <si>
    <t>Other current assets</t>
  </si>
  <si>
    <t>Total current assets</t>
  </si>
  <si>
    <t>Property and equipment, net</t>
  </si>
  <si>
    <t>Property and Equipment</t>
  </si>
  <si>
    <t>Deferred income taxes, net</t>
  </si>
  <si>
    <t>Other assets</t>
  </si>
  <si>
    <t>Intangible assets, net</t>
  </si>
  <si>
    <t>Other Intangibles</t>
  </si>
  <si>
    <t>Goodwill</t>
  </si>
  <si>
    <t>Total assets</t>
  </si>
  <si>
    <t>Liabilities and Shareholders Equity</t>
  </si>
  <si>
    <t>Current liabilities:</t>
  </si>
  <si>
    <t>Accounts payable</t>
  </si>
  <si>
    <t>Deferred revenues</t>
  </si>
  <si>
    <t>Accrued Revenue</t>
  </si>
  <si>
    <t>Accrued expenses and other liabilities</t>
  </si>
  <si>
    <t>Accruals</t>
  </si>
  <si>
    <t>Total current liabilities</t>
  </si>
  <si>
    <t>Long-term debt, net</t>
  </si>
  <si>
    <t>Other liabilities</t>
  </si>
  <si>
    <t>Total liabilities</t>
  </si>
  <si>
    <t>Commitments and contingencies (Note 22)</t>
  </si>
  <si>
    <t>Shareholders equity:</t>
  </si>
  <si>
    <t>Common stock, $0.000001 par value, 2,400,000,000 shares authorized,</t>
  </si>
  <si>
    <t>1,192,093,991 and 1,186,181,666 shares issued at December 31, 2018</t>
  </si>
  <si>
    <t>and December 31, 2017, respectively</t>
  </si>
  <si>
    <t>Additional paid-in capital</t>
  </si>
  <si>
    <t>Less: Treasury stock, at cost, 428,676,471 shares at December 31, 2018 and</t>
  </si>
  <si>
    <t>Treasury Stock</t>
  </si>
  <si>
    <t>December 31, 2017</t>
  </si>
  <si>
    <t>Retained earnings</t>
  </si>
  <si>
    <t>Accumulated other comprehensive loss</t>
  </si>
  <si>
    <t>Total shareholders equity</t>
  </si>
  <si>
    <t>Net revenues</t>
  </si>
  <si>
    <t>Net revenue</t>
  </si>
  <si>
    <t>Revenue</t>
  </si>
  <si>
    <t>Product sales</t>
  </si>
  <si>
    <t>Subscription, licensing, and other revenues</t>
  </si>
  <si>
    <t>Total net revenues (Note 2)</t>
  </si>
  <si>
    <t>Total Cost of Revenue</t>
  </si>
  <si>
    <t>Total Cost of Revenue TODO REMOVE</t>
  </si>
  <si>
    <t>Costs and expenses</t>
  </si>
  <si>
    <t>Cost of revenuesproduct sales:</t>
  </si>
  <si>
    <t>Product costs</t>
  </si>
  <si>
    <t>Software royalties, amortization, and intellectual property licenses</t>
  </si>
  <si>
    <t>Cost of revenuessubscription, licensing, and other revenues:</t>
  </si>
  <si>
    <t>Game operations and distribution costs</t>
  </si>
  <si>
    <t>Product development</t>
  </si>
  <si>
    <t>Sales and marketing</t>
  </si>
  <si>
    <t>Selling and distribution expenses</t>
  </si>
  <si>
    <t>General and administrative</t>
  </si>
  <si>
    <t>Total costs and expenses</t>
  </si>
  <si>
    <t>Operating income</t>
  </si>
  <si>
    <t>Interest and other expense (income), net (Note 17)</t>
  </si>
  <si>
    <t>Other Income - net</t>
  </si>
  <si>
    <t>Loss on extinguishment of debt</t>
  </si>
  <si>
    <t>Income before income tax expense</t>
  </si>
  <si>
    <t>Profit before Zakat</t>
  </si>
  <si>
    <t>Income tax expense</t>
  </si>
  <si>
    <t>Net income</t>
  </si>
  <si>
    <t>Earnings per common share</t>
  </si>
  <si>
    <t>Basic</t>
  </si>
  <si>
    <t>Diluted</t>
  </si>
  <si>
    <t>Weighted-average number of shares outstanding</t>
  </si>
  <si>
    <t>(Amounts in millions)</t>
  </si>
  <si>
    <t>Other comprehensive income (loss):</t>
  </si>
  <si>
    <t>Total Other Comprehensive Income</t>
  </si>
  <si>
    <t>Foreign currency translation adjustments, net of tax</t>
  </si>
  <si>
    <t>Unrealized gains (losses) on forward contracts designated as hedges, net of tax</t>
  </si>
  <si>
    <t>Unrealized gains (losses) on investments, net of tax</t>
  </si>
  <si>
    <t>Gain on Disposals</t>
  </si>
  <si>
    <t>Total other comprehensive income (loss)</t>
  </si>
  <si>
    <t>Total Other Comprehensive Income (Loss)</t>
  </si>
  <si>
    <t>Cash flows from operating activities:</t>
  </si>
  <si>
    <t>Operating Activities</t>
  </si>
  <si>
    <t>Adjustments to reconcile net income to net cash provided by operating activities:</t>
  </si>
  <si>
    <t>Deferred income taxes</t>
  </si>
  <si>
    <t>Provision for inventories</t>
  </si>
  <si>
    <t>Depreciation and amortization</t>
  </si>
  <si>
    <t>Amortization of capitalized software development costs and intellectual property licenses (1)</t>
  </si>
  <si>
    <t>Loss on extinguishment of debt (Note 13)</t>
  </si>
  <si>
    <t>Amortization of debt discount and financing costs</t>
  </si>
  <si>
    <t>Share-based compensation expense (2)</t>
  </si>
  <si>
    <t>Other</t>
  </si>
  <si>
    <t>Changes in operating assets and liabilities, net of effect from business acquisitions:</t>
  </si>
  <si>
    <t>Accounts receivable, net</t>
  </si>
  <si>
    <t>Inventories</t>
  </si>
  <si>
    <t>Software development and intellectual property licenses</t>
  </si>
  <si>
    <t>Net cash provided by operating activities</t>
  </si>
  <si>
    <t>Cash flows from investing activities:</t>
  </si>
  <si>
    <t>Investing Activities</t>
  </si>
  <si>
    <t>Proceeds from maturities of available-for-sale investments</t>
  </si>
  <si>
    <t>Purchases of available-for-sale investments</t>
  </si>
  <si>
    <t>Acquisition of business, net of cash acquired (see Note 23)</t>
  </si>
  <si>
    <t>Capital expenditures</t>
  </si>
  <si>
    <t>Other investing activities</t>
  </si>
  <si>
    <t>Net cash used in investing activities</t>
  </si>
  <si>
    <t>Cash flows from financing activities:</t>
  </si>
  <si>
    <t>Financing Activities</t>
  </si>
  <si>
    <t>Proceeds from issuance of common stock to employees</t>
  </si>
  <si>
    <t>Tax payment related to net share settlements on restricted stock units</t>
  </si>
  <si>
    <t>Finance Costs</t>
  </si>
  <si>
    <t>Dividends paid</t>
  </si>
  <si>
    <t xml:space="preserve">Dividend paid to shareholders to parent on minority interests </t>
  </si>
  <si>
    <t>Proceeds from debt issuances, net of discounts</t>
  </si>
  <si>
    <t>Repayment of long-term debt</t>
  </si>
  <si>
    <t>Premium payment for early redemption of note (Note 13)</t>
  </si>
  <si>
    <t>Other financing activities</t>
  </si>
  <si>
    <t>Net cash (used in) provided by financing activities</t>
  </si>
  <si>
    <t>Effect of foreign exchange rate changes on cash and cash equivalents</t>
  </si>
  <si>
    <t>Net increase (decrease) in cash and cash equivalents and restricted cash</t>
  </si>
  <si>
    <t>Net increase (decrease) in cash and cash equivalents</t>
  </si>
  <si>
    <t>Cash and cash equivalents and restricted cash at beginning of period</t>
  </si>
  <si>
    <t>Cash and cash equivalents at beginning of period</t>
  </si>
  <si>
    <t>Comments</t>
  </si>
  <si>
    <t>Firm being in software business, the algorithm didn't pick their software development in current assets as their operating asset</t>
  </si>
  <si>
    <t>Mismatch in the value of Deffered Income Taxes</t>
  </si>
  <si>
    <t>Mismatch in the value of Property plant and equipment</t>
  </si>
  <si>
    <t>Algorithm didn't pick their software development</t>
  </si>
  <si>
    <t>Deferred charges was not getting picked in the formula</t>
  </si>
  <si>
    <t>Algorithm didn't pick deferred income taxes</t>
  </si>
  <si>
    <t>Algorithm didn't pick other liabilities</t>
  </si>
  <si>
    <t>Algorithm didn't pick Treasury Stock</t>
  </si>
  <si>
    <t>Refer to the mapping table</t>
  </si>
  <si>
    <t>Logic couldn't differentiate between Revenue and Net revenue</t>
  </si>
  <si>
    <t>Mapping error</t>
  </si>
  <si>
    <t>Mppng error, please refer to the mapping tempate</t>
  </si>
  <si>
    <t>Negative signs were present, whereas the formula is keeping an account to subtract the line item, for mapping please refer to the mapping template</t>
  </si>
  <si>
    <t>Mapping error, the algorithm took the wrong line item</t>
  </si>
  <si>
    <t>Please refer to the mapping template</t>
  </si>
  <si>
    <t>Original Line Item in the pdf</t>
  </si>
  <si>
    <t>Line item in the accounts Tamplate into which Originalline item is mapped</t>
  </si>
  <si>
    <t xml:space="preserve">Person mapping </t>
  </si>
  <si>
    <t>Cost of goods sold</t>
  </si>
  <si>
    <t>Cost of revenues-Product sale and subscription</t>
  </si>
  <si>
    <t>Sachin</t>
  </si>
  <si>
    <t>product development</t>
  </si>
  <si>
    <t>Administrative expenses</t>
  </si>
  <si>
    <t>General and Administrative</t>
  </si>
  <si>
    <t>Bad debt expenses</t>
  </si>
  <si>
    <t>Loss on extinguishment of debt.</t>
  </si>
  <si>
    <t>Interest and other expense (income)</t>
  </si>
  <si>
    <t>Treasury stock, at cost, 428,676,471 shares at December 31, 2018 and December 31, 2017..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</si>
</sst>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3" fontId="0" fillId="0" borderId="0"/>
    <xf numFmtId="9" fontId="5" fillId="0" borderId="0"/>
    <xf numFmtId="3" fontId="4" fillId="0" borderId="0"/>
    <xf numFmtId="9" fontId="4" fillId="0" borderId="0"/>
    <xf numFmtId="0" fontId="4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8" fillId="0" borderId="0" xfId="0" applyFont="1"/>
    <xf numFmtId="3" fontId="4" fillId="0" borderId="0" xfId="0" applyFont="1"/>
    <xf numFmtId="0" fontId="8" fillId="0" borderId="0" xfId="0" applyNumberFormat="1" applyFont="1"/>
    <xf numFmtId="4" fontId="8" fillId="3" borderId="0" xfId="0" applyNumberFormat="1" applyFont="1" applyFill="1"/>
    <xf numFmtId="3" fontId="4" fillId="0" borderId="0" xfId="2"/>
    <xf numFmtId="3" fontId="4" fillId="0" borderId="0" xfId="2" applyFont="1"/>
    <xf numFmtId="0" fontId="4" fillId="0" borderId="0" xfId="4"/>
  </cellXfs>
  <cellStyles count="5">
    <cellStyle name="Normal" xfId="0" builtinId="0"/>
    <cellStyle name="Normal 2" xfId="4"/>
    <cellStyle name="Normal 3" xfId="2"/>
    <cellStyle name="Percent" xfId="1" builtinId="5"/>
    <cellStyle name="Percent 2" xfId="3"/>
  </cellStyles>
  <dxfs count="50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74-410B-9D21-2ED951DC1E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CC-447F-9C3F-F6448598D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33-474C-B113-189FB4712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AF-4A26-AE50-4D0C4653C3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EE-477B-8AB0-794B5A12A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FE-4818-98F5-6455CB4F4E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5A-4D4D-866F-586C6EABF2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BA-4839-BB63-7FE9E61F3E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48-4D0A-84D1-475CA7475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B6-4D26-BF0C-ED47F4A29E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8E-4560-A0EB-78FB98D8E1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88-473E-8E09-D451DEF084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7A-4159-909D-8930EC8FA6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DF-4248-9638-54678918AC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3-4B82-B669-416F111B4D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showGridLines="0" tabSelected="1" topLeftCell="E1" workbookViewId="0">
      <selection activeCell="E274" sqref="E274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  <col min="9" max="9" width="62.140625" customWidth="1"/>
  </cols>
  <sheetData>
    <row r="1" spans="5:15">
      <c r="E1" s="3" t="s">
        <v>0</v>
      </c>
      <c r="F1" s="2" t="s">
        <v>1</v>
      </c>
      <c r="G1" s="2"/>
      <c r="I1" s="39" t="s">
        <v>495</v>
      </c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1847</v>
      </c>
      <c r="G6" s="7">
        <f t="shared" ref="G6:O6" si="1">IF(G4=$BF$1,"",G71)</f>
        <v>264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11729</v>
      </c>
      <c r="G7" s="7">
        <f t="shared" ref="G7:O7" si="2">IF(G4=$BF$1,"",G128)</f>
        <v>12148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6106</v>
      </c>
      <c r="G8" s="7">
        <f t="shared" ref="G8:O8" si="3">IF(G4=$BF$1,"",G161)</f>
        <v>6520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2642</v>
      </c>
      <c r="G9" s="7">
        <f t="shared" ref="G9:O9" si="4">IF(G4=$BF$1,"",G189)</f>
        <v>3663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3836</v>
      </c>
      <c r="G10" s="7">
        <f t="shared" ref="G10:O10" si="5">IF(G4=$BF$1,"",G210)</f>
        <v>5543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11357</v>
      </c>
      <c r="G11" s="7">
        <f t="shared" ref="G11:O11" si="6">IF(G4=$BF$1,"",G227)</f>
        <v>9462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17835</v>
      </c>
      <c r="G12" s="35">
        <f t="shared" ref="G12:O12" si="7">IF(G4=$BF$1,"",SUM(G7:G8))</f>
        <v>18668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17835</v>
      </c>
      <c r="G13" s="35">
        <f t="shared" ref="G13:O13" si="8">IF(G4=$BF$1,"",SUM(G9:G11))</f>
        <v>18668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 s="39">
        <v>7500</v>
      </c>
      <c r="G24" s="39">
        <v>7017</v>
      </c>
      <c r="H24">
        <v>6608</v>
      </c>
      <c r="I24" s="39" t="s">
        <v>505</v>
      </c>
    </row>
    <row r="25" spans="5:15">
      <c r="E25" s="1" t="s">
        <v>27</v>
      </c>
      <c r="F25" s="39">
        <v>2517</v>
      </c>
      <c r="G25" s="39">
        <v>2501</v>
      </c>
      <c r="H25">
        <v>741</v>
      </c>
      <c r="I25" s="39" t="s">
        <v>508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4983</v>
      </c>
      <c r="G30" s="7">
        <f>IF(G4=$BF$1,"",G24-G25+ABS(G26)-G27-G28-G29)</f>
        <v>4516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  <c r="F31"/>
      <c r="G31"/>
      <c r="I31" s="39" t="s">
        <v>509</v>
      </c>
    </row>
    <row r="32" spans="5:15">
      <c r="E32" s="1" t="s">
        <v>34</v>
      </c>
    </row>
    <row r="33" spans="5:15">
      <c r="E33" s="1" t="s">
        <v>35</v>
      </c>
      <c r="F33">
        <v>1062</v>
      </c>
      <c r="G33">
        <v>1378</v>
      </c>
      <c r="H33">
        <v>1210</v>
      </c>
    </row>
    <row r="34" spans="5:15">
      <c r="E34" s="1" t="s">
        <v>36</v>
      </c>
      <c r="F34" s="39">
        <v>832</v>
      </c>
      <c r="G34" s="39">
        <v>760</v>
      </c>
      <c r="H34">
        <v>634</v>
      </c>
      <c r="I34" s="39" t="s">
        <v>506</v>
      </c>
    </row>
    <row r="35" spans="5:15">
      <c r="E35" s="1" t="s">
        <v>37</v>
      </c>
      <c r="F35" s="41">
        <v>1101</v>
      </c>
      <c r="G35" s="41">
        <v>1069</v>
      </c>
      <c r="I35" s="39" t="s">
        <v>507</v>
      </c>
    </row>
    <row r="36" spans="5:15">
      <c r="E36" s="1" t="s">
        <v>38</v>
      </c>
    </row>
    <row r="37" spans="5:15">
      <c r="E37" s="1" t="s">
        <v>39</v>
      </c>
    </row>
    <row r="38" spans="5:15">
      <c r="E38" s="1" t="s">
        <v>40</v>
      </c>
      <c r="F38" s="41">
        <v>40</v>
      </c>
      <c r="G38" s="41">
        <v>12</v>
      </c>
      <c r="H38" s="39"/>
      <c r="I38" s="39" t="s">
        <v>510</v>
      </c>
    </row>
    <row r="39" spans="5:15">
      <c r="E39" s="1" t="s">
        <v>41</v>
      </c>
    </row>
    <row r="40" spans="5:15">
      <c r="E40" s="1" t="s">
        <v>42</v>
      </c>
    </row>
    <row r="41" spans="5:15">
      <c r="E41" s="1" t="s">
        <v>43</v>
      </c>
    </row>
    <row r="42" spans="5:15">
      <c r="E42" s="1" t="s">
        <v>44</v>
      </c>
    </row>
    <row r="43" spans="5:15">
      <c r="E43" s="6" t="s">
        <v>45</v>
      </c>
      <c r="F43" s="7">
        <f>F32+F33+F34+F35+F36+F37+F38+F39+F40+F41+F42</f>
        <v>3035</v>
      </c>
      <c r="G43" s="7">
        <f>G32+G33+G34+G35+G36+G37+G38+G39+G40+G41+G42</f>
        <v>3219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7">
        <f>F30+F31-F43</f>
        <v>1948</v>
      </c>
      <c r="G44" s="7">
        <f>IF(G4=$BF$1,"",G30+G31-G43)</f>
        <v>1297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  <c r="F45">
        <v>5</v>
      </c>
      <c r="G45">
        <v>-1</v>
      </c>
      <c r="H45">
        <v>0</v>
      </c>
    </row>
    <row r="46" spans="5:15">
      <c r="E46" s="1" t="s">
        <v>48</v>
      </c>
      <c r="F46">
        <v>38</v>
      </c>
      <c r="G46">
        <v>-44</v>
      </c>
      <c r="H46">
        <v>33</v>
      </c>
    </row>
    <row r="47" spans="5:15">
      <c r="E47" s="1" t="s">
        <v>49</v>
      </c>
      <c r="F47" s="41"/>
      <c r="G47" s="41"/>
      <c r="I47" s="39"/>
    </row>
    <row r="48" spans="5:15">
      <c r="E48" s="1" t="s">
        <v>50</v>
      </c>
    </row>
    <row r="49" spans="5:15">
      <c r="E49" s="1" t="s">
        <v>51</v>
      </c>
      <c r="F49" s="41">
        <v>71</v>
      </c>
      <c r="G49" s="41">
        <v>146</v>
      </c>
      <c r="I49" s="39" t="s">
        <v>510</v>
      </c>
    </row>
    <row r="50" spans="5:15">
      <c r="E50" s="1" t="s">
        <v>52</v>
      </c>
    </row>
    <row r="51" spans="5:15">
      <c r="E51" s="1" t="s">
        <v>53</v>
      </c>
    </row>
    <row r="52" spans="5:15">
      <c r="E52" s="1" t="s">
        <v>54</v>
      </c>
    </row>
    <row r="53" spans="5:15">
      <c r="E53" s="1" t="s">
        <v>55</v>
      </c>
    </row>
    <row r="54" spans="5:15">
      <c r="E54" s="1" t="s">
        <v>56</v>
      </c>
      <c r="F54" s="39"/>
      <c r="G54" s="39"/>
      <c r="I54" s="39"/>
    </row>
    <row r="55" spans="5:15">
      <c r="E55" s="1" t="s">
        <v>57</v>
      </c>
    </row>
    <row r="56" spans="5:15">
      <c r="E56" s="1" t="s">
        <v>58</v>
      </c>
    </row>
    <row r="57" spans="5:15">
      <c r="E57" s="1" t="s">
        <v>59</v>
      </c>
      <c r="F57">
        <v>-9</v>
      </c>
      <c r="G57">
        <v>36</v>
      </c>
      <c r="H57">
        <v>-29</v>
      </c>
    </row>
    <row r="58" spans="5:15">
      <c r="E58" s="12" t="s">
        <v>60</v>
      </c>
    </row>
    <row r="59" spans="5:15">
      <c r="E59" s="6" t="s">
        <v>61</v>
      </c>
      <c r="F59" s="7">
        <f>F44+F45+F46+F47+F48-F49-F50-F51+F52-F53+F54+F55-F56+F57+F58</f>
        <v>1911</v>
      </c>
      <c r="G59" s="7">
        <f>IF(G4=$BF$1,"",G44+G45+G46+G47+G48-G49-G50-G51+G52-G53+G54+G55-G56+G57+G58)</f>
        <v>1142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62</v>
      </c>
      <c r="F60" s="41">
        <v>64</v>
      </c>
      <c r="G60" s="41">
        <v>878</v>
      </c>
      <c r="I60" s="39" t="s">
        <v>510</v>
      </c>
    </row>
    <row r="61" spans="5:15">
      <c r="E61" s="1" t="s">
        <v>63</v>
      </c>
    </row>
    <row r="62" spans="5:15">
      <c r="E62" s="1" t="s">
        <v>64</v>
      </c>
    </row>
    <row r="63" spans="5:15">
      <c r="E63" s="12"/>
    </row>
    <row r="64" spans="5:15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1847</v>
      </c>
      <c r="G67" s="7">
        <f>IF(G4=$BF$1,"",SUM(G59,-G60,-ABS(G61),-G62,-G66))</f>
        <v>264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1847</v>
      </c>
      <c r="G71" s="7">
        <f t="shared" ref="G71:O71" si="14">IF(G4=$BF$1,"",SUM(G67:G70))</f>
        <v>264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1847</v>
      </c>
      <c r="G83" s="7">
        <f t="shared" ref="G83:O83" si="15">IF(G4=$BF$1,"",SUM(G71:G82))</f>
        <v>264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 s="39">
        <v>282</v>
      </c>
      <c r="G92" s="39">
        <v>294</v>
      </c>
      <c r="I92" s="39" t="s">
        <v>498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  <c r="F95" s="41">
        <v>65</v>
      </c>
      <c r="G95" s="41">
        <v>86</v>
      </c>
      <c r="I95" s="39" t="s">
        <v>499</v>
      </c>
    </row>
    <row r="96" spans="5:15">
      <c r="E96" s="12"/>
    </row>
    <row r="98" spans="5:15">
      <c r="E98" s="6" t="s">
        <v>88</v>
      </c>
      <c r="F98" s="7">
        <f>F89+F90+F91+F92+F93+F94+F95+F96</f>
        <v>347</v>
      </c>
      <c r="G98" s="7">
        <f>IF(G4=$BF$1,"",G89+G90+G91+G92+G93+G94+G95+G96)</f>
        <v>380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347</v>
      </c>
      <c r="G100" s="7">
        <f t="shared" ref="G100:O100" si="17">IF(G4=$BF$1,"",G98+G99)</f>
        <v>380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>
        <v>9762</v>
      </c>
      <c r="G101">
        <v>9763</v>
      </c>
    </row>
    <row r="102" spans="5:15">
      <c r="E102" s="1" t="s">
        <v>92</v>
      </c>
      <c r="F102">
        <v>735</v>
      </c>
      <c r="G102">
        <v>1106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10497</v>
      </c>
      <c r="G104" s="7">
        <f t="shared" ref="G104:O104" si="18">IF(G4=$BF$1,"",G101+G102+G103)</f>
        <v>10869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482</v>
      </c>
      <c r="G126">
        <v>440</v>
      </c>
    </row>
    <row r="127" spans="5:15">
      <c r="E127" s="12" t="s">
        <v>114</v>
      </c>
      <c r="F127" s="39">
        <v>403</v>
      </c>
      <c r="G127" s="39">
        <v>459</v>
      </c>
      <c r="I127" s="39" t="s">
        <v>497</v>
      </c>
    </row>
    <row r="128" spans="5:15">
      <c r="E128" s="6" t="s">
        <v>115</v>
      </c>
      <c r="F128" s="7">
        <f>F100+SUM(F104:F127)</f>
        <v>11729</v>
      </c>
      <c r="G128" s="42">
        <f>IF(G4=$BF$1,"",G100+SUM(G104:G127))</f>
        <v>12148</v>
      </c>
      <c r="H128" s="7" t="str">
        <f t="shared" ref="G128:O128" si="19">IF(H4=$BF$1,"",H100+SUM(H104:H126))</f>
        <v/>
      </c>
      <c r="I128" s="42" t="s">
        <v>500</v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4225</v>
      </c>
      <c r="G130">
        <v>4713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4225</v>
      </c>
      <c r="G140" s="7">
        <f t="shared" ref="G140:O140" si="20">IF(G4=$BF$1,"",G130+G131+G132+G133+G134+G135+G136+G139)</f>
        <v>4713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43</v>
      </c>
      <c r="G144">
        <v>46</v>
      </c>
      <c r="I144" s="40"/>
    </row>
    <row r="145" spans="5:15">
      <c r="E145" s="6" t="s">
        <v>127</v>
      </c>
      <c r="F145" s="7">
        <f>F141+F142+F143+F144</f>
        <v>43</v>
      </c>
      <c r="G145" s="7">
        <f t="shared" ref="G145:O145" si="21">IF(G4=$BF$1,"",G141+G142+G143+G144)</f>
        <v>46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1035</v>
      </c>
      <c r="G157">
        <v>918</v>
      </c>
    </row>
    <row r="158" spans="5:15">
      <c r="E158" s="1" t="s">
        <v>138</v>
      </c>
      <c r="F158" s="39">
        <v>803</v>
      </c>
      <c r="G158" s="39">
        <v>843</v>
      </c>
      <c r="I158" s="39" t="s">
        <v>496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1838</v>
      </c>
      <c r="G160" s="7">
        <f>IF(G4=$BF$1,"",G146+G147+G148+G149+G150+G151+G152+G153+G154+G155+G156+G157+G158+G159)</f>
        <v>1761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6106</v>
      </c>
      <c r="G161" s="7">
        <f t="shared" ref="G161:O161" si="22">IF(G4=$BF$1,"",G140+G145+G160)</f>
        <v>6520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  <c r="F184">
        <v>896</v>
      </c>
      <c r="G184">
        <v>1411</v>
      </c>
    </row>
    <row r="185" spans="5:15">
      <c r="E185" s="12" t="s">
        <v>162</v>
      </c>
      <c r="F185">
        <v>1493</v>
      </c>
      <c r="G185">
        <v>1929</v>
      </c>
    </row>
    <row r="187" spans="5:15">
      <c r="E187" s="1" t="s">
        <v>163</v>
      </c>
      <c r="F187">
        <v>253</v>
      </c>
      <c r="G187">
        <v>323</v>
      </c>
    </row>
    <row r="188" spans="5:15">
      <c r="E188" s="1" t="s">
        <v>164</v>
      </c>
      <c r="F188"/>
      <c r="G188"/>
      <c r="I188" s="39" t="s">
        <v>504</v>
      </c>
    </row>
    <row r="189" spans="5:15">
      <c r="E189" s="6" t="s">
        <v>13</v>
      </c>
      <c r="F189" s="7">
        <f>SUM(F163:F188)</f>
        <v>2642</v>
      </c>
      <c r="G189" s="7">
        <f t="shared" ref="G189:O189" si="23">IF(G4=$BF$1,"",SUM(G163:G188))</f>
        <v>3663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9">
      <c r="E193" s="1" t="s">
        <v>168</v>
      </c>
      <c r="F193">
        <v>2671</v>
      </c>
      <c r="G193">
        <v>4390</v>
      </c>
    </row>
    <row r="194" spans="5:9">
      <c r="E194" s="1" t="s">
        <v>169</v>
      </c>
    </row>
    <row r="195" spans="5:9">
      <c r="E195" s="1" t="s">
        <v>170</v>
      </c>
    </row>
    <row r="196" spans="5:9">
      <c r="E196" s="1" t="s">
        <v>171</v>
      </c>
    </row>
    <row r="197" spans="5:9">
      <c r="E197" s="1" t="s">
        <v>172</v>
      </c>
    </row>
    <row r="198" spans="5:9">
      <c r="E198" s="1" t="s">
        <v>173</v>
      </c>
    </row>
    <row r="199" spans="5:9">
      <c r="E199" s="1" t="s">
        <v>174</v>
      </c>
    </row>
    <row r="200" spans="5:9">
      <c r="E200" s="1" t="s">
        <v>175</v>
      </c>
    </row>
    <row r="201" spans="5:9">
      <c r="E201" s="1" t="s">
        <v>176</v>
      </c>
    </row>
    <row r="202" spans="5:9">
      <c r="E202" s="1" t="s">
        <v>177</v>
      </c>
    </row>
    <row r="203" spans="5:9">
      <c r="E203" s="1" t="s">
        <v>178</v>
      </c>
    </row>
    <row r="204" spans="5:9">
      <c r="E204" s="1" t="s">
        <v>55</v>
      </c>
    </row>
    <row r="205" spans="5:9">
      <c r="E205" s="1" t="s">
        <v>67</v>
      </c>
    </row>
    <row r="206" spans="5:9">
      <c r="E206" s="12" t="s">
        <v>179</v>
      </c>
      <c r="F206" s="41">
        <v>18</v>
      </c>
      <c r="G206" s="41">
        <v>21</v>
      </c>
      <c r="I206" s="39" t="s">
        <v>501</v>
      </c>
    </row>
    <row r="209" spans="5:15">
      <c r="E209" s="1" t="s">
        <v>180</v>
      </c>
      <c r="F209" s="39">
        <v>1147</v>
      </c>
      <c r="G209" s="39">
        <v>1132</v>
      </c>
      <c r="I209" s="39" t="s">
        <v>502</v>
      </c>
    </row>
    <row r="210" spans="5:15">
      <c r="E210" s="6" t="s">
        <v>14</v>
      </c>
      <c r="F210" s="7">
        <f>SUM(F191:F209)</f>
        <v>3836</v>
      </c>
      <c r="G210" s="7">
        <f t="shared" ref="G210:O210" si="24">IF(G4=$BF$1,"",SUM(G191:G209))</f>
        <v>5543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5">
      <c r="E212" s="1" t="s">
        <v>182</v>
      </c>
      <c r="F212">
        <v>10963</v>
      </c>
      <c r="G212">
        <v>10747</v>
      </c>
    </row>
    <row r="213" spans="5:15">
      <c r="E213" s="1" t="s">
        <v>183</v>
      </c>
    </row>
    <row r="214" spans="5:15">
      <c r="E214" s="1" t="s">
        <v>184</v>
      </c>
    </row>
    <row r="215" spans="5:15">
      <c r="E215" s="1" t="s">
        <v>185</v>
      </c>
    </row>
    <row r="216" spans="5:15">
      <c r="E216" s="1" t="s">
        <v>186</v>
      </c>
    </row>
    <row r="217" spans="5:15">
      <c r="E217" s="1" t="s">
        <v>187</v>
      </c>
      <c r="F217">
        <v>6558</v>
      </c>
      <c r="G217">
        <v>4916</v>
      </c>
    </row>
    <row r="218" spans="5:15">
      <c r="E218" s="1" t="s">
        <v>188</v>
      </c>
    </row>
    <row r="219" spans="5:15">
      <c r="E219" s="1" t="s">
        <v>189</v>
      </c>
      <c r="F219">
        <v>-601</v>
      </c>
      <c r="G219">
        <v>-638</v>
      </c>
    </row>
    <row r="220" spans="5:15">
      <c r="E220" s="1" t="s">
        <v>190</v>
      </c>
    </row>
    <row r="221" spans="5:15">
      <c r="E221" s="1" t="s">
        <v>67</v>
      </c>
    </row>
    <row r="222" spans="5:15">
      <c r="E222" s="1" t="s">
        <v>191</v>
      </c>
    </row>
    <row r="223" spans="5:15">
      <c r="E223" s="1" t="s">
        <v>192</v>
      </c>
      <c r="F223" s="39">
        <v>-5563</v>
      </c>
      <c r="G223" s="39">
        <v>-5563</v>
      </c>
      <c r="I223" s="39" t="s">
        <v>503</v>
      </c>
    </row>
    <row r="224" spans="5:15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11357</v>
      </c>
      <c r="G227" s="7">
        <f t="shared" ref="G227:O227" si="25">IF(G4=$BF$1,"",SUM(G212:G226))</f>
        <v>9462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1813</v>
      </c>
      <c r="G267">
        <v>273</v>
      </c>
      <c r="H267">
        <v>966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509</v>
      </c>
      <c r="G271">
        <v>888</v>
      </c>
      <c r="H271">
        <v>829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495</v>
      </c>
      <c r="G275">
        <v>323</v>
      </c>
      <c r="H275">
        <v>342</v>
      </c>
    </row>
    <row r="276" spans="5:8">
      <c r="E276" s="1" t="s">
        <v>241</v>
      </c>
      <c r="F276">
        <v>40</v>
      </c>
      <c r="G276">
        <v>12</v>
      </c>
      <c r="H276">
        <v>92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209</v>
      </c>
      <c r="G285">
        <v>176</v>
      </c>
      <c r="H285">
        <v>147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</v>
      </c>
      <c r="G288">
        <v>28</v>
      </c>
      <c r="H288">
        <v>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1254</v>
      </c>
      <c r="G296" s="7">
        <f>IF(G4=$BF$1,"",G271+G272+G273+G274+G275+G276+G277+G278+G279+G280+G281+G282+G283+G284+G285+G286+G287+G288+G289+G290+G291+G292+G293+G294+G295)</f>
        <v>1427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3067</v>
      </c>
      <c r="G297" s="7">
        <f t="shared" ref="G297:O297" si="27">IF(G4=$BF$1,"",MIN(F267,F268,F269)+F296)</f>
        <v>3067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</v>
      </c>
      <c r="G299">
        <v>-26</v>
      </c>
      <c r="H299">
        <v>32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-114</v>
      </c>
      <c r="G303">
        <v>-165</v>
      </c>
      <c r="H303">
        <v>84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-122</v>
      </c>
      <c r="G309">
        <v>220</v>
      </c>
      <c r="H309">
        <v>-35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-65</v>
      </c>
      <c r="G315">
        <v>85</v>
      </c>
      <c r="H315">
        <v>-50</v>
      </c>
    </row>
    <row r="316" spans="5:15">
      <c r="E316" s="1" t="s">
        <v>276</v>
      </c>
      <c r="F316">
        <v>-51</v>
      </c>
      <c r="G316">
        <v>-97</v>
      </c>
      <c r="H316">
        <v>-10</v>
      </c>
    </row>
    <row r="317" spans="5:15">
      <c r="E317" s="1" t="s">
        <v>277</v>
      </c>
      <c r="F317">
        <v>-574</v>
      </c>
      <c r="G317">
        <v>945</v>
      </c>
      <c r="H317">
        <v>83</v>
      </c>
    </row>
    <row r="318" spans="5:15">
      <c r="E318" s="6" t="s">
        <v>278</v>
      </c>
      <c r="F318" s="7">
        <f>F299+F300+F301+F302+F303+F304+F305+F306+F307+F308+F309+F310+F311+F312+F313+F314+F315+F316+F317</f>
        <v>-931</v>
      </c>
      <c r="G318" s="7">
        <f>IF(G4=$BF$1,"",G299+G300+G301+G302+G303+G304+G305+G306+G307+G308+G309+G310+G311+G312+G313+G314+G315+G316+G317)</f>
        <v>962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2136</v>
      </c>
      <c r="G319" s="7">
        <f t="shared" ref="G319:O319" si="28">IF(G4=$BF$1,"",G297+G318)</f>
        <v>4029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2136</v>
      </c>
      <c r="G326" s="7">
        <f t="shared" ref="G326:O326" si="30">IF(G4=$BF$1,"",G325+G319)</f>
        <v>4029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-131</v>
      </c>
      <c r="G328">
        <v>-155</v>
      </c>
      <c r="H328">
        <v>-4722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-209</v>
      </c>
      <c r="G331">
        <v>-135</v>
      </c>
      <c r="H331">
        <v>0</v>
      </c>
    </row>
    <row r="332" spans="5:15">
      <c r="E332" s="12" t="s">
        <v>291</v>
      </c>
      <c r="F332">
        <v>116</v>
      </c>
      <c r="G332">
        <v>80</v>
      </c>
      <c r="H332">
        <v>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-224</v>
      </c>
      <c r="G337" s="7">
        <f>IF(G4=$BF$1,"",SUM(G328:G336))</f>
        <v>-210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99</v>
      </c>
      <c r="G339">
        <v>178</v>
      </c>
      <c r="H339">
        <v>106</v>
      </c>
    </row>
    <row r="340" spans="5:15">
      <c r="E340" s="1" t="s">
        <v>299</v>
      </c>
      <c r="F340">
        <v>0</v>
      </c>
      <c r="G340">
        <v>3741</v>
      </c>
      <c r="H340">
        <v>6878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-1740</v>
      </c>
      <c r="G343">
        <v>-4251</v>
      </c>
      <c r="H343">
        <v>-6104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-259</v>
      </c>
      <c r="G348">
        <v>-226</v>
      </c>
      <c r="H348">
        <v>-195</v>
      </c>
    </row>
    <row r="349" spans="5:15">
      <c r="E349" s="12" t="s">
        <v>308</v>
      </c>
      <c r="F349">
        <v>-94</v>
      </c>
      <c r="G349">
        <v>-56</v>
      </c>
      <c r="H349">
        <v>-115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-1994</v>
      </c>
      <c r="G352" s="7">
        <f>IF(G4=$BF$1,"",SUM(G339:G351))</f>
        <v>-614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-82</v>
      </c>
      <c r="G353" s="7">
        <f t="shared" ref="G353:O353" si="33">IF(G4=$BF$1,"",G326+G337+G352)</f>
        <v>3205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-31</v>
      </c>
      <c r="G354">
        <v>76</v>
      </c>
      <c r="H354">
        <v>-56</v>
      </c>
    </row>
    <row r="355" spans="5:15">
      <c r="E355" s="6" t="s">
        <v>314</v>
      </c>
      <c r="F355" s="7">
        <f>F353+F354</f>
        <v>-113</v>
      </c>
      <c r="G355" s="7">
        <f t="shared" ref="G355:O355" si="34">IF(G4=$BF$1,"",G353+G354)</f>
        <v>3281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4720</v>
      </c>
      <c r="G356">
        <v>3262</v>
      </c>
      <c r="H356">
        <v>5392</v>
      </c>
    </row>
    <row r="357" spans="5:15">
      <c r="E357" s="6" t="s">
        <v>316</v>
      </c>
      <c r="F357" s="7">
        <f>F355+F356</f>
        <v>4607</v>
      </c>
      <c r="G357" s="7">
        <f t="shared" ref="G357:O357" si="35">IF(G4=$BF$1,"",G355+G356)</f>
        <v>6543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6.8832834544677216E-2</v>
      </c>
      <c r="G364" s="24">
        <f t="shared" si="37"/>
        <v>6.1894673123486683E-2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5.9962121212121211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-4.4621812727662309E-2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0.66439999999999999</v>
      </c>
      <c r="G369" s="27">
        <f t="shared" si="41"/>
        <v>0.6435798774405016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0.25973333333333332</v>
      </c>
      <c r="G370" s="27">
        <f t="shared" si="42"/>
        <v>0.18483682485392619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0.24626666666666666</v>
      </c>
      <c r="G371" s="28">
        <f t="shared" si="43"/>
        <v>3.762291577597264E-2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0.10356041491449397</v>
      </c>
      <c r="G372" s="27">
        <f t="shared" si="44"/>
        <v>1.4141847010927791E-2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0.16263097649027031</v>
      </c>
      <c r="G373" s="27">
        <f t="shared" si="45"/>
        <v>2.7901077996195307E-2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0.36321839080459772</v>
      </c>
      <c r="G376" s="30">
        <f t="shared" si="47"/>
        <v>0.49314334690379258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0.5703971119133574</v>
      </c>
      <c r="G377" s="30">
        <f t="shared" si="48"/>
        <v>0.9729444092158106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27.43661971830986</v>
      </c>
      <c r="G378" s="30">
        <f t="shared" si="49"/>
        <v>8.8835616438356162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2.3111279333838</v>
      </c>
      <c r="G382" s="32">
        <f t="shared" si="51"/>
        <v>1.77996177996178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2.2948523845571538</v>
      </c>
      <c r="G383" s="32">
        <f t="shared" si="52"/>
        <v>1.7674037674037675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1.5991672975018925</v>
      </c>
      <c r="G384" s="32">
        <f t="shared" si="53"/>
        <v>1.2866502866502867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0.80847842543527626</v>
      </c>
      <c r="G385" s="32">
        <f t="shared" si="54"/>
        <v>1.0999180999181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4225</v>
      </c>
      <c r="G418" s="17">
        <f>G130-G417</f>
        <v>4713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7 E267:O269 F333:O336 E330:E336 E339:O351 H159:O159 H158 J158:O158">
    <cfRule type="expression" dxfId="49" priority="32">
      <formula>MOD(ROW(),2)=0</formula>
    </cfRule>
  </conditionalFormatting>
  <conditionalFormatting sqref="F101:G103">
    <cfRule type="expression" dxfId="48" priority="31">
      <formula>MOD(ROW(),2)=0</formula>
    </cfRule>
  </conditionalFormatting>
  <conditionalFormatting sqref="E243:G243">
    <cfRule type="expression" dxfId="47" priority="37">
      <formula>MOD(ROW(),2)=0</formula>
    </cfRule>
  </conditionalFormatting>
  <conditionalFormatting sqref="E323:E324">
    <cfRule type="expression" dxfId="46" priority="33">
      <formula>MOD(ROW(),2)=0</formula>
    </cfRule>
  </conditionalFormatting>
  <conditionalFormatting sqref="E329">
    <cfRule type="expression" dxfId="45" priority="30">
      <formula>MOD(ROW(),2)=0</formula>
    </cfRule>
  </conditionalFormatting>
  <conditionalFormatting sqref="E24:G29">
    <cfRule type="expression" dxfId="44" priority="50">
      <formula>MOD(ROW(),2)=0</formula>
    </cfRule>
  </conditionalFormatting>
  <conditionalFormatting sqref="E99:G99 E328:G328 F329:G332 E31:G42">
    <cfRule type="expression" dxfId="43" priority="51">
      <formula>MOD(ROW(),2)=0</formula>
    </cfRule>
  </conditionalFormatting>
  <conditionalFormatting sqref="E45:G58">
    <cfRule type="expression" dxfId="42" priority="49">
      <formula>MOD(ROW(),2)=0</formula>
    </cfRule>
  </conditionalFormatting>
  <conditionalFormatting sqref="E60:G66">
    <cfRule type="expression" dxfId="41" priority="48">
      <formula>MOD(ROW(),2)=0</formula>
    </cfRule>
  </conditionalFormatting>
  <conditionalFormatting sqref="E68:G70">
    <cfRule type="expression" dxfId="40" priority="47">
      <formula>MOD(ROW(),2)=0</formula>
    </cfRule>
  </conditionalFormatting>
  <conditionalFormatting sqref="E72:G82">
    <cfRule type="expression" dxfId="39" priority="46">
      <formula>MOD(ROW(),2)=0</formula>
    </cfRule>
  </conditionalFormatting>
  <conditionalFormatting sqref="E84:G86">
    <cfRule type="expression" dxfId="38" priority="45">
      <formula>MOD(ROW(),2)=0</formula>
    </cfRule>
  </conditionalFormatting>
  <conditionalFormatting sqref="E107:G127">
    <cfRule type="expression" dxfId="37" priority="44">
      <formula>MOD(ROW(),2)=0</formula>
    </cfRule>
  </conditionalFormatting>
  <conditionalFormatting sqref="E141:G144">
    <cfRule type="expression" dxfId="36" priority="43">
      <formula>MOD(ROW(),2)=0</formula>
    </cfRule>
  </conditionalFormatting>
  <conditionalFormatting sqref="E146:G154 F155:G155">
    <cfRule type="expression" dxfId="35" priority="42">
      <formula>MOD(ROW(),2)=0</formula>
    </cfRule>
  </conditionalFormatting>
  <conditionalFormatting sqref="E163:G188">
    <cfRule type="expression" dxfId="34" priority="41">
      <formula>MOD(ROW(),2)=0</formula>
    </cfRule>
  </conditionalFormatting>
  <conditionalFormatting sqref="E191:G209">
    <cfRule type="expression" dxfId="33" priority="40">
      <formula>MOD(ROW(),2)=0</formula>
    </cfRule>
  </conditionalFormatting>
  <conditionalFormatting sqref="E212:G226 G223:H223">
    <cfRule type="expression" dxfId="32" priority="39">
      <formula>MOD(ROW(),2)=0</formula>
    </cfRule>
  </conditionalFormatting>
  <conditionalFormatting sqref="E229:G242">
    <cfRule type="expression" dxfId="31" priority="38">
      <formula>MOD(ROW(),2)=0</formula>
    </cfRule>
  </conditionalFormatting>
  <conditionalFormatting sqref="E245:G262">
    <cfRule type="expression" dxfId="30" priority="36">
      <formula>MOD(ROW(),2)=0</formula>
    </cfRule>
  </conditionalFormatting>
  <conditionalFormatting sqref="E271:G295 E321:G322 E354:F354 E356:F356 E358:G360 F323:G324 E299:G317">
    <cfRule type="expression" dxfId="29" priority="35">
      <formula>MOD(ROW(),2)=0</formula>
    </cfRule>
  </conditionalFormatting>
  <conditionalFormatting sqref="G354 G356">
    <cfRule type="expression" dxfId="28" priority="34">
      <formula>MOD(ROW(),2)=0</formula>
    </cfRule>
  </conditionalFormatting>
  <conditionalFormatting sqref="E105:G106">
    <cfRule type="expression" dxfId="27" priority="29">
      <formula>MOD(ROW(),2)=0</formula>
    </cfRule>
  </conditionalFormatting>
  <conditionalFormatting sqref="E155">
    <cfRule type="expression" dxfId="26" priority="28">
      <formula>MOD(ROW(),2)=0</formula>
    </cfRule>
  </conditionalFormatting>
  <conditionalFormatting sqref="H24:O29">
    <cfRule type="expression" dxfId="25" priority="27">
      <formula>MOD(ROW(),2)=0</formula>
    </cfRule>
  </conditionalFormatting>
  <conditionalFormatting sqref="H89:O97">
    <cfRule type="expression" dxfId="24" priority="8">
      <formula>MOD(ROW(),2)=0</formula>
    </cfRule>
  </conditionalFormatting>
  <conditionalFormatting sqref="H101:O103">
    <cfRule type="expression" dxfId="23" priority="7">
      <formula>MOD(ROW(),2)=0</formula>
    </cfRule>
  </conditionalFormatting>
  <conditionalFormatting sqref="H243:O243">
    <cfRule type="expression" dxfId="22" priority="12">
      <formula>MOD(ROW(),2)=0</formula>
    </cfRule>
  </conditionalFormatting>
  <conditionalFormatting sqref="H31:O42 H99:O99 H328:O332">
    <cfRule type="expression" dxfId="21" priority="26">
      <formula>MOD(ROW(),2)=0</formula>
    </cfRule>
  </conditionalFormatting>
  <conditionalFormatting sqref="H45:O48 H50:O53 H49 J49:O49 H55:O58 H54 J54:O54">
    <cfRule type="expression" dxfId="20" priority="25">
      <formula>MOD(ROW(),2)=0</formula>
    </cfRule>
  </conditionalFormatting>
  <conditionalFormatting sqref="H61:O66 H60 J60:O60">
    <cfRule type="expression" dxfId="19" priority="24">
      <formula>MOD(ROW(),2)=0</formula>
    </cfRule>
  </conditionalFormatting>
  <conditionalFormatting sqref="H68:O70">
    <cfRule type="expression" dxfId="18" priority="23">
      <formula>MOD(ROW(),2)=0</formula>
    </cfRule>
  </conditionalFormatting>
  <conditionalFormatting sqref="H72:O82">
    <cfRule type="expression" dxfId="17" priority="22">
      <formula>MOD(ROW(),2)=0</formula>
    </cfRule>
  </conditionalFormatting>
  <conditionalFormatting sqref="H84:O86">
    <cfRule type="expression" dxfId="16" priority="21">
      <formula>MOD(ROW(),2)=0</formula>
    </cfRule>
  </conditionalFormatting>
  <conditionalFormatting sqref="H107:O127">
    <cfRule type="expression" dxfId="15" priority="20">
      <formula>MOD(ROW(),2)=0</formula>
    </cfRule>
  </conditionalFormatting>
  <conditionalFormatting sqref="H130:O139">
    <cfRule type="expression" dxfId="14" priority="19">
      <formula>MOD(ROW(),2)=0</formula>
    </cfRule>
  </conditionalFormatting>
  <conditionalFormatting sqref="H141:O144">
    <cfRule type="expression" dxfId="13" priority="18">
      <formula>MOD(ROW(),2)=0</formula>
    </cfRule>
  </conditionalFormatting>
  <conditionalFormatting sqref="H163:O188">
    <cfRule type="expression" dxfId="12" priority="16">
      <formula>MOD(ROW(),2)=0</formula>
    </cfRule>
  </conditionalFormatting>
  <conditionalFormatting sqref="H191:O209">
    <cfRule type="expression" dxfId="11" priority="15">
      <formula>MOD(ROW(),2)=0</formula>
    </cfRule>
  </conditionalFormatting>
  <conditionalFormatting sqref="H212:O222 H224:O226 H223 J223:O223">
    <cfRule type="expression" dxfId="10" priority="14">
      <formula>MOD(ROW(),2)=0</formula>
    </cfRule>
  </conditionalFormatting>
  <conditionalFormatting sqref="H229:O242">
    <cfRule type="expression" dxfId="9" priority="13">
      <formula>MOD(ROW(),2)=0</formula>
    </cfRule>
  </conditionalFormatting>
  <conditionalFormatting sqref="H245:O262">
    <cfRule type="expression" dxfId="8" priority="11">
      <formula>MOD(ROW(),2)=0</formula>
    </cfRule>
  </conditionalFormatting>
  <conditionalFormatting sqref="H271:O295 H321:O324 H358:O360 H299:O317">
    <cfRule type="expression" dxfId="7" priority="10">
      <formula>MOD(ROW(),2)=0</formula>
    </cfRule>
  </conditionalFormatting>
  <conditionalFormatting sqref="H354:O354 H356:O356">
    <cfRule type="expression" dxfId="6" priority="9">
      <formula>MOD(ROW(),2)=0</formula>
    </cfRule>
  </conditionalFormatting>
  <conditionalFormatting sqref="H105:O106">
    <cfRule type="expression" dxfId="5" priority="6">
      <formula>MOD(ROW(),2)=0</formula>
    </cfRule>
  </conditionalFormatting>
  <conditionalFormatting sqref="I158">
    <cfRule type="expression" dxfId="4" priority="5">
      <formula>MOD(ROW(),2)=0</formula>
    </cfRule>
  </conditionalFormatting>
  <conditionalFormatting sqref="I223">
    <cfRule type="expression" dxfId="3" priority="4">
      <formula>MOD(ROW(),2)=0</formula>
    </cfRule>
  </conditionalFormatting>
  <conditionalFormatting sqref="I49">
    <cfRule type="expression" dxfId="2" priority="3">
      <formula>MOD(ROW(),2)=0</formula>
    </cfRule>
  </conditionalFormatting>
  <conditionalFormatting sqref="I54">
    <cfRule type="expression" dxfId="1" priority="2">
      <formula>MOD(ROW(),2)=0</formula>
    </cfRule>
  </conditionalFormatting>
  <conditionalFormatting sqref="I6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2.75"/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4225</v>
      </c>
      <c r="F5">
        <v>4713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1035</v>
      </c>
      <c r="F6">
        <v>918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43</v>
      </c>
      <c r="F7">
        <v>46</v>
      </c>
    </row>
    <row r="8" spans="1:6">
      <c r="A8" t="s">
        <v>379</v>
      </c>
      <c r="B8" t="s">
        <v>380</v>
      </c>
      <c r="C8" t="s">
        <v>84</v>
      </c>
      <c r="D8" t="s">
        <v>80</v>
      </c>
      <c r="E8">
        <v>264</v>
      </c>
      <c r="F8">
        <v>367</v>
      </c>
    </row>
    <row r="9" spans="1:6">
      <c r="A9" t="s">
        <v>381</v>
      </c>
      <c r="B9" t="s">
        <v>138</v>
      </c>
      <c r="C9" t="s">
        <v>138</v>
      </c>
      <c r="D9" t="s">
        <v>116</v>
      </c>
      <c r="E9">
        <v>539</v>
      </c>
      <c r="F9">
        <v>476</v>
      </c>
    </row>
    <row r="10" spans="1:6">
      <c r="A10" t="s">
        <v>382</v>
      </c>
      <c r="B10" t="s">
        <v>12</v>
      </c>
      <c r="C10" t="s">
        <v>12</v>
      </c>
      <c r="D10" t="s">
        <v>116</v>
      </c>
      <c r="E10">
        <v>6106</v>
      </c>
      <c r="F10">
        <v>6520</v>
      </c>
    </row>
    <row r="11" spans="1:6">
      <c r="A11" t="s">
        <v>379</v>
      </c>
      <c r="B11" t="s">
        <v>380</v>
      </c>
      <c r="C11" t="s">
        <v>84</v>
      </c>
      <c r="D11" t="s">
        <v>80</v>
      </c>
      <c r="E11">
        <v>65</v>
      </c>
      <c r="F11">
        <v>86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282</v>
      </c>
      <c r="F12">
        <v>294</v>
      </c>
    </row>
    <row r="13" spans="1:6">
      <c r="A13" t="s">
        <v>385</v>
      </c>
      <c r="B13" t="s">
        <v>114</v>
      </c>
      <c r="C13" t="s">
        <v>114</v>
      </c>
      <c r="D13" t="s">
        <v>80</v>
      </c>
      <c r="E13">
        <v>403</v>
      </c>
      <c r="F13">
        <v>459</v>
      </c>
    </row>
    <row r="14" spans="1:6">
      <c r="A14" t="s">
        <v>386</v>
      </c>
      <c r="B14" t="s">
        <v>113</v>
      </c>
      <c r="C14" t="s">
        <v>113</v>
      </c>
      <c r="D14" t="s">
        <v>80</v>
      </c>
      <c r="E14">
        <v>482</v>
      </c>
      <c r="F14">
        <v>440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735</v>
      </c>
      <c r="F15">
        <v>1106</v>
      </c>
    </row>
    <row r="16" spans="1:6">
      <c r="A16" t="s">
        <v>389</v>
      </c>
      <c r="B16" t="s">
        <v>389</v>
      </c>
      <c r="C16" t="s">
        <v>91</v>
      </c>
      <c r="D16" t="s">
        <v>80</v>
      </c>
      <c r="E16">
        <v>9762</v>
      </c>
      <c r="F16">
        <v>9763</v>
      </c>
    </row>
    <row r="17" spans="1:6">
      <c r="A17" t="s">
        <v>390</v>
      </c>
      <c r="D17" t="s">
        <v>80</v>
      </c>
      <c r="E17">
        <v>17835</v>
      </c>
      <c r="F17">
        <v>18668</v>
      </c>
    </row>
    <row r="18" spans="1:6">
      <c r="A18" t="s">
        <v>391</v>
      </c>
      <c r="D18" t="s">
        <v>80</v>
      </c>
    </row>
    <row r="19" spans="1:6">
      <c r="A19" t="s">
        <v>392</v>
      </c>
      <c r="B19" t="s">
        <v>141</v>
      </c>
      <c r="C19" t="s">
        <v>141</v>
      </c>
      <c r="D19" t="s">
        <v>141</v>
      </c>
    </row>
    <row r="20" spans="1:6">
      <c r="A20" t="s">
        <v>393</v>
      </c>
      <c r="B20" t="s">
        <v>393</v>
      </c>
      <c r="C20" t="s">
        <v>163</v>
      </c>
      <c r="D20" t="s">
        <v>141</v>
      </c>
      <c r="E20">
        <v>253</v>
      </c>
      <c r="F20">
        <v>323</v>
      </c>
    </row>
    <row r="21" spans="1:6">
      <c r="A21" t="s">
        <v>394</v>
      </c>
      <c r="B21" t="s">
        <v>395</v>
      </c>
      <c r="C21" t="s">
        <v>162</v>
      </c>
      <c r="D21" t="s">
        <v>141</v>
      </c>
      <c r="E21">
        <v>1493</v>
      </c>
      <c r="F21">
        <v>1929</v>
      </c>
    </row>
    <row r="22" spans="1:6">
      <c r="A22" t="s">
        <v>396</v>
      </c>
      <c r="B22" t="s">
        <v>397</v>
      </c>
      <c r="C22" t="s">
        <v>161</v>
      </c>
      <c r="D22" t="s">
        <v>141</v>
      </c>
      <c r="E22">
        <v>896</v>
      </c>
      <c r="F22">
        <v>1411</v>
      </c>
    </row>
    <row r="23" spans="1:6">
      <c r="A23" t="s">
        <v>398</v>
      </c>
      <c r="B23" t="s">
        <v>13</v>
      </c>
      <c r="C23" t="s">
        <v>13</v>
      </c>
      <c r="D23" t="s">
        <v>141</v>
      </c>
      <c r="E23">
        <v>2642</v>
      </c>
      <c r="F23">
        <v>3663</v>
      </c>
    </row>
    <row r="24" spans="1:6">
      <c r="A24" t="s">
        <v>399</v>
      </c>
      <c r="B24" t="s">
        <v>169</v>
      </c>
      <c r="C24" t="s">
        <v>168</v>
      </c>
      <c r="D24" t="s">
        <v>165</v>
      </c>
      <c r="E24">
        <v>2671</v>
      </c>
      <c r="F24">
        <v>4390</v>
      </c>
    </row>
    <row r="25" spans="1:6">
      <c r="A25" t="s">
        <v>385</v>
      </c>
      <c r="B25" t="s">
        <v>114</v>
      </c>
      <c r="C25" t="s">
        <v>114</v>
      </c>
      <c r="D25" t="s">
        <v>80</v>
      </c>
      <c r="E25">
        <v>18</v>
      </c>
      <c r="F25">
        <v>21</v>
      </c>
    </row>
    <row r="26" spans="1:6">
      <c r="A26" t="s">
        <v>400</v>
      </c>
      <c r="B26" t="s">
        <v>164</v>
      </c>
      <c r="C26" t="s">
        <v>164</v>
      </c>
      <c r="D26" t="s">
        <v>141</v>
      </c>
      <c r="E26">
        <v>1147</v>
      </c>
      <c r="F26">
        <v>1132</v>
      </c>
    </row>
    <row r="27" spans="1:6">
      <c r="A27" t="s">
        <v>401</v>
      </c>
      <c r="B27" t="s">
        <v>164</v>
      </c>
      <c r="C27" t="s">
        <v>164</v>
      </c>
      <c r="D27" t="s">
        <v>141</v>
      </c>
      <c r="E27">
        <v>6478</v>
      </c>
      <c r="F27">
        <v>9206</v>
      </c>
    </row>
    <row r="28" spans="1:6">
      <c r="A28" t="s">
        <v>402</v>
      </c>
      <c r="B28" t="s">
        <v>180</v>
      </c>
      <c r="C28" t="s">
        <v>180</v>
      </c>
      <c r="D28" t="s">
        <v>165</v>
      </c>
    </row>
    <row r="29" spans="1:6">
      <c r="A29" t="s">
        <v>403</v>
      </c>
      <c r="B29" t="s">
        <v>181</v>
      </c>
      <c r="C29" t="s">
        <v>181</v>
      </c>
      <c r="D29" t="s">
        <v>181</v>
      </c>
    </row>
    <row r="30" spans="1:6">
      <c r="A30" t="s">
        <v>404</v>
      </c>
      <c r="B30" t="s">
        <v>182</v>
      </c>
      <c r="C30" t="s">
        <v>182</v>
      </c>
      <c r="D30" t="s">
        <v>181</v>
      </c>
    </row>
    <row r="31" spans="1:6">
      <c r="A31" t="s">
        <v>405</v>
      </c>
      <c r="D31" t="s">
        <v>181</v>
      </c>
    </row>
    <row r="32" spans="1:6">
      <c r="A32" t="s">
        <v>406</v>
      </c>
      <c r="D32" t="s">
        <v>181</v>
      </c>
    </row>
    <row r="33" spans="1:6">
      <c r="A33" t="s">
        <v>407</v>
      </c>
      <c r="B33" t="s">
        <v>182</v>
      </c>
      <c r="C33" t="s">
        <v>182</v>
      </c>
      <c r="D33" t="s">
        <v>181</v>
      </c>
      <c r="E33">
        <v>10963</v>
      </c>
      <c r="F33">
        <v>10747</v>
      </c>
    </row>
    <row r="34" spans="1:6">
      <c r="A34" t="s">
        <v>408</v>
      </c>
      <c r="B34" t="s">
        <v>409</v>
      </c>
      <c r="C34" t="s">
        <v>192</v>
      </c>
      <c r="D34" t="s">
        <v>181</v>
      </c>
    </row>
    <row r="35" spans="1:6">
      <c r="A35" t="s">
        <v>410</v>
      </c>
      <c r="D35" t="s">
        <v>181</v>
      </c>
      <c r="E35">
        <v>-5563</v>
      </c>
      <c r="F35">
        <v>-5563</v>
      </c>
    </row>
    <row r="36" spans="1:6">
      <c r="A36" t="s">
        <v>411</v>
      </c>
      <c r="B36" t="s">
        <v>187</v>
      </c>
      <c r="C36" t="s">
        <v>187</v>
      </c>
      <c r="D36" t="s">
        <v>181</v>
      </c>
      <c r="E36">
        <v>6558</v>
      </c>
      <c r="F36">
        <v>4916</v>
      </c>
    </row>
    <row r="37" spans="1:6">
      <c r="A37" t="s">
        <v>412</v>
      </c>
      <c r="B37" t="s">
        <v>189</v>
      </c>
      <c r="C37" t="s">
        <v>189</v>
      </c>
      <c r="D37" t="s">
        <v>181</v>
      </c>
      <c r="E37">
        <v>-601</v>
      </c>
      <c r="F37">
        <v>-638</v>
      </c>
    </row>
    <row r="38" spans="1:6">
      <c r="A38" t="s">
        <v>413</v>
      </c>
      <c r="B38" t="s">
        <v>195</v>
      </c>
      <c r="C38" t="s">
        <v>195</v>
      </c>
      <c r="D38" t="s">
        <v>181</v>
      </c>
      <c r="E38">
        <v>11357</v>
      </c>
      <c r="F38">
        <v>9462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E7" sqref="E7"/>
    </sheetView>
  </sheetViews>
  <sheetFormatPr defaultRowHeight="12.75"/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414</v>
      </c>
      <c r="B4" t="s">
        <v>415</v>
      </c>
      <c r="C4" t="s">
        <v>26</v>
      </c>
      <c r="D4" t="s">
        <v>416</v>
      </c>
    </row>
    <row r="5" spans="1:7">
      <c r="A5" t="s">
        <v>417</v>
      </c>
      <c r="B5" t="s">
        <v>416</v>
      </c>
      <c r="C5" t="s">
        <v>26</v>
      </c>
      <c r="D5" t="s">
        <v>416</v>
      </c>
      <c r="E5">
        <v>2255</v>
      </c>
      <c r="F5">
        <v>2110</v>
      </c>
      <c r="G5">
        <v>2196</v>
      </c>
    </row>
    <row r="6" spans="1:7">
      <c r="A6" t="s">
        <v>418</v>
      </c>
      <c r="D6" t="s">
        <v>416</v>
      </c>
      <c r="E6">
        <v>5245</v>
      </c>
      <c r="F6">
        <v>4907</v>
      </c>
      <c r="G6">
        <v>4412</v>
      </c>
    </row>
    <row r="7" spans="1:7">
      <c r="A7" t="s">
        <v>419</v>
      </c>
      <c r="B7" t="s">
        <v>420</v>
      </c>
      <c r="C7" t="s">
        <v>421</v>
      </c>
      <c r="D7" t="s">
        <v>416</v>
      </c>
      <c r="E7">
        <v>7500</v>
      </c>
      <c r="F7">
        <v>7017</v>
      </c>
      <c r="G7">
        <v>6608</v>
      </c>
    </row>
    <row r="8" spans="1:7">
      <c r="A8" t="s">
        <v>422</v>
      </c>
      <c r="D8" t="s">
        <v>416</v>
      </c>
    </row>
    <row r="9" spans="1:7">
      <c r="A9" t="s">
        <v>423</v>
      </c>
      <c r="B9" t="s">
        <v>420</v>
      </c>
      <c r="C9" t="s">
        <v>421</v>
      </c>
      <c r="D9" t="s">
        <v>416</v>
      </c>
    </row>
    <row r="10" spans="1:7">
      <c r="A10" t="s">
        <v>424</v>
      </c>
      <c r="B10" t="s">
        <v>27</v>
      </c>
      <c r="C10" t="s">
        <v>27</v>
      </c>
      <c r="D10" t="s">
        <v>416</v>
      </c>
      <c r="E10">
        <v>-719</v>
      </c>
      <c r="F10">
        <v>-733</v>
      </c>
      <c r="G10">
        <v>741</v>
      </c>
    </row>
    <row r="11" spans="1:7">
      <c r="A11" t="s">
        <v>425</v>
      </c>
      <c r="D11" t="s">
        <v>416</v>
      </c>
      <c r="E11">
        <v>371</v>
      </c>
      <c r="F11">
        <v>300</v>
      </c>
      <c r="G11">
        <v>331</v>
      </c>
    </row>
    <row r="12" spans="1:7">
      <c r="A12" t="s">
        <v>426</v>
      </c>
      <c r="D12" t="s">
        <v>416</v>
      </c>
    </row>
    <row r="13" spans="1:7">
      <c r="A13" t="s">
        <v>427</v>
      </c>
      <c r="D13" t="s">
        <v>416</v>
      </c>
      <c r="E13">
        <v>1028</v>
      </c>
      <c r="F13">
        <v>984</v>
      </c>
      <c r="G13">
        <v>851</v>
      </c>
    </row>
    <row r="14" spans="1:7">
      <c r="A14" t="s">
        <v>425</v>
      </c>
      <c r="D14" t="s">
        <v>416</v>
      </c>
      <c r="E14">
        <v>399</v>
      </c>
      <c r="F14">
        <v>484</v>
      </c>
      <c r="G14">
        <v>471</v>
      </c>
    </row>
    <row r="15" spans="1:7">
      <c r="A15" t="s">
        <v>428</v>
      </c>
      <c r="D15" t="s">
        <v>416</v>
      </c>
      <c r="E15">
        <v>1101</v>
      </c>
      <c r="F15">
        <v>1069</v>
      </c>
      <c r="G15">
        <v>958</v>
      </c>
    </row>
    <row r="16" spans="1:7">
      <c r="A16" t="s">
        <v>429</v>
      </c>
      <c r="B16" t="s">
        <v>430</v>
      </c>
      <c r="C16" t="s">
        <v>35</v>
      </c>
      <c r="D16" t="s">
        <v>416</v>
      </c>
      <c r="E16">
        <v>-1062</v>
      </c>
      <c r="F16">
        <v>-1378</v>
      </c>
      <c r="G16">
        <v>1210</v>
      </c>
    </row>
    <row r="17" spans="1:7">
      <c r="A17" t="s">
        <v>431</v>
      </c>
      <c r="B17" t="s">
        <v>36</v>
      </c>
      <c r="C17" t="s">
        <v>36</v>
      </c>
      <c r="D17" t="s">
        <v>416</v>
      </c>
      <c r="E17">
        <v>832</v>
      </c>
      <c r="F17">
        <v>760</v>
      </c>
      <c r="G17">
        <v>634</v>
      </c>
    </row>
    <row r="18" spans="1:7">
      <c r="A18" t="s">
        <v>432</v>
      </c>
      <c r="D18" t="s">
        <v>416</v>
      </c>
      <c r="E18">
        <v>5512</v>
      </c>
      <c r="F18">
        <v>5708</v>
      </c>
      <c r="G18">
        <v>5196</v>
      </c>
    </row>
    <row r="19" spans="1:7">
      <c r="A19" t="s">
        <v>433</v>
      </c>
      <c r="B19" t="s">
        <v>416</v>
      </c>
      <c r="C19" t="s">
        <v>26</v>
      </c>
      <c r="D19" t="s">
        <v>416</v>
      </c>
      <c r="E19">
        <v>1988</v>
      </c>
      <c r="F19">
        <v>1309</v>
      </c>
      <c r="G19">
        <v>1412</v>
      </c>
    </row>
    <row r="20" spans="1:7">
      <c r="A20" t="s">
        <v>434</v>
      </c>
      <c r="B20" t="s">
        <v>435</v>
      </c>
      <c r="C20" t="s">
        <v>33</v>
      </c>
      <c r="D20" t="s">
        <v>416</v>
      </c>
      <c r="E20">
        <v>71</v>
      </c>
      <c r="F20">
        <v>146</v>
      </c>
      <c r="G20">
        <v>214</v>
      </c>
    </row>
    <row r="21" spans="1:7">
      <c r="A21" t="s">
        <v>436</v>
      </c>
      <c r="B21" t="s">
        <v>435</v>
      </c>
      <c r="C21" t="s">
        <v>33</v>
      </c>
      <c r="D21" t="s">
        <v>416</v>
      </c>
      <c r="E21">
        <v>40</v>
      </c>
      <c r="F21">
        <v>12</v>
      </c>
      <c r="G21">
        <v>92</v>
      </c>
    </row>
    <row r="22" spans="1:7">
      <c r="A22" t="s">
        <v>437</v>
      </c>
      <c r="B22" t="s">
        <v>438</v>
      </c>
      <c r="C22" t="s">
        <v>61</v>
      </c>
      <c r="D22" t="s">
        <v>416</v>
      </c>
      <c r="E22">
        <v>1877</v>
      </c>
      <c r="F22">
        <v>1151</v>
      </c>
      <c r="G22">
        <v>1106</v>
      </c>
    </row>
    <row r="23" spans="1:7">
      <c r="A23" t="s">
        <v>439</v>
      </c>
      <c r="B23" t="s">
        <v>56</v>
      </c>
      <c r="C23" t="s">
        <v>56</v>
      </c>
      <c r="D23" t="s">
        <v>416</v>
      </c>
      <c r="E23">
        <v>64</v>
      </c>
      <c r="F23">
        <v>878</v>
      </c>
      <c r="G23">
        <v>140</v>
      </c>
    </row>
    <row r="24" spans="1:7">
      <c r="A24" t="s">
        <v>440</v>
      </c>
      <c r="B24" t="s">
        <v>70</v>
      </c>
      <c r="C24" t="s">
        <v>70</v>
      </c>
      <c r="D24" t="s">
        <v>416</v>
      </c>
      <c r="E24">
        <v>1813</v>
      </c>
      <c r="F24">
        <v>273</v>
      </c>
      <c r="G24">
        <v>966</v>
      </c>
    </row>
    <row r="25" spans="1:7">
      <c r="A25" t="s">
        <v>441</v>
      </c>
      <c r="D25" t="s">
        <v>416</v>
      </c>
    </row>
    <row r="26" spans="1:7">
      <c r="A26" t="s">
        <v>442</v>
      </c>
      <c r="D26" t="s">
        <v>416</v>
      </c>
      <c r="E26">
        <v>238</v>
      </c>
      <c r="F26">
        <v>36</v>
      </c>
      <c r="G26">
        <v>130</v>
      </c>
    </row>
    <row r="27" spans="1:7">
      <c r="A27" t="s">
        <v>443</v>
      </c>
      <c r="D27" t="s">
        <v>416</v>
      </c>
      <c r="E27">
        <v>235</v>
      </c>
      <c r="F27">
        <v>36</v>
      </c>
      <c r="G27">
        <v>128</v>
      </c>
    </row>
    <row r="28" spans="1:7">
      <c r="A28" t="s">
        <v>444</v>
      </c>
      <c r="D28" t="s">
        <v>416</v>
      </c>
    </row>
    <row r="29" spans="1:7">
      <c r="A29" t="s">
        <v>442</v>
      </c>
      <c r="D29" t="s">
        <v>416</v>
      </c>
      <c r="E29">
        <v>762</v>
      </c>
      <c r="F29">
        <v>754</v>
      </c>
      <c r="G29">
        <v>740</v>
      </c>
    </row>
    <row r="30" spans="1:7">
      <c r="A30" t="s">
        <v>445</v>
      </c>
      <c r="D30" t="s">
        <v>416</v>
      </c>
    </row>
    <row r="31" spans="1:7">
      <c r="D31" t="s">
        <v>416</v>
      </c>
    </row>
    <row r="32" spans="1:7">
      <c r="D32" t="s">
        <v>416</v>
      </c>
      <c r="F32">
        <v>31</v>
      </c>
    </row>
    <row r="33" spans="1:7">
      <c r="D33" t="s">
        <v>416</v>
      </c>
      <c r="E33">
        <v>2018</v>
      </c>
      <c r="F33">
        <v>2017</v>
      </c>
      <c r="G33">
        <v>2016</v>
      </c>
    </row>
    <row r="34" spans="1:7">
      <c r="A34" t="s">
        <v>440</v>
      </c>
      <c r="B34" t="s">
        <v>70</v>
      </c>
      <c r="C34" t="s">
        <v>70</v>
      </c>
      <c r="D34" t="s">
        <v>416</v>
      </c>
      <c r="E34">
        <v>1813</v>
      </c>
      <c r="F34">
        <v>273</v>
      </c>
      <c r="G34">
        <v>966</v>
      </c>
    </row>
    <row r="35" spans="1:7">
      <c r="A35" t="s">
        <v>446</v>
      </c>
      <c r="B35" t="s">
        <v>447</v>
      </c>
      <c r="C35" t="s">
        <v>447</v>
      </c>
      <c r="D35" t="s">
        <v>416</v>
      </c>
    </row>
    <row r="36" spans="1:7">
      <c r="A36" t="s">
        <v>448</v>
      </c>
      <c r="B36" t="s">
        <v>59</v>
      </c>
      <c r="C36" t="s">
        <v>59</v>
      </c>
      <c r="D36" t="s">
        <v>416</v>
      </c>
      <c r="E36">
        <v>-9</v>
      </c>
      <c r="F36">
        <v>36</v>
      </c>
      <c r="G36">
        <v>-29</v>
      </c>
    </row>
    <row r="37" spans="1:7">
      <c r="A37" t="s">
        <v>449</v>
      </c>
      <c r="B37" t="s">
        <v>48</v>
      </c>
      <c r="C37" t="s">
        <v>48</v>
      </c>
      <c r="D37" t="s">
        <v>416</v>
      </c>
      <c r="E37">
        <v>38</v>
      </c>
      <c r="F37">
        <v>-44</v>
      </c>
      <c r="G37">
        <v>33</v>
      </c>
    </row>
    <row r="38" spans="1:7">
      <c r="A38" t="s">
        <v>450</v>
      </c>
      <c r="B38" t="s">
        <v>451</v>
      </c>
      <c r="C38" t="s">
        <v>47</v>
      </c>
      <c r="D38" t="s">
        <v>416</v>
      </c>
      <c r="E38">
        <v>5</v>
      </c>
      <c r="F38">
        <v>-1</v>
      </c>
    </row>
    <row r="39" spans="1:7">
      <c r="A39" t="s">
        <v>452</v>
      </c>
      <c r="B39" t="s">
        <v>453</v>
      </c>
      <c r="C39" t="s">
        <v>447</v>
      </c>
      <c r="D39" t="s">
        <v>416</v>
      </c>
      <c r="E39">
        <v>34</v>
      </c>
      <c r="F39">
        <v>-9</v>
      </c>
      <c r="G39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/>
  </sheetViews>
  <sheetFormatPr defaultRowHeight="12.75"/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454</v>
      </c>
      <c r="B4" t="s">
        <v>231</v>
      </c>
      <c r="C4" t="s">
        <v>231</v>
      </c>
      <c r="D4" t="s">
        <v>455</v>
      </c>
    </row>
    <row r="5" spans="1:7">
      <c r="A5" t="s">
        <v>440</v>
      </c>
      <c r="B5" t="s">
        <v>232</v>
      </c>
      <c r="C5" t="s">
        <v>232</v>
      </c>
      <c r="D5" t="s">
        <v>455</v>
      </c>
      <c r="E5">
        <v>1813</v>
      </c>
      <c r="F5">
        <v>273</v>
      </c>
      <c r="G5">
        <v>966</v>
      </c>
    </row>
    <row r="6" spans="1:7">
      <c r="A6" t="s">
        <v>456</v>
      </c>
    </row>
    <row r="7" spans="1:7">
      <c r="A7" t="s">
        <v>457</v>
      </c>
      <c r="B7" t="s">
        <v>269</v>
      </c>
      <c r="C7" t="s">
        <v>269</v>
      </c>
      <c r="E7">
        <v>20</v>
      </c>
      <c r="F7">
        <v>-181</v>
      </c>
      <c r="G7">
        <v>-9</v>
      </c>
    </row>
    <row r="8" spans="1:7">
      <c r="A8" t="s">
        <v>458</v>
      </c>
      <c r="B8" t="s">
        <v>246</v>
      </c>
      <c r="C8" t="s">
        <v>246</v>
      </c>
      <c r="E8">
        <v>6</v>
      </c>
      <c r="F8">
        <v>33</v>
      </c>
      <c r="G8">
        <v>42</v>
      </c>
    </row>
    <row r="9" spans="1:7">
      <c r="A9" t="s">
        <v>459</v>
      </c>
      <c r="B9" t="s">
        <v>236</v>
      </c>
      <c r="C9" t="s">
        <v>236</v>
      </c>
      <c r="D9" t="s">
        <v>455</v>
      </c>
      <c r="E9">
        <v>509</v>
      </c>
      <c r="F9">
        <v>888</v>
      </c>
      <c r="G9">
        <v>829</v>
      </c>
    </row>
    <row r="10" spans="1:7">
      <c r="A10" t="s">
        <v>460</v>
      </c>
      <c r="B10" t="s">
        <v>240</v>
      </c>
      <c r="C10" t="s">
        <v>240</v>
      </c>
      <c r="D10" t="s">
        <v>455</v>
      </c>
      <c r="E10">
        <v>489</v>
      </c>
      <c r="F10">
        <v>311</v>
      </c>
      <c r="G10">
        <v>321</v>
      </c>
    </row>
    <row r="11" spans="1:7">
      <c r="A11" t="s">
        <v>461</v>
      </c>
      <c r="B11" t="s">
        <v>241</v>
      </c>
      <c r="C11" t="s">
        <v>241</v>
      </c>
      <c r="D11" t="s">
        <v>455</v>
      </c>
      <c r="E11">
        <v>40</v>
      </c>
      <c r="F11">
        <v>12</v>
      </c>
      <c r="G11">
        <v>92</v>
      </c>
    </row>
    <row r="12" spans="1:7">
      <c r="A12" t="s">
        <v>462</v>
      </c>
      <c r="B12" t="s">
        <v>240</v>
      </c>
      <c r="C12" t="s">
        <v>240</v>
      </c>
      <c r="D12" t="s">
        <v>455</v>
      </c>
      <c r="E12">
        <v>6</v>
      </c>
      <c r="F12">
        <v>12</v>
      </c>
      <c r="G12">
        <v>21</v>
      </c>
    </row>
    <row r="13" spans="1:7">
      <c r="A13" t="s">
        <v>463</v>
      </c>
      <c r="B13" t="s">
        <v>248</v>
      </c>
      <c r="C13" t="s">
        <v>248</v>
      </c>
      <c r="D13" t="s">
        <v>455</v>
      </c>
      <c r="E13">
        <v>209</v>
      </c>
      <c r="F13">
        <v>176</v>
      </c>
      <c r="G13">
        <v>147</v>
      </c>
    </row>
    <row r="14" spans="1:7">
      <c r="A14" t="s">
        <v>464</v>
      </c>
      <c r="B14" t="s">
        <v>251</v>
      </c>
      <c r="C14" t="s">
        <v>251</v>
      </c>
      <c r="D14" t="s">
        <v>455</v>
      </c>
      <c r="E14">
        <v>1</v>
      </c>
      <c r="F14">
        <v>28</v>
      </c>
      <c r="G14">
        <v>4</v>
      </c>
    </row>
    <row r="15" spans="1:7">
      <c r="A15" t="s">
        <v>465</v>
      </c>
      <c r="B15" t="s">
        <v>251</v>
      </c>
      <c r="C15" t="s">
        <v>251</v>
      </c>
      <c r="D15" t="s">
        <v>455</v>
      </c>
    </row>
    <row r="16" spans="1:7">
      <c r="A16" t="s">
        <v>466</v>
      </c>
      <c r="B16" t="s">
        <v>265</v>
      </c>
      <c r="C16" t="s">
        <v>265</v>
      </c>
      <c r="D16" t="s">
        <v>455</v>
      </c>
      <c r="E16">
        <v>-114</v>
      </c>
      <c r="F16">
        <v>-165</v>
      </c>
      <c r="G16">
        <v>84</v>
      </c>
    </row>
    <row r="17" spans="1:7">
      <c r="A17" t="s">
        <v>467</v>
      </c>
      <c r="B17" t="s">
        <v>261</v>
      </c>
      <c r="C17" t="s">
        <v>261</v>
      </c>
      <c r="D17" t="s">
        <v>455</v>
      </c>
      <c r="E17">
        <v>-5</v>
      </c>
      <c r="F17">
        <v>-26</v>
      </c>
      <c r="G17">
        <v>32</v>
      </c>
    </row>
    <row r="18" spans="1:7">
      <c r="A18" t="s">
        <v>468</v>
      </c>
      <c r="D18" t="s">
        <v>455</v>
      </c>
      <c r="E18">
        <v>-372</v>
      </c>
      <c r="F18">
        <v>-301</v>
      </c>
      <c r="G18">
        <v>-362</v>
      </c>
    </row>
    <row r="19" spans="1:7">
      <c r="A19" t="s">
        <v>386</v>
      </c>
      <c r="B19" t="s">
        <v>276</v>
      </c>
      <c r="C19" t="s">
        <v>276</v>
      </c>
      <c r="D19" t="s">
        <v>455</v>
      </c>
      <c r="E19">
        <v>-51</v>
      </c>
      <c r="F19">
        <v>-97</v>
      </c>
      <c r="G19">
        <v>-10</v>
      </c>
    </row>
    <row r="20" spans="1:7">
      <c r="A20" t="s">
        <v>394</v>
      </c>
      <c r="B20" t="s">
        <v>269</v>
      </c>
      <c r="C20" t="s">
        <v>269</v>
      </c>
      <c r="D20" t="s">
        <v>455</v>
      </c>
      <c r="E20">
        <v>-122</v>
      </c>
      <c r="F20">
        <v>220</v>
      </c>
      <c r="G20">
        <v>-35</v>
      </c>
    </row>
    <row r="21" spans="1:7">
      <c r="A21" t="s">
        <v>393</v>
      </c>
      <c r="B21" t="s">
        <v>275</v>
      </c>
      <c r="C21" t="s">
        <v>275</v>
      </c>
      <c r="D21" t="s">
        <v>455</v>
      </c>
      <c r="E21">
        <v>-65</v>
      </c>
      <c r="F21">
        <v>85</v>
      </c>
      <c r="G21">
        <v>-50</v>
      </c>
    </row>
    <row r="22" spans="1:7">
      <c r="A22" t="s">
        <v>396</v>
      </c>
      <c r="B22" t="s">
        <v>277</v>
      </c>
      <c r="C22" t="s">
        <v>277</v>
      </c>
      <c r="D22" t="s">
        <v>455</v>
      </c>
      <c r="E22">
        <v>-574</v>
      </c>
      <c r="F22">
        <v>945</v>
      </c>
      <c r="G22">
        <v>83</v>
      </c>
    </row>
    <row r="23" spans="1:7">
      <c r="A23" t="s">
        <v>469</v>
      </c>
      <c r="B23" t="s">
        <v>285</v>
      </c>
      <c r="C23" t="s">
        <v>285</v>
      </c>
      <c r="D23" t="s">
        <v>455</v>
      </c>
      <c r="E23">
        <v>1790</v>
      </c>
      <c r="F23">
        <v>2213</v>
      </c>
      <c r="G23">
        <v>2155</v>
      </c>
    </row>
    <row r="24" spans="1:7">
      <c r="A24" t="s">
        <v>470</v>
      </c>
      <c r="B24" t="s">
        <v>231</v>
      </c>
      <c r="C24" t="s">
        <v>231</v>
      </c>
      <c r="D24" t="s">
        <v>471</v>
      </c>
    </row>
    <row r="25" spans="1:7">
      <c r="A25" t="s">
        <v>472</v>
      </c>
      <c r="B25" t="s">
        <v>291</v>
      </c>
      <c r="C25" t="s">
        <v>291</v>
      </c>
      <c r="D25" t="s">
        <v>471</v>
      </c>
      <c r="E25">
        <v>116</v>
      </c>
      <c r="F25">
        <v>80</v>
      </c>
    </row>
    <row r="26" spans="1:7">
      <c r="A26" t="s">
        <v>473</v>
      </c>
      <c r="B26" t="s">
        <v>290</v>
      </c>
      <c r="C26" t="s">
        <v>290</v>
      </c>
      <c r="D26" t="s">
        <v>471</v>
      </c>
      <c r="E26">
        <v>-209</v>
      </c>
      <c r="F26">
        <v>-135</v>
      </c>
    </row>
    <row r="27" spans="1:7">
      <c r="A27" t="s">
        <v>474</v>
      </c>
      <c r="B27" t="s">
        <v>287</v>
      </c>
      <c r="C27" t="s">
        <v>287</v>
      </c>
      <c r="D27" t="s">
        <v>471</v>
      </c>
      <c r="G27">
        <v>-4586</v>
      </c>
    </row>
    <row r="28" spans="1:7">
      <c r="A28" t="s">
        <v>475</v>
      </c>
      <c r="B28" t="s">
        <v>287</v>
      </c>
      <c r="C28" t="s">
        <v>287</v>
      </c>
      <c r="D28" t="s">
        <v>471</v>
      </c>
      <c r="E28">
        <v>-131</v>
      </c>
      <c r="F28">
        <v>-155</v>
      </c>
      <c r="G28">
        <v>-136</v>
      </c>
    </row>
    <row r="29" spans="1:7">
      <c r="A29" t="s">
        <v>476</v>
      </c>
      <c r="B29" t="s">
        <v>286</v>
      </c>
      <c r="C29" t="s">
        <v>286</v>
      </c>
      <c r="D29" t="s">
        <v>471</v>
      </c>
      <c r="E29">
        <v>-6</v>
      </c>
      <c r="F29">
        <v>3</v>
      </c>
      <c r="G29">
        <v>-7</v>
      </c>
    </row>
    <row r="30" spans="1:7">
      <c r="A30" t="s">
        <v>477</v>
      </c>
      <c r="B30" t="s">
        <v>296</v>
      </c>
      <c r="C30" t="s">
        <v>296</v>
      </c>
      <c r="D30" t="s">
        <v>471</v>
      </c>
      <c r="E30">
        <v>-230</v>
      </c>
      <c r="F30">
        <v>-207</v>
      </c>
      <c r="G30">
        <v>-4729</v>
      </c>
    </row>
    <row r="31" spans="1:7">
      <c r="A31" t="s">
        <v>478</v>
      </c>
      <c r="B31" t="s">
        <v>297</v>
      </c>
      <c r="C31" t="s">
        <v>297</v>
      </c>
      <c r="D31" t="s">
        <v>479</v>
      </c>
    </row>
    <row r="32" spans="1:7">
      <c r="A32" t="s">
        <v>480</v>
      </c>
      <c r="B32" t="s">
        <v>298</v>
      </c>
      <c r="C32" t="s">
        <v>298</v>
      </c>
      <c r="D32" t="s">
        <v>479</v>
      </c>
      <c r="E32">
        <v>99</v>
      </c>
      <c r="F32">
        <v>178</v>
      </c>
      <c r="G32">
        <v>106</v>
      </c>
    </row>
    <row r="33" spans="1:7">
      <c r="A33" t="s">
        <v>481</v>
      </c>
      <c r="B33" t="s">
        <v>482</v>
      </c>
      <c r="C33" t="s">
        <v>482</v>
      </c>
      <c r="D33" t="s">
        <v>479</v>
      </c>
      <c r="E33">
        <v>-94</v>
      </c>
      <c r="F33">
        <v>-56</v>
      </c>
      <c r="G33">
        <v>-115</v>
      </c>
    </row>
    <row r="34" spans="1:7">
      <c r="A34" t="s">
        <v>483</v>
      </c>
      <c r="B34" t="s">
        <v>484</v>
      </c>
      <c r="C34" t="s">
        <v>307</v>
      </c>
      <c r="D34" t="s">
        <v>479</v>
      </c>
      <c r="E34">
        <v>-259</v>
      </c>
      <c r="F34">
        <v>-226</v>
      </c>
      <c r="G34">
        <v>-195</v>
      </c>
    </row>
    <row r="35" spans="1:7">
      <c r="A35" t="s">
        <v>485</v>
      </c>
      <c r="B35" t="s">
        <v>299</v>
      </c>
      <c r="C35" t="s">
        <v>299</v>
      </c>
      <c r="D35" t="s">
        <v>479</v>
      </c>
      <c r="F35">
        <v>3741</v>
      </c>
      <c r="G35">
        <v>6878</v>
      </c>
    </row>
    <row r="36" spans="1:7">
      <c r="A36" t="s">
        <v>486</v>
      </c>
      <c r="B36" t="s">
        <v>302</v>
      </c>
      <c r="C36" t="s">
        <v>302</v>
      </c>
      <c r="D36" t="s">
        <v>479</v>
      </c>
      <c r="E36">
        <v>-1740</v>
      </c>
      <c r="F36">
        <v>-4251</v>
      </c>
      <c r="G36">
        <v>-6104</v>
      </c>
    </row>
    <row r="37" spans="1:7">
      <c r="A37" t="s">
        <v>487</v>
      </c>
      <c r="D37" t="s">
        <v>479</v>
      </c>
      <c r="E37">
        <v>-25</v>
      </c>
      <c r="G37">
        <v>-63</v>
      </c>
    </row>
    <row r="38" spans="1:7">
      <c r="A38" t="s">
        <v>488</v>
      </c>
      <c r="B38" t="s">
        <v>297</v>
      </c>
      <c r="C38" t="s">
        <v>297</v>
      </c>
      <c r="D38" t="s">
        <v>479</v>
      </c>
      <c r="E38">
        <v>-1</v>
      </c>
      <c r="F38">
        <v>-10</v>
      </c>
      <c r="G38">
        <v>-7</v>
      </c>
    </row>
    <row r="39" spans="1:7">
      <c r="A39" t="s">
        <v>489</v>
      </c>
      <c r="B39" t="s">
        <v>311</v>
      </c>
      <c r="C39" t="s">
        <v>311</v>
      </c>
      <c r="D39" t="s">
        <v>479</v>
      </c>
      <c r="E39">
        <v>-2020</v>
      </c>
      <c r="F39">
        <v>-624</v>
      </c>
      <c r="G39">
        <v>500</v>
      </c>
    </row>
    <row r="40" spans="1:7">
      <c r="A40" t="s">
        <v>490</v>
      </c>
      <c r="B40" t="s">
        <v>313</v>
      </c>
      <c r="C40" t="s">
        <v>313</v>
      </c>
      <c r="D40" t="s">
        <v>479</v>
      </c>
      <c r="E40">
        <v>-31</v>
      </c>
      <c r="F40">
        <v>76</v>
      </c>
      <c r="G40">
        <v>-56</v>
      </c>
    </row>
    <row r="41" spans="1:7">
      <c r="A41" t="s">
        <v>491</v>
      </c>
      <c r="B41" t="s">
        <v>492</v>
      </c>
      <c r="C41" t="s">
        <v>312</v>
      </c>
      <c r="D41" t="s">
        <v>479</v>
      </c>
      <c r="E41">
        <v>-491</v>
      </c>
      <c r="F41">
        <v>1458</v>
      </c>
      <c r="G41">
        <v>-2130</v>
      </c>
    </row>
    <row r="42" spans="1:7">
      <c r="A42" t="s">
        <v>493</v>
      </c>
      <c r="B42" t="s">
        <v>494</v>
      </c>
      <c r="C42" t="s">
        <v>315</v>
      </c>
      <c r="D42" t="s">
        <v>479</v>
      </c>
      <c r="E42">
        <v>4720</v>
      </c>
      <c r="F42">
        <v>3262</v>
      </c>
      <c r="G42">
        <v>5392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:C8"/>
    </sheetView>
  </sheetViews>
  <sheetFormatPr defaultRowHeight="12.75"/>
  <cols>
    <col min="1" max="1" width="34" bestFit="1" customWidth="1"/>
    <col min="2" max="2" width="63.7109375" bestFit="1" customWidth="1"/>
  </cols>
  <sheetData>
    <row r="1" spans="1:4">
      <c r="A1" s="45" t="s">
        <v>511</v>
      </c>
      <c r="B1" s="45" t="s">
        <v>512</v>
      </c>
      <c r="C1" s="45" t="s">
        <v>513</v>
      </c>
      <c r="D1" s="43"/>
    </row>
    <row r="2" spans="1:4">
      <c r="A2" s="45" t="s">
        <v>515</v>
      </c>
      <c r="B2" s="45" t="s">
        <v>514</v>
      </c>
      <c r="C2" s="45" t="s">
        <v>516</v>
      </c>
      <c r="D2" s="43"/>
    </row>
    <row r="3" spans="1:4">
      <c r="A3" s="44" t="s">
        <v>37</v>
      </c>
      <c r="B3" s="45" t="s">
        <v>517</v>
      </c>
      <c r="C3" s="45" t="s">
        <v>516</v>
      </c>
      <c r="D3" s="45"/>
    </row>
    <row r="4" spans="1:4">
      <c r="A4" s="45" t="s">
        <v>518</v>
      </c>
      <c r="B4" s="45" t="s">
        <v>519</v>
      </c>
      <c r="C4" s="45" t="s">
        <v>516</v>
      </c>
      <c r="D4" s="43"/>
    </row>
    <row r="5" spans="1:4">
      <c r="A5" s="40" t="s">
        <v>521</v>
      </c>
      <c r="B5" s="45" t="s">
        <v>520</v>
      </c>
      <c r="C5" s="45" t="s">
        <v>516</v>
      </c>
      <c r="D5" s="43"/>
    </row>
    <row r="6" spans="1:4">
      <c r="A6" s="40" t="s">
        <v>522</v>
      </c>
      <c r="B6" s="45" t="s">
        <v>51</v>
      </c>
      <c r="C6" s="45" t="s">
        <v>516</v>
      </c>
      <c r="D6" s="43"/>
    </row>
    <row r="7" spans="1:4">
      <c r="A7" s="40" t="s">
        <v>439</v>
      </c>
      <c r="B7" s="45" t="s">
        <v>62</v>
      </c>
      <c r="C7" s="45" t="s">
        <v>516</v>
      </c>
      <c r="D7" s="43"/>
    </row>
    <row r="8" spans="1:4">
      <c r="A8" s="40" t="s">
        <v>523</v>
      </c>
      <c r="B8" s="45" t="s">
        <v>192</v>
      </c>
      <c r="C8" s="45" t="s">
        <v>516</v>
      </c>
      <c r="D8" s="45"/>
    </row>
    <row r="9" spans="1:4">
      <c r="A9" s="45"/>
      <c r="B9" s="45"/>
      <c r="C9" s="45"/>
      <c r="D9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7520A-86B6-47E0-8386-1C298106C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B80BB9-F123-42CE-B51F-4E739404A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B8589-7FB1-4734-A746-547252FED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Ratios</vt:lpstr>
      <vt:lpstr>bs</vt:lpstr>
      <vt:lpstr>pl</vt:lpstr>
      <vt:lpstr>cf</vt:lpstr>
      <vt:lpstr>mapping_template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Administrator</cp:lastModifiedBy>
  <cp:lastPrinted>2019-05-21T12:53:00Z</cp:lastPrinted>
  <dcterms:created xsi:type="dcterms:W3CDTF">2019-04-04T09:01:00Z</dcterms:created>
  <dcterms:modified xsi:type="dcterms:W3CDTF">2021-09-25T04:53:34Z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