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niyos\OneDrive\Desktop\Aptivaa\FinancialSpreads Ground Truth\Financial Statements - PDF &amp; Excel\"/>
    </mc:Choice>
  </mc:AlternateContent>
  <xr:revisionPtr revIDLastSave="0" documentId="13_ncr:1_{E8479CA5-2E37-4B9B-A32D-8063A393AB47}" xr6:coauthVersionLast="47" xr6:coauthVersionMax="47" xr10:uidLastSave="{00000000-0000-0000-0000-000000000000}"/>
  <bookViews>
    <workbookView xWindow="10392" yWindow="0" windowWidth="12648" windowHeight="11268" xr2:uid="{00000000-000D-0000-FFFF-FFFF00000000}"/>
  </bookViews>
  <sheets>
    <sheet name="Accounts" sheetId="1" r:id="rId1"/>
    <sheet name="mapping template" sheetId="6" r:id="rId2"/>
    <sheet name="Ratios" sheetId="2" r:id="rId3"/>
    <sheet name="bs" sheetId="3" r:id="rId4"/>
    <sheet name="pl" sheetId="4" r:id="rId5"/>
    <sheet name="cf" sheetId="5" r:id="rId6"/>
  </sheets>
  <calcPr calcId="191029"/>
</workbook>
</file>

<file path=xl/calcChain.xml><?xml version="1.0" encoding="utf-8"?>
<calcChain xmlns="http://schemas.openxmlformats.org/spreadsheetml/2006/main">
  <c r="F59" i="1" l="1"/>
  <c r="G59" i="1"/>
  <c r="G212" i="1"/>
  <c r="F212" i="1"/>
  <c r="G432" i="1" l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O381" i="1"/>
  <c r="N381" i="1"/>
  <c r="M381" i="1"/>
  <c r="L381" i="1"/>
  <c r="K381" i="1"/>
  <c r="J381" i="1"/>
  <c r="O375" i="1"/>
  <c r="N375" i="1"/>
  <c r="M375" i="1"/>
  <c r="L375" i="1"/>
  <c r="K375" i="1"/>
  <c r="J375" i="1"/>
  <c r="N373" i="1"/>
  <c r="J371" i="1"/>
  <c r="L370" i="1"/>
  <c r="N369" i="1"/>
  <c r="K369" i="1"/>
  <c r="F369" i="1"/>
  <c r="M368" i="1"/>
  <c r="O366" i="1"/>
  <c r="J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F161" i="1" s="1"/>
  <c r="F8" i="1" s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G100" i="1"/>
  <c r="G128" i="1" s="1"/>
  <c r="G7" i="1" s="1"/>
  <c r="O98" i="1"/>
  <c r="N98" i="1"/>
  <c r="M98" i="1"/>
  <c r="L98" i="1"/>
  <c r="K98" i="1"/>
  <c r="J98" i="1"/>
  <c r="I98" i="1"/>
  <c r="H98" i="1"/>
  <c r="G98" i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2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8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M30" i="1"/>
  <c r="M369" i="1" s="1"/>
  <c r="L30" i="1"/>
  <c r="L369" i="1" s="1"/>
  <c r="K30" i="1"/>
  <c r="J30" i="1"/>
  <c r="J369" i="1" s="1"/>
  <c r="I30" i="1"/>
  <c r="I369" i="1" s="1"/>
  <c r="H30" i="1"/>
  <c r="H369" i="1" s="1"/>
  <c r="G30" i="1"/>
  <c r="G369" i="1" s="1"/>
  <c r="F30" i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N366" i="1" s="1"/>
  <c r="M12" i="1"/>
  <c r="M366" i="1" s="1"/>
  <c r="L12" i="1"/>
  <c r="L366" i="1" s="1"/>
  <c r="K12" i="1"/>
  <c r="K366" i="1" s="1"/>
  <c r="J12" i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O376" i="1" s="1"/>
  <c r="N10" i="1"/>
  <c r="M10" i="1"/>
  <c r="L10" i="1"/>
  <c r="K10" i="1"/>
  <c r="J10" i="1"/>
  <c r="I10" i="1"/>
  <c r="H10" i="1"/>
  <c r="H377" i="1" s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F9" i="1"/>
  <c r="F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K371" i="1" s="1"/>
  <c r="J6" i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H372" i="1" l="1"/>
  <c r="H376" i="1"/>
  <c r="F12" i="1"/>
  <c r="F44" i="1"/>
  <c r="F378" i="1" s="1"/>
  <c r="G12" i="1"/>
  <c r="G376" i="1" s="1"/>
  <c r="G384" i="1"/>
  <c r="G13" i="1"/>
  <c r="G377" i="1"/>
  <c r="G383" i="1"/>
  <c r="G382" i="1"/>
  <c r="F383" i="1"/>
  <c r="F382" i="1"/>
  <c r="G353" i="1"/>
  <c r="G355" i="1" s="1"/>
  <c r="G357" i="1" s="1"/>
  <c r="G385" i="1"/>
  <c r="F297" i="1"/>
  <c r="F319" i="1" s="1"/>
  <c r="F326" i="1" s="1"/>
  <c r="J368" i="1"/>
  <c r="F370" i="1"/>
  <c r="N370" i="1"/>
  <c r="J372" i="1"/>
  <c r="H373" i="1"/>
  <c r="F375" i="1"/>
  <c r="L376" i="1"/>
  <c r="J377" i="1"/>
  <c r="H378" i="1"/>
  <c r="F381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L368" i="1"/>
  <c r="L372" i="1"/>
  <c r="H375" i="1"/>
  <c r="F376" i="1"/>
  <c r="N376" i="1"/>
  <c r="L377" i="1"/>
  <c r="J378" i="1"/>
  <c r="H381" i="1"/>
  <c r="N382" i="1"/>
  <c r="J384" i="1"/>
  <c r="I365" i="1"/>
  <c r="M372" i="1"/>
  <c r="I375" i="1"/>
  <c r="M377" i="1"/>
  <c r="K378" i="1"/>
  <c r="I381" i="1"/>
  <c r="O382" i="1"/>
  <c r="K384" i="1"/>
  <c r="F363" i="1"/>
  <c r="N368" i="1"/>
  <c r="F377" i="1"/>
  <c r="N377" i="1"/>
  <c r="H382" i="1"/>
  <c r="G363" i="1"/>
  <c r="O368" i="1"/>
  <c r="O372" i="1"/>
  <c r="I376" i="1"/>
  <c r="O377" i="1"/>
  <c r="M378" i="1"/>
  <c r="I382" i="1"/>
  <c r="F13" i="1"/>
  <c r="F14" i="1" s="1"/>
  <c r="H363" i="1"/>
  <c r="G44" i="1"/>
  <c r="I363" i="1"/>
  <c r="F366" i="1" l="1"/>
  <c r="F67" i="1"/>
  <c r="F71" i="1" s="1"/>
  <c r="F373" i="1" s="1"/>
  <c r="F353" i="1"/>
  <c r="F355" i="1" s="1"/>
  <c r="F357" i="1" s="1"/>
  <c r="F385" i="1"/>
  <c r="G378" i="1"/>
  <c r="G370" i="1"/>
  <c r="G67" i="1"/>
  <c r="G71" i="1" s="1"/>
  <c r="G366" i="1"/>
  <c r="G14" i="1"/>
  <c r="F83" i="1" l="1"/>
  <c r="F6" i="1"/>
  <c r="F371" i="1" s="1"/>
  <c r="F372" i="1"/>
  <c r="G373" i="1"/>
  <c r="G83" i="1"/>
  <c r="G372" i="1"/>
  <c r="G6" i="1"/>
  <c r="F365" i="1" l="1"/>
  <c r="G371" i="1"/>
  <c r="G365" i="1"/>
</calcChain>
</file>

<file path=xl/sharedStrings.xml><?xml version="1.0" encoding="utf-8"?>
<sst xmlns="http://schemas.openxmlformats.org/spreadsheetml/2006/main" count="765" uniqueCount="490">
  <si>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</si>
  <si>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</si>
  <si>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</si>
  <si>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</si>
  <si>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</si>
  <si>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</si>
  <si>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</si>
  <si>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</si>
  <si>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</si>
  <si>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</si>
  <si>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</si>
  <si>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</si>
  <si>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</si>
  <si>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</si>
  <si>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</si>
  <si>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</si>
  <si>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</si>
  <si>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</si>
  <si>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</si>
  <si>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</si>
  <si>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</si>
  <si>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</si>
  <si>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</si>
  <si>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</si>
  <si>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</si>
  <si>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</si>
  <si>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</si>
  <si>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</si>
  <si>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</si>
  <si>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</si>
  <si>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</si>
  <si>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</si>
  <si>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</si>
  <si>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</si>
  <si>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</si>
  <si>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</si>
  <si>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</si>
  <si>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</si>
  <si>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</si>
  <si>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</si>
  <si>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</si>
  <si>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</si>
  <si>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</si>
  <si>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</si>
  <si>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</si>
  <si>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</si>
  <si>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</si>
  <si>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</si>
  <si>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</si>
  <si>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</si>
  <si>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</si>
  <si>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</si>
  <si>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</si>
  <si>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</si>
  <si>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</si>
  <si>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</si>
  <si>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</si>
  <si>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</si>
  <si>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</si>
  <si>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</si>
  <si>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</si>
  <si>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</si>
  <si>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</si>
  <si>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</si>
  <si>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</si>
  <si>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</si>
  <si>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</si>
  <si>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</si>
  <si>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</si>
  <si>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</si>
  <si>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</si>
  <si>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</si>
  <si>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</si>
  <si>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</si>
  <si>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</si>
  <si>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</si>
  <si>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</si>
  <si>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</si>
  <si>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</si>
  <si>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</si>
  <si>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</si>
  <si>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</si>
  <si>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</si>
  <si>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</si>
  <si>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</si>
  <si>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</si>
  <si>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</si>
  <si>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</si>
  <si>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</si>
  <si>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</si>
  <si>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</si>
  <si>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</si>
  <si>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</si>
  <si>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</si>
  <si>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</si>
  <si>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</si>
  <si>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</si>
  <si>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</si>
  <si>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</si>
  <si>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</si>
  <si>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</si>
  <si>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</si>
  <si>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</si>
  <si>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</si>
  <si>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</si>
  <si>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</si>
  <si>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</si>
  <si>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</si>
  <si>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</si>
  <si>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</si>
  <si>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</si>
  <si>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</si>
  <si>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</si>
  <si>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</si>
  <si>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</si>
  <si>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</si>
  <si>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</si>
  <si>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</si>
  <si>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</si>
  <si>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</si>
  <si>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</si>
  <si>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</si>
  <si>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</si>
  <si>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</si>
  <si>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</si>
  <si>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</si>
  <si>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</si>
  <si>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</si>
  <si>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</si>
  <si>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</si>
  <si>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</si>
  <si>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</si>
  <si>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</si>
  <si>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</si>
  <si>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</si>
  <si>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</si>
  <si>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</si>
  <si>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</si>
  <si>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</si>
  <si>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</si>
  <si>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</si>
  <si>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</si>
  <si>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</si>
  <si>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</si>
  <si>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</si>
  <si>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</si>
  <si>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</si>
  <si>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</si>
  <si>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</si>
  <si>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</si>
  <si>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</si>
  <si>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</si>
  <si>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</si>
  <si>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</si>
  <si>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</si>
  <si>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</si>
  <si>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</si>
  <si>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</si>
  <si>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</si>
  <si>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</si>
  <si>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</si>
  <si>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</si>
  <si>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</si>
  <si>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</si>
  <si>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</si>
  <si>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</si>
  <si>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</si>
  <si>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</si>
  <si>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</si>
  <si>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</si>
  <si>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</si>
  <si>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</si>
  <si>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</si>
  <si>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</si>
  <si>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</si>
  <si>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</si>
  <si>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</si>
  <si>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</si>
  <si>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</si>
  <si>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</si>
  <si>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</si>
  <si>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</si>
  <si>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</si>
  <si>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</si>
  <si>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</si>
  <si>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</si>
  <si>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</si>
  <si>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</si>
  <si>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</si>
  <si>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</si>
  <si>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</si>
  <si>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</si>
  <si>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</si>
  <si>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</si>
  <si>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</si>
  <si>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</si>
  <si>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</si>
  <si>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</si>
  <si>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</si>
  <si>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</si>
  <si>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</si>
  <si>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</si>
  <si>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</si>
  <si>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</si>
  <si>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</si>
  <si>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</si>
  <si>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</si>
  <si>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</si>
  <si>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</si>
  <si>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</si>
  <si>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</si>
  <si>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</si>
  <si>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</si>
  <si>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</si>
  <si>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</si>
  <si>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</si>
  <si>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</si>
  <si>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</si>
  <si>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</si>
  <si>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</si>
  <si>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</si>
  <si>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</si>
  <si>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</si>
  <si>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</si>
  <si>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</si>
  <si>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</si>
  <si>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</si>
  <si>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</si>
  <si>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</si>
  <si>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</si>
  <si>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</si>
  <si>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</si>
  <si>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</si>
  <si>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</si>
  <si>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</si>
  <si>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</si>
  <si>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</si>
  <si>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</si>
  <si>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</si>
  <si>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</si>
  <si>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</si>
  <si>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</si>
  <si>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</si>
  <si>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</si>
  <si>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</si>
  <si>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</si>
  <si>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</si>
  <si>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</si>
  <si>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</si>
  <si>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</si>
  <si>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</si>
  <si>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</si>
  <si>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</si>
  <si>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</si>
  <si>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</si>
  <si>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</si>
  <si>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</si>
  <si>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</si>
  <si>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</si>
  <si>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</si>
  <si>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</si>
  <si>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</si>
  <si>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</si>
  <si>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</si>
  <si>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</si>
  <si>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</si>
  <si>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</si>
  <si>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</si>
  <si>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</si>
  <si>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</si>
  <si>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</si>
  <si>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</si>
  <si>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</si>
  <si>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</si>
  <si>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</si>
  <si>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</si>
  <si>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</si>
  <si>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</si>
  <si>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</si>
  <si>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</si>
  <si>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</si>
  <si>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</si>
  <si>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</si>
  <si>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</si>
  <si>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</si>
  <si>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</si>
  <si>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</si>
  <si>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</si>
  <si>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</si>
  <si>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</si>
  <si>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</si>
  <si>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</si>
  <si>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</si>
  <si>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</si>
  <si>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</si>
  <si>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</si>
  <si>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</si>
  <si>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</si>
  <si>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</si>
  <si>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</si>
  <si>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</si>
  <si>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</si>
  <si>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</si>
  <si>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</si>
  <si>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</si>
  <si>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</si>
  <si>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</si>
  <si>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</si>
  <si>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</si>
  <si>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</si>
  <si>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</si>
  <si>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</si>
  <si>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</si>
  <si>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</si>
  <si>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</si>
  <si>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</si>
  <si>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</si>
  <si>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</si>
  <si>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</si>
  <si>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</si>
  <si>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</si>
  <si>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</si>
  <si>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</si>
  <si>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</si>
  <si>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</si>
  <si>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</si>
  <si>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</si>
  <si>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</si>
  <si>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</si>
  <si>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</si>
  <si>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</si>
  <si>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</si>
  <si>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</si>
  <si>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</si>
  <si>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</si>
  <si>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</si>
  <si>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</si>
  <si>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</si>
  <si>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</si>
  <si>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</si>
  <si>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</si>
  <si>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</si>
  <si>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</si>
  <si>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</si>
  <si>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</si>
  <si>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</si>
  <si>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</si>
  <si>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</si>
  <si>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</si>
  <si>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</si>
  <si>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</si>
  <si>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</si>
  <si>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</si>
  <si>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</si>
  <si>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</si>
  <si>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</si>
  <si>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</si>
  <si>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</si>
  <si>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</si>
  <si>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</si>
  <si>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</si>
  <si>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</si>
  <si>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</si>
  <si>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</si>
  <si>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</si>
  <si>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</si>
  <si>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</si>
  <si>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</si>
  <si>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</si>
  <si>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</si>
  <si>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</si>
  <si>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</si>
  <si>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</si>
  <si>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</si>
  <si>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</si>
  <si>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</t>
  </si>
  <si>
    <t>Cash and cash equivalents</t>
  </si>
  <si>
    <t>Available-for-sale securities</t>
  </si>
  <si>
    <t>Accounts receivable, net</t>
  </si>
  <si>
    <t>Inventory</t>
  </si>
  <si>
    <t>Prepaid expenses and other current assets</t>
  </si>
  <si>
    <t>Total current assets</t>
  </si>
  <si>
    <t>Property and equipment, net</t>
  </si>
  <si>
    <t>Property and Equipment</t>
  </si>
  <si>
    <t>Available-for-sale securities, non-current</t>
  </si>
  <si>
    <t>Prepaid expenses and other non-current assets</t>
  </si>
  <si>
    <t>Total assets</t>
  </si>
  <si>
    <t>Liabilities and stockholders equity</t>
  </si>
  <si>
    <t>Current liabilities</t>
  </si>
  <si>
    <t>Accounts payable</t>
  </si>
  <si>
    <t>Accrued liabilities</t>
  </si>
  <si>
    <t>Other current liabilities</t>
  </si>
  <si>
    <t>Total current liabilities</t>
  </si>
  <si>
    <t>Long-term debt</t>
  </si>
  <si>
    <t>Other non-current liabilities</t>
  </si>
  <si>
    <t>Total liabilities</t>
  </si>
  <si>
    <t>Commitments and Contingencies (Note8)</t>
  </si>
  <si>
    <t>Stockholders equity</t>
  </si>
  <si>
    <t>Preferred stock, $0.001 par value  5,000,000 shares authorized, and zero shares</t>
  </si>
  <si>
    <t>issued and outstanding at December 31, 2018 and December 31, 2017</t>
  </si>
  <si>
    <t>Common stock, $0.001 par value  100,000,000 shares authorized, 27,434,358 and</t>
  </si>
  <si>
    <t>23,320,551 shares issued and outstanding at December 31, 2018 and December 31, 2017, respectively</t>
  </si>
  <si>
    <t>Additional paid-in capital</t>
  </si>
  <si>
    <t>Accumulated other comprehensive loss</t>
  </si>
  <si>
    <t>Accumulated deficit</t>
  </si>
  <si>
    <t>Total stockholders equity</t>
  </si>
  <si>
    <t>Revenues:</t>
  </si>
  <si>
    <t>Revenue</t>
  </si>
  <si>
    <t>Product sales</t>
  </si>
  <si>
    <t>License and grant revenue</t>
  </si>
  <si>
    <t>Total revenues</t>
  </si>
  <si>
    <t>Costs and operating expenses:</t>
  </si>
  <si>
    <t>Cost of product sales</t>
  </si>
  <si>
    <t>Research and development</t>
  </si>
  <si>
    <t>Selling, general and administrative, net</t>
  </si>
  <si>
    <t>Total costs and operating expenses</t>
  </si>
  <si>
    <t>Loss from operations</t>
  </si>
  <si>
    <t>Operating Profit</t>
  </si>
  <si>
    <t>Interest and other income, net</t>
  </si>
  <si>
    <t>Other Income - Net profit (loss)</t>
  </si>
  <si>
    <t>Interest expense</t>
  </si>
  <si>
    <t>Loss before income taxes</t>
  </si>
  <si>
    <t>Profit before Zakat</t>
  </si>
  <si>
    <t>Benefit for income taxes</t>
  </si>
  <si>
    <t>Net loss</t>
  </si>
  <si>
    <t>Net loss per share, basic and diluted</t>
  </si>
  <si>
    <t>Weighted average shares used in computing net loss per share, basic and diluted</t>
  </si>
  <si>
    <t>(in thousands)</t>
  </si>
  <si>
    <t>Unrealized gain (loss) on available-for-sale securities</t>
  </si>
  <si>
    <t>Comprehensive loss</t>
  </si>
  <si>
    <t>Total Other Comprehensive Loss</t>
  </si>
  <si>
    <t>Total Other Comprehensive Income</t>
  </si>
  <si>
    <t>Cash flows from operating activities</t>
  </si>
  <si>
    <t>Operating Activities</t>
  </si>
  <si>
    <t>Adjustments to reconcile net loss to net cash used in operating activities</t>
  </si>
  <si>
    <t>Stock-based compensation</t>
  </si>
  <si>
    <t>Accretion of interest expense</t>
  </si>
  <si>
    <t>Interest income</t>
  </si>
  <si>
    <t>Change in fair value of embedded derivative liability</t>
  </si>
  <si>
    <t>Net accretion of discounts and amortization of premiums of available-for-sale securities</t>
  </si>
  <si>
    <t>Loss on disposal of fixed assets</t>
  </si>
  <si>
    <t>Provision for write-down of inventory</t>
  </si>
  <si>
    <t>Changes in assets and liabilities</t>
  </si>
  <si>
    <t>Accrued interest of available-for-sale securities</t>
  </si>
  <si>
    <t>Prepaid expenses and other assets</t>
  </si>
  <si>
    <t>Accrued liabilities and other liabilities</t>
  </si>
  <si>
    <t>Net cash used in operating activities</t>
  </si>
  <si>
    <t>Cash flows from investing activities</t>
  </si>
  <si>
    <t>Investing Activities</t>
  </si>
  <si>
    <t>Purchases of property and equipment</t>
  </si>
  <si>
    <t>Purchases of available-for-sale securities</t>
  </si>
  <si>
    <t>Maturities of available-for-sale securities</t>
  </si>
  <si>
    <t>Net cash provided by (used in) investing activities</t>
  </si>
  <si>
    <t>Cash flows from financing activities</t>
  </si>
  <si>
    <t>Financing Activities</t>
  </si>
  <si>
    <t>Proceeds from public offerings, net of offering costs</t>
  </si>
  <si>
    <t>Proceeds from issuance of long-term debt</t>
  </si>
  <si>
    <t>Payment of debt issuance costs</t>
  </si>
  <si>
    <t>Finance Costs</t>
  </si>
  <si>
    <t>Proceeds from issuance of common stock upon exercise of stock options</t>
  </si>
  <si>
    <t>Proceeds from employee stock purchase plan</t>
  </si>
  <si>
    <t>Net cash provided by financing activities</t>
  </si>
  <si>
    <t>Net increase (decrease) in cash and cash equivalents</t>
  </si>
  <si>
    <t>Cash and cash equivalents at beginning of period</t>
  </si>
  <si>
    <t>Cash and cash equivalents at end of period</t>
  </si>
  <si>
    <t>Supplemental disclosure</t>
  </si>
  <si>
    <t>Cash paid for interest</t>
  </si>
  <si>
    <t>Supplemental disclosure of noncash activities</t>
  </si>
  <si>
    <t>Property and equipment in accounts payable and accrued expense</t>
  </si>
  <si>
    <t>Stock-based compensation capitalized in inventory</t>
  </si>
  <si>
    <t>Stock option exercise settled after period end</t>
  </si>
  <si>
    <t>Original Line Item in the pdf</t>
  </si>
  <si>
    <t>Line item in the accounts Tamplate into which Originalline item is mapped</t>
  </si>
  <si>
    <t xml:space="preserve">Person mapping </t>
  </si>
  <si>
    <t>Changes in Assets and Liabilities: Inventory</t>
  </si>
  <si>
    <t>Niyoshi Aithal</t>
  </si>
  <si>
    <t>added from page 59/116 - cost of product sales</t>
  </si>
  <si>
    <t>Sales and distribution expenses</t>
  </si>
  <si>
    <t>Changes in inventory</t>
  </si>
  <si>
    <t>moved down to row 33</t>
  </si>
  <si>
    <t>added from page 92/116 - accumulated depreciation and amortization</t>
  </si>
  <si>
    <t>Accumulated depreciation and amortization</t>
  </si>
  <si>
    <t>Less: Accumulated depreciation and amortization</t>
  </si>
  <si>
    <t>added from page 76/116 - other non-current liabilities</t>
  </si>
  <si>
    <t>Common stock, $0.001 par value</t>
  </si>
  <si>
    <t>Ordinary shares</t>
  </si>
  <si>
    <t>from page 76/116 - summation of common stock, $0.001 par value and additional paid-in capital</t>
  </si>
  <si>
    <t>matches up till here</t>
  </si>
  <si>
    <t>removed unrealized gain or loss</t>
  </si>
  <si>
    <t>changed sign from negative to positive (for income before tax to tally with PDF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</si>
</sst>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46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0" fillId="0" borderId="0" xfId="0" applyNumberFormat="1"/>
    <xf numFmtId="3" fontId="0" fillId="12" borderId="0" xfId="0" applyFill="1"/>
    <xf numFmtId="3" fontId="4" fillId="0" borderId="0" xfId="0" applyFont="1"/>
    <xf numFmtId="3" fontId="0" fillId="0" borderId="0" xfId="0" applyFill="1"/>
    <xf numFmtId="3" fontId="0" fillId="13" borderId="0" xfId="0" applyFill="1"/>
    <xf numFmtId="3" fontId="0" fillId="14" borderId="0" xfId="0" applyFill="1"/>
    <xf numFmtId="3" fontId="4" fillId="13" borderId="0" xfId="0" applyFont="1" applyFill="1"/>
  </cellXfs>
  <cellStyles count="2">
    <cellStyle name="Normal" xfId="0" builtinId="0"/>
    <cellStyle name="Percent" xfId="1" builtinId="5"/>
  </cellStyles>
  <dxfs count="48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95B-493E-B24E-7EA98EAE97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23-416B-A1AE-0F742059BB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22B-498C-9C6D-1CF4717ED9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C1-44E9-9BC2-9F2A34A99F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C95-4E77-BFE5-94F528BBCF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E98-4844-A864-D0223C94D8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8F9-448F-92D9-60CC232269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D0F-4623-ACF0-FF5166A6F6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2E7-4018-A320-AF15BC181E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3D9-4EB3-8634-C7B199293D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6C7-4C76-B672-44A044D3B5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D92-4443-9245-E516BC906B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61-4182-B8F8-79C1CA76EC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09-41D9-981E-35F1B4F7F5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80C-48F2-BAF9-F3DCF28E35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3"/>
  <sheetViews>
    <sheetView showGridLines="0" tabSelected="1" topLeftCell="E37" workbookViewId="0">
      <selection activeCell="E59" sqref="E59"/>
    </sheetView>
  </sheetViews>
  <sheetFormatPr defaultColWidth="9" defaultRowHeight="13.2"/>
  <cols>
    <col min="1" max="4" width="13" style="38" hidden="1" customWidth="1"/>
    <col min="5" max="5" width="59.44140625" style="1" customWidth="1"/>
    <col min="6" max="7" width="16.10937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-130999</v>
      </c>
      <c r="G6" s="7">
        <f t="shared" ref="G6:O6" si="1">IF(G4=$BF$1,"",G71)</f>
        <v>-89490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3652</v>
      </c>
      <c r="G7" s="7">
        <f t="shared" ref="G7:O7" si="2">IF(G4=$BF$1,"",G128)</f>
        <v>6123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231162</v>
      </c>
      <c r="G8" s="7">
        <f t="shared" ref="G8:O8" si="3">IF(G4=$BF$1,"",G161)</f>
        <v>180053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24276</v>
      </c>
      <c r="G9" s="7">
        <f t="shared" ref="G9:O9" si="4">IF(G4=$BF$1,"",G189)</f>
        <v>16607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120653</v>
      </c>
      <c r="G10" s="7">
        <f t="shared" ref="G10:O10" si="5">IF(G4=$BF$1,"",G210)</f>
        <v>103443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89885</v>
      </c>
      <c r="G11" s="7">
        <f t="shared" ref="G11:O11" si="6">IF(G4=$BF$1,"",G227)</f>
        <v>66126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234814</v>
      </c>
      <c r="G12" s="35">
        <f t="shared" ref="G12:O12" si="7">IF(G4=$BF$1,"",SUM(G7:G8))</f>
        <v>186176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234814</v>
      </c>
      <c r="G13" s="35">
        <f t="shared" ref="G13:O13" si="8">IF(G4=$BF$1,"",SUM(G9:G11))</f>
        <v>186176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34046</v>
      </c>
      <c r="G24">
        <v>571</v>
      </c>
      <c r="H24">
        <v>572</v>
      </c>
    </row>
    <row r="25" spans="5:16">
      <c r="E25" s="1" t="s">
        <v>27</v>
      </c>
      <c r="F25"/>
      <c r="G25"/>
      <c r="H25">
        <v>0</v>
      </c>
      <c r="P25" s="43" t="s">
        <v>479</v>
      </c>
    </row>
    <row r="26" spans="5:16">
      <c r="E26" s="1" t="s">
        <v>28</v>
      </c>
      <c r="F26" s="39"/>
      <c r="G26" s="39"/>
      <c r="P26" s="42"/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34046</v>
      </c>
      <c r="G30" s="7">
        <f>IF(G4=$BF$1,"",G24-G25+ABS(G26)-G27-G28-G29)</f>
        <v>571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4" t="s">
        <v>487</v>
      </c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  <c r="F33" s="38">
        <v>633</v>
      </c>
      <c r="G33" s="38">
        <v>17</v>
      </c>
      <c r="P33" s="40" t="s">
        <v>476</v>
      </c>
    </row>
    <row r="34" spans="5:16">
      <c r="E34" s="1" t="s">
        <v>36</v>
      </c>
      <c r="F34">
        <v>109135</v>
      </c>
      <c r="G34">
        <v>61312</v>
      </c>
      <c r="H34">
        <v>30326</v>
      </c>
    </row>
    <row r="35" spans="5:16">
      <c r="E35" s="1" t="s">
        <v>37</v>
      </c>
      <c r="F35">
        <v>39300</v>
      </c>
      <c r="G35">
        <v>27168</v>
      </c>
      <c r="H35">
        <v>31230</v>
      </c>
    </row>
    <row r="36" spans="5:16">
      <c r="E36" s="1" t="s">
        <v>38</v>
      </c>
      <c r="F36">
        <v>0</v>
      </c>
      <c r="G36">
        <v>0</v>
      </c>
      <c r="H36">
        <v>0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 s="39"/>
      <c r="G40" s="39"/>
      <c r="H40" s="39"/>
      <c r="P40" s="42"/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149068</v>
      </c>
      <c r="G43" s="7">
        <f>G32+G33+G34+G35+G36+G37+G38+G39+G40+G41+G42</f>
        <v>88497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4" t="s">
        <v>487</v>
      </c>
    </row>
    <row r="44" spans="5:16">
      <c r="E44" s="6" t="s">
        <v>46</v>
      </c>
      <c r="F44" s="7">
        <f>F30+F31-F43</f>
        <v>-115022</v>
      </c>
      <c r="G44" s="7">
        <f>IF(G4=$BF$1,"",G30+G31-G43)</f>
        <v>-87926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4" t="s">
        <v>487</v>
      </c>
    </row>
    <row r="45" spans="5:16">
      <c r="E45" s="1" t="s">
        <v>47</v>
      </c>
    </row>
    <row r="46" spans="5:16">
      <c r="E46" s="1" t="s">
        <v>48</v>
      </c>
      <c r="F46"/>
      <c r="G46"/>
      <c r="P46" s="45" t="s">
        <v>488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19092</v>
      </c>
      <c r="G49">
        <v>4645</v>
      </c>
      <c r="H49">
        <v>0</v>
      </c>
      <c r="P49" s="45" t="s">
        <v>489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>
        <v>3115</v>
      </c>
      <c r="G54">
        <v>1351</v>
      </c>
      <c r="H54">
        <v>811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-130999</v>
      </c>
      <c r="G59" s="7">
        <f>IF(G4=$BF$1,"",G44+G45+G46+G47+G48-G49-G50-G51+G52-G53+G54+G55-G56+G57+G58)</f>
        <v>-91220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2"/>
    </row>
    <row r="60" spans="5:16">
      <c r="E60" s="1" t="s">
        <v>62</v>
      </c>
      <c r="F60">
        <v>0</v>
      </c>
      <c r="G60">
        <v>-1730</v>
      </c>
      <c r="H60">
        <v>-115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5">
      <c r="E65" s="12"/>
    </row>
    <row r="66" spans="5:15">
      <c r="E66" s="12" t="s">
        <v>65</v>
      </c>
    </row>
    <row r="67" spans="5:15">
      <c r="E67" s="6" t="s">
        <v>66</v>
      </c>
      <c r="F67" s="7">
        <f>SUM(F59,-F60,-ABS(F61),-F62,-F66)</f>
        <v>-130999</v>
      </c>
      <c r="G67" s="7">
        <f>IF(G4=$BF$1,"",SUM(G59,-G60,-ABS(G61),-G62,-G66))</f>
        <v>-89490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5">
      <c r="E68" s="1" t="s">
        <v>67</v>
      </c>
    </row>
    <row r="69" spans="5:15">
      <c r="E69" s="1" t="s">
        <v>68</v>
      </c>
    </row>
    <row r="70" spans="5:15">
      <c r="E70" s="1" t="s">
        <v>69</v>
      </c>
    </row>
    <row r="71" spans="5:15">
      <c r="E71" s="6" t="s">
        <v>70</v>
      </c>
      <c r="F71" s="7">
        <f>SUM(F67:F70)</f>
        <v>-130999</v>
      </c>
      <c r="G71" s="7">
        <f t="shared" ref="G71:O71" si="14">IF(G4=$BF$1,"",SUM(G67:G70))</f>
        <v>-89490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5">
      <c r="E72" s="12"/>
    </row>
    <row r="74" spans="5:15">
      <c r="E74" s="1" t="s">
        <v>71</v>
      </c>
    </row>
    <row r="75" spans="5:15">
      <c r="E75" s="1" t="s">
        <v>72</v>
      </c>
    </row>
    <row r="76" spans="5:15">
      <c r="E76" s="1" t="s">
        <v>73</v>
      </c>
    </row>
    <row r="77" spans="5:15">
      <c r="E77" s="1" t="s">
        <v>74</v>
      </c>
    </row>
    <row r="81" spans="5:15">
      <c r="E81" s="1" t="s">
        <v>75</v>
      </c>
    </row>
    <row r="82" spans="5:15">
      <c r="E82" s="1" t="s">
        <v>76</v>
      </c>
    </row>
    <row r="83" spans="5:15">
      <c r="E83" s="6" t="s">
        <v>77</v>
      </c>
      <c r="F83" s="7">
        <f>SUM(F71:F82)</f>
        <v>-130999</v>
      </c>
      <c r="G83" s="7">
        <f t="shared" ref="G83:O83" si="15">IF(G4=$BF$1,"",SUM(G71:G82))</f>
        <v>-89490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5">
      <c r="E84" s="1" t="s">
        <v>78</v>
      </c>
    </row>
    <row r="85" spans="5:15">
      <c r="E85" s="1" t="s">
        <v>79</v>
      </c>
    </row>
    <row r="88" spans="5:15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5">
      <c r="E89" s="1" t="s">
        <v>81</v>
      </c>
    </row>
    <row r="90" spans="5:15">
      <c r="E90" s="1" t="s">
        <v>82</v>
      </c>
    </row>
    <row r="91" spans="5:15">
      <c r="E91" s="1" t="s">
        <v>83</v>
      </c>
    </row>
    <row r="92" spans="5:15">
      <c r="E92" s="12" t="s">
        <v>84</v>
      </c>
      <c r="F92">
        <v>3652</v>
      </c>
      <c r="G92">
        <v>3132</v>
      </c>
    </row>
    <row r="93" spans="5:15">
      <c r="E93" s="1" t="s">
        <v>85</v>
      </c>
    </row>
    <row r="94" spans="5:15">
      <c r="E94" s="1" t="s">
        <v>86</v>
      </c>
    </row>
    <row r="95" spans="5:15">
      <c r="E95" s="1" t="s">
        <v>87</v>
      </c>
    </row>
    <row r="96" spans="5:15">
      <c r="E96" s="12"/>
    </row>
    <row r="98" spans="5:16">
      <c r="E98" s="6" t="s">
        <v>88</v>
      </c>
      <c r="F98" s="7">
        <f>F89+F90+F91+F92+F93+F94+F95+F96</f>
        <v>3652</v>
      </c>
      <c r="G98" s="7">
        <f>IF(G4=$BF$1,"",G89+G90+G91+G92+G93+G94+G95+G96)</f>
        <v>3132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6">
      <c r="E99" s="1" t="s">
        <v>89</v>
      </c>
      <c r="P99" s="40" t="s">
        <v>480</v>
      </c>
    </row>
    <row r="100" spans="5:16">
      <c r="E100" s="6" t="s">
        <v>90</v>
      </c>
      <c r="F100" s="7">
        <f>F98+F99</f>
        <v>3652</v>
      </c>
      <c r="G100" s="7">
        <f t="shared" ref="G100:O100" si="17">IF(G4=$BF$1,"",G98+G99)</f>
        <v>3132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  <c r="F112">
        <v>0</v>
      </c>
      <c r="G112">
        <v>2991</v>
      </c>
    </row>
    <row r="113" spans="5:15">
      <c r="E113" s="1" t="s">
        <v>103</v>
      </c>
    </row>
    <row r="114" spans="5:15">
      <c r="E114" s="1" t="s">
        <v>104</v>
      </c>
    </row>
    <row r="115" spans="5:15">
      <c r="E115" s="1" t="s">
        <v>105</v>
      </c>
    </row>
    <row r="116" spans="5:15">
      <c r="E116" s="1" t="s">
        <v>106</v>
      </c>
    </row>
    <row r="117" spans="5:15">
      <c r="E117" s="1" t="s">
        <v>107</v>
      </c>
    </row>
    <row r="118" spans="5:15">
      <c r="E118" s="1" t="s">
        <v>108</v>
      </c>
    </row>
    <row r="122" spans="5:15">
      <c r="E122" s="1" t="s">
        <v>109</v>
      </c>
    </row>
    <row r="123" spans="5:15">
      <c r="E123" s="1" t="s">
        <v>110</v>
      </c>
    </row>
    <row r="124" spans="5:15">
      <c r="E124" s="1" t="s">
        <v>111</v>
      </c>
    </row>
    <row r="125" spans="5:15">
      <c r="E125" s="1" t="s">
        <v>112</v>
      </c>
    </row>
    <row r="126" spans="5:15">
      <c r="E126" s="1" t="s">
        <v>113</v>
      </c>
    </row>
    <row r="127" spans="5:15">
      <c r="E127" s="12" t="s">
        <v>114</v>
      </c>
    </row>
    <row r="128" spans="5:15">
      <c r="E128" s="6" t="s">
        <v>115</v>
      </c>
      <c r="F128" s="7">
        <f>F100+SUM(F104:F127)</f>
        <v>3652</v>
      </c>
      <c r="G128" s="7">
        <f t="shared" ref="G128:O128" si="19">IF(G4=$BF$1,"",G100+SUM(G104:G126))</f>
        <v>6123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56605</v>
      </c>
      <c r="G130">
        <v>91316</v>
      </c>
    </row>
    <row r="131" spans="5:15">
      <c r="E131" s="1" t="s">
        <v>118</v>
      </c>
      <c r="F131">
        <v>154265</v>
      </c>
      <c r="G131">
        <v>82126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210870</v>
      </c>
      <c r="G140" s="7">
        <f t="shared" ref="G140:O140" si="20">IF(G4=$BF$1,"",G130+G131+G132+G133+G134+G135+G136+G139)</f>
        <v>173442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5121</v>
      </c>
      <c r="G144">
        <v>1704</v>
      </c>
    </row>
    <row r="145" spans="5:16">
      <c r="E145" s="6" t="s">
        <v>127</v>
      </c>
      <c r="F145" s="7">
        <f>F141+F142+F143+F144</f>
        <v>5121</v>
      </c>
      <c r="G145" s="7">
        <f t="shared" ref="G145:O145" si="21">IF(G4=$BF$1,"",G141+G142+G143+G144)</f>
        <v>1704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9660</v>
      </c>
      <c r="G154">
        <v>4540</v>
      </c>
      <c r="P154" s="42"/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5511</v>
      </c>
      <c r="G157">
        <v>367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15171</v>
      </c>
      <c r="G160" s="7">
        <f>IF(G4=$BF$1,"",G146+G147+G148+G149+G150+G151+G152+G153+G154+G155+G156+G157+G158+G159)</f>
        <v>4907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5">
      <c r="E161" s="6" t="s">
        <v>12</v>
      </c>
      <c r="F161" s="7">
        <f>F140+F145+F160</f>
        <v>231162</v>
      </c>
      <c r="G161" s="7">
        <f t="shared" ref="G161:O161" si="22">IF(G4=$BF$1,"",G140+G145+G160)</f>
        <v>180053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</row>
    <row r="162" spans="5:15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5">
      <c r="E163" s="1" t="s">
        <v>142</v>
      </c>
    </row>
    <row r="164" spans="5:15">
      <c r="E164" s="1" t="s">
        <v>143</v>
      </c>
    </row>
    <row r="165" spans="5:15">
      <c r="E165" s="1" t="s">
        <v>144</v>
      </c>
    </row>
    <row r="166" spans="5:15">
      <c r="E166" s="1" t="s">
        <v>145</v>
      </c>
    </row>
    <row r="167" spans="5:15">
      <c r="E167" s="1" t="s">
        <v>146</v>
      </c>
    </row>
    <row r="168" spans="5:15">
      <c r="E168" s="1" t="s">
        <v>147</v>
      </c>
    </row>
    <row r="169" spans="5:15">
      <c r="E169" s="1" t="s">
        <v>148</v>
      </c>
    </row>
    <row r="170" spans="5:15">
      <c r="E170" s="1" t="s">
        <v>149</v>
      </c>
    </row>
    <row r="171" spans="5:15">
      <c r="E171" s="1" t="s">
        <v>150</v>
      </c>
    </row>
    <row r="172" spans="5:15">
      <c r="E172" s="1" t="s">
        <v>151</v>
      </c>
      <c r="F172">
        <v>17194</v>
      </c>
      <c r="G172">
        <v>12385</v>
      </c>
    </row>
    <row r="173" spans="5:15">
      <c r="E173" s="1" t="s">
        <v>152</v>
      </c>
    </row>
    <row r="174" spans="5:15">
      <c r="E174" s="1" t="s">
        <v>153</v>
      </c>
    </row>
    <row r="175" spans="5:15">
      <c r="E175" s="1" t="s">
        <v>154</v>
      </c>
    </row>
    <row r="176" spans="5:15">
      <c r="E176" s="1" t="s">
        <v>155</v>
      </c>
    </row>
    <row r="177" spans="5:15">
      <c r="E177" s="1" t="s">
        <v>156</v>
      </c>
    </row>
    <row r="178" spans="5:15">
      <c r="E178" s="1" t="s">
        <v>157</v>
      </c>
    </row>
    <row r="180" spans="5:15">
      <c r="E180" s="1" t="s">
        <v>158</v>
      </c>
    </row>
    <row r="181" spans="5:15">
      <c r="E181" s="1" t="s">
        <v>159</v>
      </c>
    </row>
    <row r="183" spans="5:15">
      <c r="E183" s="1" t="s">
        <v>160</v>
      </c>
    </row>
    <row r="184" spans="5:15">
      <c r="E184" s="12" t="s">
        <v>161</v>
      </c>
    </row>
    <row r="185" spans="5:15">
      <c r="E185" s="12" t="s">
        <v>162</v>
      </c>
    </row>
    <row r="187" spans="5:15">
      <c r="E187" s="1" t="s">
        <v>163</v>
      </c>
      <c r="F187">
        <v>7082</v>
      </c>
      <c r="G187">
        <v>4222</v>
      </c>
    </row>
    <row r="188" spans="5:15">
      <c r="E188" s="1" t="s">
        <v>164</v>
      </c>
    </row>
    <row r="189" spans="5:15">
      <c r="E189" s="6" t="s">
        <v>13</v>
      </c>
      <c r="F189" s="7">
        <f>SUM(F163:F188)</f>
        <v>24276</v>
      </c>
      <c r="G189" s="7">
        <f t="shared" ref="G189:O189" si="23">IF(G4=$BF$1,"",SUM(G163:G188))</f>
        <v>16607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</row>
    <row r="190" spans="5:15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5">
      <c r="E191" s="1" t="s">
        <v>166</v>
      </c>
    </row>
    <row r="192" spans="5:15">
      <c r="E192" s="1" t="s">
        <v>167</v>
      </c>
    </row>
    <row r="193" spans="5:7">
      <c r="E193" s="1" t="s">
        <v>168</v>
      </c>
      <c r="F193">
        <v>117457</v>
      </c>
      <c r="G193">
        <v>102647</v>
      </c>
    </row>
    <row r="194" spans="5:7">
      <c r="E194" s="1" t="s">
        <v>169</v>
      </c>
    </row>
    <row r="195" spans="5:7">
      <c r="E195" s="1" t="s">
        <v>170</v>
      </c>
    </row>
    <row r="196" spans="5:7">
      <c r="E196" s="1" t="s">
        <v>171</v>
      </c>
    </row>
    <row r="197" spans="5:7">
      <c r="E197" s="1" t="s">
        <v>172</v>
      </c>
    </row>
    <row r="198" spans="5:7">
      <c r="E198" s="1" t="s">
        <v>173</v>
      </c>
    </row>
    <row r="199" spans="5:7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1" t="s">
        <v>180</v>
      </c>
      <c r="F209">
        <v>3196</v>
      </c>
      <c r="G209">
        <v>796</v>
      </c>
      <c r="P209" s="40" t="s">
        <v>483</v>
      </c>
    </row>
    <row r="210" spans="5:16">
      <c r="E210" s="6" t="s">
        <v>14</v>
      </c>
      <c r="F210" s="7">
        <f>SUM(F191:F209)</f>
        <v>120653</v>
      </c>
      <c r="G210" s="7">
        <f t="shared" ref="G210:O210" si="24">IF(G4=$BF$1,"",SUM(G191:G209))</f>
        <v>103443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432815+32</f>
        <v>432847</v>
      </c>
      <c r="G212">
        <f>277964+28</f>
        <v>277992</v>
      </c>
      <c r="P212" s="40" t="s">
        <v>486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-342698</v>
      </c>
      <c r="G217">
        <v>-211699</v>
      </c>
    </row>
    <row r="218" spans="5:16">
      <c r="E218" s="1" t="s">
        <v>188</v>
      </c>
    </row>
    <row r="219" spans="5:16">
      <c r="E219" s="1" t="s">
        <v>189</v>
      </c>
      <c r="F219">
        <v>-264</v>
      </c>
      <c r="G219">
        <v>-167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5">
      <c r="E225" s="12" t="s">
        <v>194</v>
      </c>
    </row>
    <row r="227" spans="5:15">
      <c r="E227" s="6" t="s">
        <v>195</v>
      </c>
      <c r="F227" s="7">
        <f>SUM(F212:F226)</f>
        <v>89885</v>
      </c>
      <c r="G227" s="7">
        <f t="shared" ref="G227:O227" si="25">IF(G4=$BF$1,"",SUM(G212:G226))</f>
        <v>66126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</row>
    <row r="228" spans="5:15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5">
      <c r="E229" s="1" t="s">
        <v>197</v>
      </c>
    </row>
    <row r="230" spans="5:15">
      <c r="E230" s="1" t="s">
        <v>198</v>
      </c>
    </row>
    <row r="231" spans="5:15">
      <c r="E231" s="1" t="s">
        <v>199</v>
      </c>
    </row>
    <row r="232" spans="5:15">
      <c r="E232" s="1" t="s">
        <v>200</v>
      </c>
    </row>
    <row r="233" spans="5:15">
      <c r="E233" s="1" t="s">
        <v>201</v>
      </c>
    </row>
    <row r="234" spans="5:15">
      <c r="E234" s="1" t="s">
        <v>202</v>
      </c>
    </row>
    <row r="235" spans="5:15">
      <c r="E235" s="1" t="s">
        <v>203</v>
      </c>
    </row>
    <row r="236" spans="5:15">
      <c r="E236" s="1" t="s">
        <v>53</v>
      </c>
    </row>
    <row r="237" spans="5:15">
      <c r="E237" s="1" t="s">
        <v>204</v>
      </c>
    </row>
    <row r="238" spans="5:15">
      <c r="E238" s="1" t="s">
        <v>205</v>
      </c>
    </row>
    <row r="239" spans="5:15">
      <c r="E239" s="1" t="s">
        <v>206</v>
      </c>
    </row>
    <row r="240" spans="5:15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-130999</v>
      </c>
      <c r="G267">
        <v>-89490</v>
      </c>
      <c r="H267">
        <v>-60058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1460</v>
      </c>
      <c r="G271">
        <v>1194</v>
      </c>
      <c r="H271">
        <v>808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-1045</v>
      </c>
      <c r="G275">
        <v>456</v>
      </c>
      <c r="H275">
        <v>-301</v>
      </c>
    </row>
    <row r="276" spans="5:8">
      <c r="E276" s="1" t="s">
        <v>241</v>
      </c>
      <c r="F276">
        <v>882</v>
      </c>
      <c r="G276">
        <v>-294</v>
      </c>
      <c r="H276">
        <v>0</v>
      </c>
    </row>
    <row r="277" spans="5:8" ht="25.5" customHeight="1">
      <c r="E277" s="1" t="s">
        <v>242</v>
      </c>
      <c r="F277">
        <v>123</v>
      </c>
      <c r="G277">
        <v>0</v>
      </c>
      <c r="H277">
        <v>0</v>
      </c>
    </row>
    <row r="278" spans="5:8">
      <c r="E278" s="1" t="s">
        <v>243</v>
      </c>
      <c r="F278">
        <v>19092</v>
      </c>
      <c r="G278">
        <v>4645</v>
      </c>
      <c r="H278">
        <v>0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15988</v>
      </c>
      <c r="G285">
        <v>13406</v>
      </c>
      <c r="H285">
        <v>10571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232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36732</v>
      </c>
      <c r="G296" s="7">
        <f>IF(G4=$BF$1,"",G271+G272+G273+G274+G275+G276+G277+G278+G279+G280+G281+G282+G283+G284+G285+G286+G287+G288+G289+G290+G291+G292+G293+G294+G295)</f>
        <v>19407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-94267</v>
      </c>
      <c r="G297" s="7">
        <f t="shared" ref="G297:O297" si="27">IF(G4=$BF$1,"",MIN(F267,F268,F269)+F296)</f>
        <v>-94267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-3273</v>
      </c>
      <c r="G299">
        <v>-1646</v>
      </c>
      <c r="H299">
        <v>0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-5036</v>
      </c>
      <c r="G302">
        <v>-2036</v>
      </c>
      <c r="H302">
        <v>2643</v>
      </c>
    </row>
    <row r="303" spans="5:15">
      <c r="E303" s="1" t="s">
        <v>265</v>
      </c>
      <c r="F303">
        <v>-5144</v>
      </c>
      <c r="G303">
        <v>427</v>
      </c>
      <c r="H303">
        <v>490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2759</v>
      </c>
      <c r="G315">
        <v>333</v>
      </c>
      <c r="H315">
        <v>502</v>
      </c>
    </row>
    <row r="316" spans="5:15">
      <c r="E316" s="1" t="s">
        <v>276</v>
      </c>
    </row>
    <row r="317" spans="5:15">
      <c r="E317" s="1" t="s">
        <v>277</v>
      </c>
      <c r="F317">
        <v>866</v>
      </c>
      <c r="G317">
        <v>6378</v>
      </c>
      <c r="H317">
        <v>-2721</v>
      </c>
    </row>
    <row r="318" spans="5:15">
      <c r="E318" s="6" t="s">
        <v>278</v>
      </c>
      <c r="F318" s="7">
        <f>F299+F300+F301+F302+F303+F304+F305+F306+F307+F308+F309+F310+F311+F312+F313+F314+F315+F316+F317</f>
        <v>-9828</v>
      </c>
      <c r="G318" s="7">
        <f>IF(G4=$BF$1,"",G299+G300+G301+G302+G303+G304+G305+G306+G307+G308+G309+G310+G311+G312+G313+G314+G315+G316+G317)</f>
        <v>3456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-104095</v>
      </c>
      <c r="G319" s="7">
        <f t="shared" ref="G319:O319" si="28">IF(G4=$BF$1,"",G297+G318)</f>
        <v>-90811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-104095</v>
      </c>
      <c r="G326" s="7">
        <f t="shared" ref="G326:O326" si="30">IF(G4=$BF$1,"",G325+G319)</f>
        <v>-90811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-1057</v>
      </c>
      <c r="G328">
        <v>-1197</v>
      </c>
      <c r="H328">
        <v>-1476</v>
      </c>
    </row>
    <row r="329" spans="5:15">
      <c r="E329" s="1" t="s">
        <v>288</v>
      </c>
      <c r="F329">
        <v>132080</v>
      </c>
      <c r="G329">
        <v>89333</v>
      </c>
      <c r="H329">
        <v>78443</v>
      </c>
    </row>
    <row r="330" spans="5:15">
      <c r="E330" s="1" t="s">
        <v>289</v>
      </c>
    </row>
    <row r="331" spans="5:15">
      <c r="E331" s="1" t="s">
        <v>290</v>
      </c>
      <c r="F331">
        <v>-200354</v>
      </c>
      <c r="G331">
        <v>-62510</v>
      </c>
      <c r="H331">
        <v>-103528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-69331</v>
      </c>
      <c r="G337" s="7">
        <f>IF(G4=$BF$1,"",SUM(G328:G336))</f>
        <v>25626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138850</v>
      </c>
      <c r="G339">
        <v>9876</v>
      </c>
      <c r="H339">
        <v>65408</v>
      </c>
    </row>
    <row r="340" spans="5:15">
      <c r="E340" s="1" t="s">
        <v>299</v>
      </c>
      <c r="F340">
        <v>0</v>
      </c>
      <c r="G340">
        <v>99600</v>
      </c>
      <c r="H340">
        <v>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0</v>
      </c>
      <c r="G349">
        <v>-633</v>
      </c>
      <c r="H349">
        <v>0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138850</v>
      </c>
      <c r="G352" s="7">
        <f>IF(G4=$BF$1,"",SUM(G339:G351))</f>
        <v>108843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-34576</v>
      </c>
      <c r="G353" s="7">
        <f t="shared" ref="G353:O353" si="33">IF(G4=$BF$1,"",G326+G337+G352)</f>
        <v>43658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-34576</v>
      </c>
      <c r="G355" s="7">
        <f t="shared" ref="G355:O355" si="34">IF(G4=$BF$1,"",G353+G354)</f>
        <v>43658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91316</v>
      </c>
      <c r="G356">
        <v>23735</v>
      </c>
      <c r="H356">
        <v>33104</v>
      </c>
    </row>
    <row r="357" spans="5:15">
      <c r="E357" s="6" t="s">
        <v>316</v>
      </c>
      <c r="F357" s="7">
        <f>F355+F356</f>
        <v>56740</v>
      </c>
      <c r="G357" s="7">
        <f t="shared" ref="G357:O357" si="35">IF(G4=$BF$1,"",G355+G356)</f>
        <v>67393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58.625218914185638</v>
      </c>
      <c r="G364" s="24">
        <f t="shared" si="37"/>
        <v>-1.7482517482517483E-3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0.46383953514359144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0.26124742179443106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-3.3784291840451153</v>
      </c>
      <c r="G370" s="27">
        <f t="shared" si="42"/>
        <v>-153.9859894921191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-3.8477060447629676</v>
      </c>
      <c r="G371" s="28">
        <f t="shared" si="43"/>
        <v>-156.72504378283713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-0.55788411253162073</v>
      </c>
      <c r="G372" s="27">
        <f t="shared" si="44"/>
        <v>-0.48067420075627365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-1.4574066863214108</v>
      </c>
      <c r="G373" s="27">
        <f t="shared" si="45"/>
        <v>-1.3533254695581163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0.61720766223479007</v>
      </c>
      <c r="G376" s="30">
        <f t="shared" si="47"/>
        <v>0.64481995531110348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1.6123824887356066</v>
      </c>
      <c r="G377" s="30">
        <f t="shared" si="48"/>
        <v>1.815473490003932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-6.0246176408967109</v>
      </c>
      <c r="G378" s="30">
        <f t="shared" si="49"/>
        <v>-18.929171151776103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9.5222441917943641</v>
      </c>
      <c r="G382" s="32">
        <f t="shared" si="51"/>
        <v>10.841994339736257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9.3112951062778055</v>
      </c>
      <c r="G383" s="32">
        <f t="shared" si="52"/>
        <v>10.739387005479617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8.6863568956994559</v>
      </c>
      <c r="G384" s="32">
        <f t="shared" si="53"/>
        <v>10.443909194917806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-4.2879798978414891</v>
      </c>
      <c r="G385" s="32">
        <f t="shared" si="54"/>
        <v>-5.4682362859035347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56605</v>
      </c>
      <c r="G418" s="17">
        <f>G130-G417</f>
        <v>91316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17194</v>
      </c>
      <c r="G433" s="17">
        <f>G172-G432</f>
        <v>12385</v>
      </c>
    </row>
  </sheetData>
  <conditionalFormatting sqref="E101:E103 E130:G136 E138:G139 F137:G137 E89:G97 E156:G159 H146:O153 E267:O269 F333:O336 E330:E336 E339:O351 H155:O159 I154:O154">
    <cfRule type="expression" dxfId="47" priority="30">
      <formula>MOD(ROW(),2)=0</formula>
    </cfRule>
  </conditionalFormatting>
  <conditionalFormatting sqref="F101:G103">
    <cfRule type="expression" dxfId="46" priority="29">
      <formula>MOD(ROW(),2)=0</formula>
    </cfRule>
  </conditionalFormatting>
  <conditionalFormatting sqref="E243:G243">
    <cfRule type="expression" dxfId="45" priority="35">
      <formula>MOD(ROW(),2)=0</formula>
    </cfRule>
  </conditionalFormatting>
  <conditionalFormatting sqref="E323:E324">
    <cfRule type="expression" dxfId="44" priority="31">
      <formula>MOD(ROW(),2)=0</formula>
    </cfRule>
  </conditionalFormatting>
  <conditionalFormatting sqref="E329">
    <cfRule type="expression" dxfId="43" priority="28">
      <formula>MOD(ROW(),2)=0</formula>
    </cfRule>
  </conditionalFormatting>
  <conditionalFormatting sqref="E24:G29">
    <cfRule type="expression" dxfId="42" priority="48">
      <formula>MOD(ROW(),2)=0</formula>
    </cfRule>
  </conditionalFormatting>
  <conditionalFormatting sqref="E99:G99 E328:G328 F329:G332 E31:G39 E41:G42 E40 G40">
    <cfRule type="expression" dxfId="41" priority="49">
      <formula>MOD(ROW(),2)=0</formula>
    </cfRule>
  </conditionalFormatting>
  <conditionalFormatting sqref="E45:G58">
    <cfRule type="expression" dxfId="40" priority="47">
      <formula>MOD(ROW(),2)=0</formula>
    </cfRule>
  </conditionalFormatting>
  <conditionalFormatting sqref="E60:G66">
    <cfRule type="expression" dxfId="39" priority="46">
      <formula>MOD(ROW(),2)=0</formula>
    </cfRule>
  </conditionalFormatting>
  <conditionalFormatting sqref="E68:G70">
    <cfRule type="expression" dxfId="38" priority="45">
      <formula>MOD(ROW(),2)=0</formula>
    </cfRule>
  </conditionalFormatting>
  <conditionalFormatting sqref="E72:G82">
    <cfRule type="expression" dxfId="37" priority="44">
      <formula>MOD(ROW(),2)=0</formula>
    </cfRule>
  </conditionalFormatting>
  <conditionalFormatting sqref="E84:G86">
    <cfRule type="expression" dxfId="36" priority="43">
      <formula>MOD(ROW(),2)=0</formula>
    </cfRule>
  </conditionalFormatting>
  <conditionalFormatting sqref="E107:G127">
    <cfRule type="expression" dxfId="35" priority="42">
      <formula>MOD(ROW(),2)=0</formula>
    </cfRule>
  </conditionalFormatting>
  <conditionalFormatting sqref="E141:G144">
    <cfRule type="expression" dxfId="34" priority="41">
      <formula>MOD(ROW(),2)=0</formula>
    </cfRule>
  </conditionalFormatting>
  <conditionalFormatting sqref="E146:G154 F155:G155">
    <cfRule type="expression" dxfId="33" priority="40">
      <formula>MOD(ROW(),2)=0</formula>
    </cfRule>
  </conditionalFormatting>
  <conditionalFormatting sqref="E163:G188">
    <cfRule type="expression" dxfId="32" priority="39">
      <formula>MOD(ROW(),2)=0</formula>
    </cfRule>
  </conditionalFormatting>
  <conditionalFormatting sqref="E191:G209">
    <cfRule type="expression" dxfId="31" priority="38">
      <formula>MOD(ROW(),2)=0</formula>
    </cfRule>
  </conditionalFormatting>
  <conditionalFormatting sqref="E212:G226">
    <cfRule type="expression" dxfId="30" priority="37">
      <formula>MOD(ROW(),2)=0</formula>
    </cfRule>
  </conditionalFormatting>
  <conditionalFormatting sqref="E229:G242">
    <cfRule type="expression" dxfId="29" priority="36">
      <formula>MOD(ROW(),2)=0</formula>
    </cfRule>
  </conditionalFormatting>
  <conditionalFormatting sqref="E245:G262">
    <cfRule type="expression" dxfId="28" priority="34">
      <formula>MOD(ROW(),2)=0</formula>
    </cfRule>
  </conditionalFormatting>
  <conditionalFormatting sqref="E271:G295 E321:G322 E354:F354 E356:F356 E358:G360 F323:G324 E299:G317">
    <cfRule type="expression" dxfId="27" priority="33">
      <formula>MOD(ROW(),2)=0</formula>
    </cfRule>
  </conditionalFormatting>
  <conditionalFormatting sqref="G354 G356">
    <cfRule type="expression" dxfId="26" priority="32">
      <formula>MOD(ROW(),2)=0</formula>
    </cfRule>
  </conditionalFormatting>
  <conditionalFormatting sqref="E105:G106">
    <cfRule type="expression" dxfId="25" priority="27">
      <formula>MOD(ROW(),2)=0</formula>
    </cfRule>
  </conditionalFormatting>
  <conditionalFormatting sqref="E155">
    <cfRule type="expression" dxfId="24" priority="26">
      <formula>MOD(ROW(),2)=0</formula>
    </cfRule>
  </conditionalFormatting>
  <conditionalFormatting sqref="H24:O29">
    <cfRule type="expression" dxfId="23" priority="25">
      <formula>MOD(ROW(),2)=0</formula>
    </cfRule>
  </conditionalFormatting>
  <conditionalFormatting sqref="H89:O97">
    <cfRule type="expression" dxfId="22" priority="6">
      <formula>MOD(ROW(),2)=0</formula>
    </cfRule>
  </conditionalFormatting>
  <conditionalFormatting sqref="H101:O103">
    <cfRule type="expression" dxfId="21" priority="5">
      <formula>MOD(ROW(),2)=0</formula>
    </cfRule>
  </conditionalFormatting>
  <conditionalFormatting sqref="H243:O243">
    <cfRule type="expression" dxfId="20" priority="10">
      <formula>MOD(ROW(),2)=0</formula>
    </cfRule>
  </conditionalFormatting>
  <conditionalFormatting sqref="H31:O39 H99:O99 H328:O332 H41:O42 I40:O40">
    <cfRule type="expression" dxfId="19" priority="24">
      <formula>MOD(ROW(),2)=0</formula>
    </cfRule>
  </conditionalFormatting>
  <conditionalFormatting sqref="H45:O58">
    <cfRule type="expression" dxfId="18" priority="23">
      <formula>MOD(ROW(),2)=0</formula>
    </cfRule>
  </conditionalFormatting>
  <conditionalFormatting sqref="H60:O66">
    <cfRule type="expression" dxfId="17" priority="22">
      <formula>MOD(ROW(),2)=0</formula>
    </cfRule>
  </conditionalFormatting>
  <conditionalFormatting sqref="H68:O70">
    <cfRule type="expression" dxfId="16" priority="21">
      <formula>MOD(ROW(),2)=0</formula>
    </cfRule>
  </conditionalFormatting>
  <conditionalFormatting sqref="H72:O82">
    <cfRule type="expression" dxfId="15" priority="20">
      <formula>MOD(ROW(),2)=0</formula>
    </cfRule>
  </conditionalFormatting>
  <conditionalFormatting sqref="H84:O86">
    <cfRule type="expression" dxfId="14" priority="19">
      <formula>MOD(ROW(),2)=0</formula>
    </cfRule>
  </conditionalFormatting>
  <conditionalFormatting sqref="H107:O127">
    <cfRule type="expression" dxfId="13" priority="18">
      <formula>MOD(ROW(),2)=0</formula>
    </cfRule>
  </conditionalFormatting>
  <conditionalFormatting sqref="H130:O139">
    <cfRule type="expression" dxfId="12" priority="17">
      <formula>MOD(ROW(),2)=0</formula>
    </cfRule>
  </conditionalFormatting>
  <conditionalFormatting sqref="H141:O144">
    <cfRule type="expression" dxfId="11" priority="16">
      <formula>MOD(ROW(),2)=0</formula>
    </cfRule>
  </conditionalFormatting>
  <conditionalFormatting sqref="H163:O188">
    <cfRule type="expression" dxfId="10" priority="14">
      <formula>MOD(ROW(),2)=0</formula>
    </cfRule>
  </conditionalFormatting>
  <conditionalFormatting sqref="H191:O209">
    <cfRule type="expression" dxfId="9" priority="13">
      <formula>MOD(ROW(),2)=0</formula>
    </cfRule>
  </conditionalFormatting>
  <conditionalFormatting sqref="H212:O226">
    <cfRule type="expression" dxfId="8" priority="12">
      <formula>MOD(ROW(),2)=0</formula>
    </cfRule>
  </conditionalFormatting>
  <conditionalFormatting sqref="H229:O242">
    <cfRule type="expression" dxfId="7" priority="11">
      <formula>MOD(ROW(),2)=0</formula>
    </cfRule>
  </conditionalFormatting>
  <conditionalFormatting sqref="H245:O262">
    <cfRule type="expression" dxfId="6" priority="9">
      <formula>MOD(ROW(),2)=0</formula>
    </cfRule>
  </conditionalFormatting>
  <conditionalFormatting sqref="H271:O295 H321:O324 H358:O360 H299:O317">
    <cfRule type="expression" dxfId="5" priority="8">
      <formula>MOD(ROW(),2)=0</formula>
    </cfRule>
  </conditionalFormatting>
  <conditionalFormatting sqref="H354:O354 H356:O356">
    <cfRule type="expression" dxfId="4" priority="7">
      <formula>MOD(ROW(),2)=0</formula>
    </cfRule>
  </conditionalFormatting>
  <conditionalFormatting sqref="H105:O106">
    <cfRule type="expression" dxfId="3" priority="4">
      <formula>MOD(ROW(),2)=0</formula>
    </cfRule>
  </conditionalFormatting>
  <conditionalFormatting sqref="H40">
    <cfRule type="expression" dxfId="2" priority="3">
      <formula>MOD(ROW(),2)=0</formula>
    </cfRule>
  </conditionalFormatting>
  <conditionalFormatting sqref="F40">
    <cfRule type="expression" dxfId="1" priority="2">
      <formula>MOD(ROW(),2)=0</formula>
    </cfRule>
  </conditionalFormatting>
  <conditionalFormatting sqref="H154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EE20-BCC0-4A67-8E45-F90C056B8A5C}">
  <dimension ref="A1:D7"/>
  <sheetViews>
    <sheetView workbookViewId="0">
      <selection sqref="A1:XFD1048576"/>
    </sheetView>
  </sheetViews>
  <sheetFormatPr defaultRowHeight="13.2"/>
  <cols>
    <col min="1" max="1" width="31.5546875" customWidth="1"/>
    <col min="2" max="2" width="63.44140625" bestFit="1" customWidth="1"/>
    <col min="3" max="3" width="15.33203125" bestFit="1" customWidth="1"/>
    <col min="4" max="4" width="14.6640625" customWidth="1"/>
  </cols>
  <sheetData>
    <row r="1" spans="1:4">
      <c r="A1" s="41" t="s">
        <v>471</v>
      </c>
      <c r="B1" s="41" t="s">
        <v>472</v>
      </c>
      <c r="C1" s="41" t="s">
        <v>473</v>
      </c>
      <c r="D1" s="41"/>
    </row>
    <row r="2" spans="1:4">
      <c r="A2" s="41" t="s">
        <v>474</v>
      </c>
      <c r="B2" s="41" t="s">
        <v>478</v>
      </c>
      <c r="C2" s="41" t="s">
        <v>475</v>
      </c>
      <c r="D2" s="41"/>
    </row>
    <row r="3" spans="1:4">
      <c r="A3" t="s">
        <v>412</v>
      </c>
      <c r="B3" t="s">
        <v>477</v>
      </c>
      <c r="C3" s="41" t="s">
        <v>475</v>
      </c>
    </row>
    <row r="4" spans="1:4">
      <c r="A4" t="s">
        <v>482</v>
      </c>
      <c r="B4" t="s">
        <v>481</v>
      </c>
      <c r="C4" s="41" t="s">
        <v>475</v>
      </c>
    </row>
    <row r="5" spans="1:4">
      <c r="A5" t="s">
        <v>394</v>
      </c>
      <c r="B5" t="s">
        <v>394</v>
      </c>
      <c r="C5" s="41" t="s">
        <v>475</v>
      </c>
    </row>
    <row r="6" spans="1:4">
      <c r="A6" t="s">
        <v>484</v>
      </c>
      <c r="B6" t="s">
        <v>485</v>
      </c>
      <c r="C6" s="41" t="s">
        <v>475</v>
      </c>
    </row>
    <row r="7" spans="1:4">
      <c r="A7" t="s">
        <v>402</v>
      </c>
      <c r="B7" t="s">
        <v>485</v>
      </c>
      <c r="C7" s="41" t="s">
        <v>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6"/>
  <sheetViews>
    <sheetView showGridLines="0" zoomScaleNormal="100" workbookViewId="0">
      <selection activeCell="D1" sqref="D1"/>
    </sheetView>
  </sheetViews>
  <sheetFormatPr defaultRowHeight="13.2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3"/>
  <sheetViews>
    <sheetView topLeftCell="A16" workbookViewId="0">
      <selection activeCell="C30" sqref="C30"/>
    </sheetView>
  </sheetViews>
  <sheetFormatPr defaultRowHeight="13.2"/>
  <cols>
    <col min="1" max="1" width="22.88671875" customWidth="1"/>
    <col min="2" max="2" width="22.44140625" customWidth="1"/>
    <col min="3" max="3" width="33.88671875" customWidth="1"/>
    <col min="4" max="4" width="25.21875" customWidth="1"/>
  </cols>
  <sheetData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56605</v>
      </c>
      <c r="F5">
        <v>91316</v>
      </c>
    </row>
    <row r="6" spans="1:6">
      <c r="A6" t="s">
        <v>377</v>
      </c>
      <c r="B6" t="s">
        <v>118</v>
      </c>
      <c r="C6" t="s">
        <v>118</v>
      </c>
      <c r="D6" t="s">
        <v>116</v>
      </c>
      <c r="E6">
        <v>154265</v>
      </c>
      <c r="F6">
        <v>82126</v>
      </c>
    </row>
    <row r="7" spans="1:6">
      <c r="A7" t="s">
        <v>378</v>
      </c>
      <c r="B7" t="s">
        <v>352</v>
      </c>
      <c r="C7" t="s">
        <v>137</v>
      </c>
      <c r="D7" t="s">
        <v>116</v>
      </c>
      <c r="E7">
        <v>5511</v>
      </c>
      <c r="F7">
        <v>367</v>
      </c>
    </row>
    <row r="8" spans="1:6">
      <c r="A8" t="s">
        <v>379</v>
      </c>
      <c r="B8" t="s">
        <v>126</v>
      </c>
      <c r="C8" t="s">
        <v>126</v>
      </c>
      <c r="D8" t="s">
        <v>116</v>
      </c>
      <c r="E8">
        <v>5121</v>
      </c>
      <c r="F8">
        <v>1704</v>
      </c>
    </row>
    <row r="9" spans="1:6">
      <c r="A9" t="s">
        <v>380</v>
      </c>
      <c r="B9" t="s">
        <v>134</v>
      </c>
      <c r="C9" t="s">
        <v>134</v>
      </c>
      <c r="D9" t="s">
        <v>116</v>
      </c>
      <c r="E9">
        <v>6871</v>
      </c>
      <c r="F9">
        <v>3662</v>
      </c>
    </row>
    <row r="10" spans="1:6">
      <c r="A10" t="s">
        <v>381</v>
      </c>
      <c r="B10" t="s">
        <v>12</v>
      </c>
      <c r="C10" t="s">
        <v>12</v>
      </c>
      <c r="D10" t="s">
        <v>116</v>
      </c>
      <c r="E10">
        <v>228373</v>
      </c>
      <c r="F10">
        <v>179175</v>
      </c>
    </row>
    <row r="11" spans="1:6">
      <c r="A11" t="s">
        <v>382</v>
      </c>
      <c r="B11" t="s">
        <v>383</v>
      </c>
      <c r="C11" t="s">
        <v>84</v>
      </c>
      <c r="D11" t="s">
        <v>80</v>
      </c>
      <c r="E11">
        <v>3652</v>
      </c>
      <c r="F11">
        <v>3132</v>
      </c>
    </row>
    <row r="12" spans="1:6">
      <c r="A12" t="s">
        <v>384</v>
      </c>
      <c r="B12" t="s">
        <v>102</v>
      </c>
      <c r="C12" t="s">
        <v>102</v>
      </c>
      <c r="D12" t="s">
        <v>80</v>
      </c>
      <c r="F12">
        <v>2991</v>
      </c>
    </row>
    <row r="13" spans="1:6">
      <c r="A13" t="s">
        <v>385</v>
      </c>
      <c r="B13" t="s">
        <v>134</v>
      </c>
      <c r="C13" t="s">
        <v>134</v>
      </c>
      <c r="D13" t="s">
        <v>116</v>
      </c>
      <c r="E13">
        <v>2789</v>
      </c>
      <c r="F13">
        <v>878</v>
      </c>
    </row>
    <row r="14" spans="1:6">
      <c r="A14" t="s">
        <v>386</v>
      </c>
      <c r="D14" t="s">
        <v>80</v>
      </c>
      <c r="E14">
        <v>234814</v>
      </c>
      <c r="F14">
        <v>186176</v>
      </c>
    </row>
    <row r="15" spans="1:6">
      <c r="A15" t="s">
        <v>387</v>
      </c>
      <c r="D15" t="s">
        <v>80</v>
      </c>
    </row>
    <row r="16" spans="1:6">
      <c r="A16" t="s">
        <v>388</v>
      </c>
      <c r="B16" t="s">
        <v>141</v>
      </c>
      <c r="C16" t="s">
        <v>141</v>
      </c>
      <c r="D16" t="s">
        <v>141</v>
      </c>
    </row>
    <row r="17" spans="1:6">
      <c r="A17" t="s">
        <v>389</v>
      </c>
      <c r="B17" t="s">
        <v>389</v>
      </c>
      <c r="C17" t="s">
        <v>163</v>
      </c>
      <c r="D17" t="s">
        <v>141</v>
      </c>
      <c r="E17">
        <v>6570</v>
      </c>
      <c r="F17">
        <v>3878</v>
      </c>
    </row>
    <row r="18" spans="1:6">
      <c r="A18" t="s">
        <v>390</v>
      </c>
      <c r="B18" t="s">
        <v>151</v>
      </c>
      <c r="C18" t="s">
        <v>151</v>
      </c>
      <c r="D18" t="s">
        <v>141</v>
      </c>
      <c r="E18">
        <v>17194</v>
      </c>
      <c r="F18">
        <v>12385</v>
      </c>
    </row>
    <row r="19" spans="1:6">
      <c r="A19" t="s">
        <v>391</v>
      </c>
      <c r="B19" t="s">
        <v>163</v>
      </c>
      <c r="C19" t="s">
        <v>163</v>
      </c>
      <c r="D19" t="s">
        <v>141</v>
      </c>
      <c r="E19">
        <v>512</v>
      </c>
      <c r="F19">
        <v>344</v>
      </c>
    </row>
    <row r="20" spans="1:6">
      <c r="A20" t="s">
        <v>392</v>
      </c>
      <c r="B20" t="s">
        <v>13</v>
      </c>
      <c r="C20" t="s">
        <v>13</v>
      </c>
      <c r="D20" t="s">
        <v>141</v>
      </c>
      <c r="E20">
        <v>24276</v>
      </c>
      <c r="F20">
        <v>16607</v>
      </c>
    </row>
    <row r="21" spans="1:6">
      <c r="A21" t="s">
        <v>393</v>
      </c>
      <c r="B21" t="s">
        <v>169</v>
      </c>
      <c r="C21" t="s">
        <v>168</v>
      </c>
      <c r="D21" t="s">
        <v>165</v>
      </c>
      <c r="E21">
        <v>117457</v>
      </c>
      <c r="F21">
        <v>102647</v>
      </c>
    </row>
    <row r="22" spans="1:6">
      <c r="A22" t="s">
        <v>394</v>
      </c>
      <c r="B22" t="s">
        <v>163</v>
      </c>
      <c r="C22" t="s">
        <v>163</v>
      </c>
      <c r="D22" t="s">
        <v>165</v>
      </c>
      <c r="E22">
        <v>3196</v>
      </c>
      <c r="F22">
        <v>796</v>
      </c>
    </row>
    <row r="23" spans="1:6">
      <c r="A23" t="s">
        <v>395</v>
      </c>
      <c r="B23" t="s">
        <v>164</v>
      </c>
      <c r="C23" t="s">
        <v>164</v>
      </c>
      <c r="D23" t="s">
        <v>165</v>
      </c>
      <c r="E23">
        <v>144929</v>
      </c>
      <c r="F23">
        <v>120050</v>
      </c>
    </row>
    <row r="24" spans="1:6">
      <c r="A24" t="s">
        <v>396</v>
      </c>
      <c r="B24" t="s">
        <v>180</v>
      </c>
      <c r="C24" t="s">
        <v>180</v>
      </c>
      <c r="D24" t="s">
        <v>165</v>
      </c>
    </row>
    <row r="25" spans="1:6">
      <c r="A25" t="s">
        <v>397</v>
      </c>
      <c r="B25" t="s">
        <v>181</v>
      </c>
      <c r="C25" t="s">
        <v>181</v>
      </c>
      <c r="D25" t="s">
        <v>165</v>
      </c>
    </row>
    <row r="26" spans="1:6">
      <c r="A26" t="s">
        <v>398</v>
      </c>
      <c r="D26" t="s">
        <v>165</v>
      </c>
    </row>
    <row r="27" spans="1:6">
      <c r="A27" t="s">
        <v>399</v>
      </c>
      <c r="D27" t="s">
        <v>165</v>
      </c>
    </row>
    <row r="28" spans="1:6">
      <c r="A28" t="s">
        <v>400</v>
      </c>
      <c r="B28" t="s">
        <v>182</v>
      </c>
      <c r="C28" t="s">
        <v>182</v>
      </c>
      <c r="D28" t="s">
        <v>181</v>
      </c>
    </row>
    <row r="29" spans="1:6">
      <c r="A29" t="s">
        <v>401</v>
      </c>
      <c r="D29" t="s">
        <v>181</v>
      </c>
      <c r="E29">
        <v>32</v>
      </c>
      <c r="F29">
        <v>28</v>
      </c>
    </row>
    <row r="30" spans="1:6">
      <c r="A30" t="s">
        <v>402</v>
      </c>
      <c r="B30" t="s">
        <v>182</v>
      </c>
      <c r="C30" t="s">
        <v>182</v>
      </c>
      <c r="D30" t="s">
        <v>181</v>
      </c>
      <c r="E30">
        <v>432815</v>
      </c>
      <c r="F30">
        <v>277964</v>
      </c>
    </row>
    <row r="31" spans="1:6">
      <c r="A31" t="s">
        <v>403</v>
      </c>
      <c r="B31" t="s">
        <v>189</v>
      </c>
      <c r="C31" t="s">
        <v>189</v>
      </c>
      <c r="D31" t="s">
        <v>181</v>
      </c>
      <c r="E31">
        <v>-264</v>
      </c>
      <c r="F31">
        <v>-167</v>
      </c>
    </row>
    <row r="32" spans="1:6">
      <c r="A32" t="s">
        <v>404</v>
      </c>
      <c r="B32" t="s">
        <v>187</v>
      </c>
      <c r="C32" t="s">
        <v>187</v>
      </c>
      <c r="D32" t="s">
        <v>181</v>
      </c>
      <c r="E32">
        <v>-342698</v>
      </c>
      <c r="F32">
        <v>-211699</v>
      </c>
    </row>
    <row r="33" spans="1:6">
      <c r="A33" t="s">
        <v>405</v>
      </c>
      <c r="B33" t="s">
        <v>195</v>
      </c>
      <c r="C33" t="s">
        <v>195</v>
      </c>
      <c r="D33" t="s">
        <v>181</v>
      </c>
      <c r="E33">
        <v>89885</v>
      </c>
      <c r="F33">
        <v>66126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8"/>
  <sheetViews>
    <sheetView workbookViewId="0">
      <selection activeCell="A26" sqref="A26"/>
    </sheetView>
  </sheetViews>
  <sheetFormatPr defaultRowHeight="13.2"/>
  <cols>
    <col min="1" max="1" width="28.109375" customWidth="1"/>
    <col min="2" max="2" width="22.88671875" customWidth="1"/>
    <col min="3" max="3" width="15.77734375" customWidth="1"/>
    <col min="4" max="4" width="20.664062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406</v>
      </c>
      <c r="B3" t="s">
        <v>407</v>
      </c>
      <c r="C3" t="s">
        <v>26</v>
      </c>
      <c r="D3" t="s">
        <v>407</v>
      </c>
    </row>
    <row r="4" spans="1:7">
      <c r="A4" t="s">
        <v>408</v>
      </c>
      <c r="B4" t="s">
        <v>407</v>
      </c>
      <c r="C4" t="s">
        <v>26</v>
      </c>
      <c r="D4" t="s">
        <v>407</v>
      </c>
      <c r="E4">
        <v>34046</v>
      </c>
      <c r="F4">
        <v>568</v>
      </c>
    </row>
    <row r="5" spans="1:7">
      <c r="A5" t="s">
        <v>409</v>
      </c>
      <c r="B5" t="s">
        <v>407</v>
      </c>
      <c r="C5" t="s">
        <v>26</v>
      </c>
      <c r="D5" t="s">
        <v>407</v>
      </c>
      <c r="F5">
        <v>3</v>
      </c>
      <c r="G5">
        <v>572</v>
      </c>
    </row>
    <row r="6" spans="1:7">
      <c r="A6" t="s">
        <v>410</v>
      </c>
      <c r="B6" t="s">
        <v>45</v>
      </c>
      <c r="C6" t="s">
        <v>45</v>
      </c>
      <c r="D6" t="s">
        <v>407</v>
      </c>
      <c r="E6">
        <v>-34046</v>
      </c>
      <c r="F6">
        <v>-571</v>
      </c>
      <c r="G6">
        <v>572</v>
      </c>
    </row>
    <row r="7" spans="1:7">
      <c r="A7" t="s">
        <v>411</v>
      </c>
      <c r="B7" t="s">
        <v>38</v>
      </c>
      <c r="C7" t="s">
        <v>38</v>
      </c>
      <c r="D7" t="s">
        <v>407</v>
      </c>
    </row>
    <row r="8" spans="1:7">
      <c r="A8" t="s">
        <v>412</v>
      </c>
      <c r="B8" t="s">
        <v>27</v>
      </c>
      <c r="C8" t="s">
        <v>27</v>
      </c>
      <c r="D8" t="s">
        <v>407</v>
      </c>
      <c r="E8">
        <v>633</v>
      </c>
      <c r="F8">
        <v>17</v>
      </c>
    </row>
    <row r="9" spans="1:7">
      <c r="A9" t="s">
        <v>413</v>
      </c>
      <c r="B9" t="s">
        <v>37</v>
      </c>
      <c r="C9" t="s">
        <v>37</v>
      </c>
      <c r="D9" t="s">
        <v>407</v>
      </c>
      <c r="E9">
        <v>39300</v>
      </c>
      <c r="F9">
        <v>27168</v>
      </c>
      <c r="G9">
        <v>31230</v>
      </c>
    </row>
    <row r="10" spans="1:7">
      <c r="A10" t="s">
        <v>414</v>
      </c>
      <c r="B10" t="s">
        <v>36</v>
      </c>
      <c r="C10" t="s">
        <v>36</v>
      </c>
      <c r="D10" t="s">
        <v>407</v>
      </c>
      <c r="E10">
        <v>109135</v>
      </c>
      <c r="F10">
        <v>61312</v>
      </c>
      <c r="G10">
        <v>30326</v>
      </c>
    </row>
    <row r="11" spans="1:7">
      <c r="A11" t="s">
        <v>415</v>
      </c>
      <c r="B11" t="s">
        <v>45</v>
      </c>
      <c r="C11" t="s">
        <v>45</v>
      </c>
      <c r="D11" t="s">
        <v>407</v>
      </c>
      <c r="E11">
        <v>149068</v>
      </c>
      <c r="F11">
        <v>88497</v>
      </c>
      <c r="G11">
        <v>61556</v>
      </c>
    </row>
    <row r="12" spans="1:7">
      <c r="A12" t="s">
        <v>416</v>
      </c>
      <c r="B12" t="s">
        <v>417</v>
      </c>
      <c r="C12" t="s">
        <v>46</v>
      </c>
      <c r="D12" t="s">
        <v>407</v>
      </c>
      <c r="E12">
        <v>-115022</v>
      </c>
      <c r="F12">
        <v>-87926</v>
      </c>
      <c r="G12">
        <v>-60984</v>
      </c>
    </row>
    <row r="13" spans="1:7">
      <c r="A13" t="s">
        <v>418</v>
      </c>
      <c r="B13" t="s">
        <v>419</v>
      </c>
      <c r="C13" t="s">
        <v>56</v>
      </c>
      <c r="D13" t="s">
        <v>407</v>
      </c>
      <c r="E13">
        <v>3115</v>
      </c>
      <c r="F13">
        <v>1351</v>
      </c>
      <c r="G13">
        <v>811</v>
      </c>
    </row>
    <row r="14" spans="1:7">
      <c r="A14" t="s">
        <v>420</v>
      </c>
      <c r="B14" t="s">
        <v>51</v>
      </c>
      <c r="C14" t="s">
        <v>51</v>
      </c>
      <c r="D14" t="s">
        <v>407</v>
      </c>
      <c r="E14">
        <v>-19092</v>
      </c>
      <c r="F14">
        <v>-4645</v>
      </c>
    </row>
    <row r="15" spans="1:7">
      <c r="A15" t="s">
        <v>421</v>
      </c>
      <c r="B15" t="s">
        <v>422</v>
      </c>
      <c r="C15" t="s">
        <v>61</v>
      </c>
      <c r="D15" t="s">
        <v>407</v>
      </c>
      <c r="E15">
        <v>-130999</v>
      </c>
      <c r="F15">
        <v>-91220</v>
      </c>
      <c r="G15">
        <v>-60173</v>
      </c>
    </row>
    <row r="16" spans="1:7">
      <c r="A16" t="s">
        <v>423</v>
      </c>
      <c r="B16" t="s">
        <v>62</v>
      </c>
      <c r="C16" t="s">
        <v>62</v>
      </c>
      <c r="D16" t="s">
        <v>407</v>
      </c>
      <c r="F16">
        <v>-1730</v>
      </c>
      <c r="G16">
        <v>-115</v>
      </c>
    </row>
    <row r="17" spans="1:7">
      <c r="A17" t="s">
        <v>424</v>
      </c>
      <c r="B17" t="s">
        <v>66</v>
      </c>
      <c r="C17" t="s">
        <v>66</v>
      </c>
      <c r="D17" t="s">
        <v>407</v>
      </c>
      <c r="E17">
        <v>-130999</v>
      </c>
      <c r="F17">
        <v>-89490</v>
      </c>
      <c r="G17">
        <v>-60058</v>
      </c>
    </row>
    <row r="18" spans="1:7">
      <c r="A18" t="s">
        <v>425</v>
      </c>
      <c r="D18" t="s">
        <v>407</v>
      </c>
      <c r="E18">
        <v>-487</v>
      </c>
      <c r="F18">
        <v>-397</v>
      </c>
      <c r="G18">
        <v>-277</v>
      </c>
    </row>
    <row r="19" spans="1:7">
      <c r="A19" t="s">
        <v>426</v>
      </c>
      <c r="D19" t="s">
        <v>407</v>
      </c>
      <c r="E19">
        <v>26886</v>
      </c>
      <c r="F19">
        <v>22558</v>
      </c>
      <c r="G19">
        <v>21711</v>
      </c>
    </row>
    <row r="20" spans="1:7">
      <c r="D20" t="s">
        <v>407</v>
      </c>
    </row>
    <row r="21" spans="1:7">
      <c r="D21" t="s">
        <v>407</v>
      </c>
    </row>
    <row r="22" spans="1:7">
      <c r="A22" t="s">
        <v>427</v>
      </c>
      <c r="D22" t="s">
        <v>407</v>
      </c>
    </row>
    <row r="23" spans="1:7">
      <c r="D23" t="s">
        <v>407</v>
      </c>
    </row>
    <row r="24" spans="1:7">
      <c r="D24" t="s">
        <v>407</v>
      </c>
      <c r="E24">
        <v>2018</v>
      </c>
      <c r="F24">
        <v>2017</v>
      </c>
      <c r="G24">
        <v>2016</v>
      </c>
    </row>
    <row r="25" spans="1:7">
      <c r="A25" t="s">
        <v>424</v>
      </c>
      <c r="B25" t="s">
        <v>66</v>
      </c>
      <c r="C25" t="s">
        <v>66</v>
      </c>
      <c r="D25" t="s">
        <v>407</v>
      </c>
      <c r="E25">
        <v>-130999</v>
      </c>
      <c r="F25">
        <v>-89490</v>
      </c>
      <c r="G25">
        <v>-60058</v>
      </c>
    </row>
    <row r="26" spans="1:7">
      <c r="A26" t="s">
        <v>428</v>
      </c>
      <c r="B26" t="s">
        <v>48</v>
      </c>
      <c r="C26" t="s">
        <v>48</v>
      </c>
      <c r="D26" t="s">
        <v>407</v>
      </c>
      <c r="E26">
        <v>-97</v>
      </c>
      <c r="F26">
        <v>26</v>
      </c>
      <c r="G26">
        <v>-35</v>
      </c>
    </row>
    <row r="27" spans="1:7">
      <c r="A27" t="s">
        <v>429</v>
      </c>
      <c r="B27" t="s">
        <v>430</v>
      </c>
      <c r="C27" t="s">
        <v>431</v>
      </c>
      <c r="D27" t="s">
        <v>407</v>
      </c>
      <c r="E27">
        <v>-131096</v>
      </c>
      <c r="F27">
        <v>-89464</v>
      </c>
      <c r="G27">
        <v>-60093</v>
      </c>
    </row>
    <row r="28" spans="1:7">
      <c r="D28" t="s">
        <v>407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41"/>
  <sheetViews>
    <sheetView workbookViewId="0">
      <selection activeCell="C10" sqref="C10"/>
    </sheetView>
  </sheetViews>
  <sheetFormatPr defaultRowHeight="13.2"/>
  <sheetData>
    <row r="2" spans="1:7">
      <c r="E2">
        <v>2018</v>
      </c>
      <c r="F2">
        <v>2017</v>
      </c>
      <c r="G2">
        <v>2016</v>
      </c>
    </row>
    <row r="3" spans="1:7">
      <c r="A3" t="s">
        <v>432</v>
      </c>
      <c r="B3" t="s">
        <v>231</v>
      </c>
      <c r="C3" t="s">
        <v>231</v>
      </c>
      <c r="D3" t="s">
        <v>433</v>
      </c>
    </row>
    <row r="4" spans="1:7">
      <c r="A4" t="s">
        <v>424</v>
      </c>
      <c r="B4" t="s">
        <v>232</v>
      </c>
      <c r="C4" t="s">
        <v>232</v>
      </c>
      <c r="D4" t="s">
        <v>433</v>
      </c>
      <c r="E4">
        <v>-130999</v>
      </c>
      <c r="F4">
        <v>-89490</v>
      </c>
      <c r="G4">
        <v>-60058</v>
      </c>
    </row>
    <row r="5" spans="1:7">
      <c r="A5" t="s">
        <v>434</v>
      </c>
      <c r="D5" t="s">
        <v>433</v>
      </c>
    </row>
    <row r="6" spans="1:7">
      <c r="A6" t="s">
        <v>42</v>
      </c>
      <c r="B6" t="s">
        <v>236</v>
      </c>
      <c r="C6" t="s">
        <v>236</v>
      </c>
      <c r="D6" t="s">
        <v>433</v>
      </c>
      <c r="E6">
        <v>1460</v>
      </c>
      <c r="F6">
        <v>1194</v>
      </c>
      <c r="G6">
        <v>808</v>
      </c>
    </row>
    <row r="7" spans="1:7">
      <c r="A7" t="s">
        <v>435</v>
      </c>
      <c r="B7" t="s">
        <v>248</v>
      </c>
      <c r="C7" t="s">
        <v>248</v>
      </c>
      <c r="D7" t="s">
        <v>433</v>
      </c>
      <c r="E7">
        <v>15786</v>
      </c>
      <c r="F7">
        <v>13367</v>
      </c>
      <c r="G7">
        <v>10571</v>
      </c>
    </row>
    <row r="8" spans="1:7">
      <c r="A8" t="s">
        <v>436</v>
      </c>
      <c r="B8" t="s">
        <v>437</v>
      </c>
      <c r="C8" t="s">
        <v>243</v>
      </c>
      <c r="D8" t="s">
        <v>433</v>
      </c>
      <c r="E8">
        <v>19092</v>
      </c>
      <c r="F8">
        <v>4645</v>
      </c>
    </row>
    <row r="9" spans="1:7">
      <c r="A9" t="s">
        <v>438</v>
      </c>
      <c r="B9" t="s">
        <v>241</v>
      </c>
      <c r="C9" t="s">
        <v>241</v>
      </c>
      <c r="D9" t="s">
        <v>433</v>
      </c>
      <c r="E9">
        <v>882</v>
      </c>
      <c r="F9">
        <v>-294</v>
      </c>
    </row>
    <row r="10" spans="1:7">
      <c r="A10" t="s">
        <v>439</v>
      </c>
      <c r="B10" t="s">
        <v>240</v>
      </c>
      <c r="C10" t="s">
        <v>240</v>
      </c>
      <c r="D10" t="s">
        <v>433</v>
      </c>
      <c r="E10">
        <v>-1045</v>
      </c>
      <c r="F10">
        <v>456</v>
      </c>
      <c r="G10">
        <v>-301</v>
      </c>
    </row>
    <row r="11" spans="1:7">
      <c r="A11" t="s">
        <v>440</v>
      </c>
      <c r="B11" t="s">
        <v>242</v>
      </c>
      <c r="C11" t="s">
        <v>242</v>
      </c>
      <c r="D11" t="s">
        <v>433</v>
      </c>
      <c r="E11">
        <v>123</v>
      </c>
    </row>
    <row r="12" spans="1:7">
      <c r="A12" t="s">
        <v>441</v>
      </c>
      <c r="B12" t="s">
        <v>251</v>
      </c>
      <c r="C12" t="s">
        <v>251</v>
      </c>
      <c r="D12" t="s">
        <v>433</v>
      </c>
      <c r="E12">
        <v>232</v>
      </c>
    </row>
    <row r="13" spans="1:7">
      <c r="A13" t="s">
        <v>442</v>
      </c>
      <c r="D13" t="s">
        <v>433</v>
      </c>
    </row>
    <row r="14" spans="1:7">
      <c r="A14" t="s">
        <v>443</v>
      </c>
      <c r="D14" t="s">
        <v>433</v>
      </c>
      <c r="E14">
        <v>74</v>
      </c>
      <c r="F14">
        <v>-161</v>
      </c>
      <c r="G14">
        <v>-2</v>
      </c>
    </row>
    <row r="15" spans="1:7">
      <c r="A15" t="s">
        <v>379</v>
      </c>
      <c r="B15" t="s">
        <v>261</v>
      </c>
      <c r="C15" t="s">
        <v>261</v>
      </c>
      <c r="D15" t="s">
        <v>433</v>
      </c>
      <c r="E15">
        <v>-3273</v>
      </c>
      <c r="F15">
        <v>-1646</v>
      </c>
    </row>
    <row r="16" spans="1:7">
      <c r="A16" t="s">
        <v>444</v>
      </c>
      <c r="B16" t="s">
        <v>264</v>
      </c>
      <c r="C16" t="s">
        <v>264</v>
      </c>
      <c r="D16" t="s">
        <v>433</v>
      </c>
      <c r="E16">
        <v>-5036</v>
      </c>
      <c r="F16">
        <v>-2036</v>
      </c>
      <c r="G16">
        <v>2643</v>
      </c>
    </row>
    <row r="17" spans="1:7">
      <c r="A17" t="s">
        <v>378</v>
      </c>
      <c r="B17" t="s">
        <v>265</v>
      </c>
      <c r="C17" t="s">
        <v>265</v>
      </c>
      <c r="D17" t="s">
        <v>433</v>
      </c>
      <c r="E17">
        <v>-5144</v>
      </c>
      <c r="F17">
        <v>427</v>
      </c>
      <c r="G17">
        <v>490</v>
      </c>
    </row>
    <row r="18" spans="1:7">
      <c r="A18" t="s">
        <v>389</v>
      </c>
      <c r="B18" t="s">
        <v>275</v>
      </c>
      <c r="C18" t="s">
        <v>275</v>
      </c>
      <c r="D18" t="s">
        <v>433</v>
      </c>
      <c r="E18">
        <v>2759</v>
      </c>
      <c r="F18">
        <v>333</v>
      </c>
      <c r="G18">
        <v>502</v>
      </c>
    </row>
    <row r="19" spans="1:7">
      <c r="A19" t="s">
        <v>445</v>
      </c>
      <c r="B19" t="s">
        <v>277</v>
      </c>
      <c r="C19" t="s">
        <v>277</v>
      </c>
      <c r="D19" t="s">
        <v>433</v>
      </c>
      <c r="E19">
        <v>866</v>
      </c>
      <c r="F19">
        <v>6378</v>
      </c>
      <c r="G19">
        <v>-2721</v>
      </c>
    </row>
    <row r="20" spans="1:7">
      <c r="A20" t="s">
        <v>446</v>
      </c>
      <c r="B20" t="s">
        <v>285</v>
      </c>
      <c r="C20" t="s">
        <v>285</v>
      </c>
      <c r="D20" t="s">
        <v>433</v>
      </c>
      <c r="E20">
        <v>-104223</v>
      </c>
      <c r="F20">
        <v>-66827</v>
      </c>
      <c r="G20">
        <v>-48068</v>
      </c>
    </row>
    <row r="21" spans="1:7">
      <c r="A21" t="s">
        <v>447</v>
      </c>
      <c r="B21" t="s">
        <v>231</v>
      </c>
      <c r="C21" t="s">
        <v>231</v>
      </c>
      <c r="D21" t="s">
        <v>448</v>
      </c>
    </row>
    <row r="22" spans="1:7">
      <c r="A22" t="s">
        <v>449</v>
      </c>
      <c r="B22" t="s">
        <v>287</v>
      </c>
      <c r="C22" t="s">
        <v>287</v>
      </c>
      <c r="D22" t="s">
        <v>448</v>
      </c>
      <c r="E22">
        <v>-1064</v>
      </c>
      <c r="F22">
        <v>-1258</v>
      </c>
      <c r="G22">
        <v>-1624</v>
      </c>
    </row>
    <row r="23" spans="1:7">
      <c r="A23" t="s">
        <v>450</v>
      </c>
      <c r="B23" t="s">
        <v>290</v>
      </c>
      <c r="C23" t="s">
        <v>290</v>
      </c>
      <c r="D23" t="s">
        <v>448</v>
      </c>
      <c r="E23">
        <v>-200354</v>
      </c>
      <c r="F23">
        <v>-62510</v>
      </c>
      <c r="G23">
        <v>-103528</v>
      </c>
    </row>
    <row r="24" spans="1:7">
      <c r="A24" t="s">
        <v>451</v>
      </c>
      <c r="B24" t="s">
        <v>288</v>
      </c>
      <c r="C24" t="s">
        <v>288</v>
      </c>
      <c r="D24" t="s">
        <v>448</v>
      </c>
      <c r="E24">
        <v>132080</v>
      </c>
      <c r="F24">
        <v>89333</v>
      </c>
      <c r="G24">
        <v>78443</v>
      </c>
    </row>
    <row r="25" spans="1:7">
      <c r="A25" t="s">
        <v>452</v>
      </c>
      <c r="B25" t="s">
        <v>296</v>
      </c>
      <c r="C25" t="s">
        <v>296</v>
      </c>
      <c r="D25" t="s">
        <v>448</v>
      </c>
      <c r="E25">
        <v>-69338</v>
      </c>
      <c r="F25">
        <v>25565</v>
      </c>
      <c r="G25">
        <v>-26709</v>
      </c>
    </row>
    <row r="26" spans="1:7">
      <c r="A26" t="s">
        <v>453</v>
      </c>
      <c r="B26" t="s">
        <v>297</v>
      </c>
      <c r="C26" t="s">
        <v>297</v>
      </c>
      <c r="D26" t="s">
        <v>454</v>
      </c>
    </row>
    <row r="27" spans="1:7">
      <c r="A27" t="s">
        <v>455</v>
      </c>
      <c r="B27" t="s">
        <v>298</v>
      </c>
      <c r="C27" t="s">
        <v>298</v>
      </c>
      <c r="D27" t="s">
        <v>454</v>
      </c>
      <c r="E27">
        <v>134268</v>
      </c>
      <c r="G27">
        <v>61822</v>
      </c>
    </row>
    <row r="28" spans="1:7">
      <c r="A28" t="s">
        <v>456</v>
      </c>
      <c r="B28" t="s">
        <v>299</v>
      </c>
      <c r="C28" t="s">
        <v>299</v>
      </c>
      <c r="D28" t="s">
        <v>454</v>
      </c>
      <c r="F28">
        <v>99600</v>
      </c>
    </row>
    <row r="29" spans="1:7">
      <c r="A29" t="s">
        <v>457</v>
      </c>
      <c r="B29" t="s">
        <v>458</v>
      </c>
      <c r="C29" t="s">
        <v>458</v>
      </c>
      <c r="D29" t="s">
        <v>454</v>
      </c>
      <c r="F29">
        <v>-633</v>
      </c>
    </row>
    <row r="30" spans="1:7">
      <c r="A30" t="s">
        <v>459</v>
      </c>
      <c r="B30" t="s">
        <v>298</v>
      </c>
      <c r="C30" t="s">
        <v>298</v>
      </c>
      <c r="D30" t="s">
        <v>454</v>
      </c>
      <c r="E30">
        <v>3345</v>
      </c>
      <c r="F30">
        <v>9110</v>
      </c>
      <c r="G30">
        <v>2966</v>
      </c>
    </row>
    <row r="31" spans="1:7">
      <c r="A31" t="s">
        <v>460</v>
      </c>
      <c r="B31" t="s">
        <v>298</v>
      </c>
      <c r="C31" t="s">
        <v>298</v>
      </c>
      <c r="D31" t="s">
        <v>454</v>
      </c>
      <c r="E31">
        <v>1237</v>
      </c>
      <c r="F31">
        <v>766</v>
      </c>
      <c r="G31">
        <v>620</v>
      </c>
    </row>
    <row r="32" spans="1:7">
      <c r="A32" t="s">
        <v>461</v>
      </c>
      <c r="B32" t="s">
        <v>311</v>
      </c>
      <c r="C32" t="s">
        <v>311</v>
      </c>
      <c r="D32" t="s">
        <v>454</v>
      </c>
      <c r="E32">
        <v>138850</v>
      </c>
      <c r="F32">
        <v>108843</v>
      </c>
      <c r="G32">
        <v>65408</v>
      </c>
    </row>
    <row r="33" spans="1:7">
      <c r="A33" t="s">
        <v>462</v>
      </c>
      <c r="B33" t="s">
        <v>462</v>
      </c>
      <c r="C33" t="s">
        <v>312</v>
      </c>
      <c r="D33" t="s">
        <v>454</v>
      </c>
      <c r="E33">
        <v>-34711</v>
      </c>
      <c r="F33">
        <v>67581</v>
      </c>
      <c r="G33">
        <v>-9369</v>
      </c>
    </row>
    <row r="34" spans="1:7">
      <c r="A34" t="s">
        <v>463</v>
      </c>
      <c r="B34" t="s">
        <v>463</v>
      </c>
      <c r="C34" t="s">
        <v>315</v>
      </c>
      <c r="D34" t="s">
        <v>454</v>
      </c>
      <c r="E34">
        <v>91316</v>
      </c>
      <c r="F34">
        <v>23735</v>
      </c>
      <c r="G34">
        <v>33104</v>
      </c>
    </row>
    <row r="35" spans="1:7">
      <c r="A35" t="s">
        <v>464</v>
      </c>
      <c r="B35" t="s">
        <v>316</v>
      </c>
      <c r="C35" t="s">
        <v>316</v>
      </c>
      <c r="D35" t="s">
        <v>454</v>
      </c>
      <c r="E35">
        <v>56605</v>
      </c>
      <c r="F35">
        <v>91316</v>
      </c>
      <c r="G35">
        <v>23735</v>
      </c>
    </row>
    <row r="36" spans="1:7">
      <c r="A36" t="s">
        <v>465</v>
      </c>
      <c r="D36" t="s">
        <v>454</v>
      </c>
    </row>
    <row r="37" spans="1:7">
      <c r="A37" t="s">
        <v>466</v>
      </c>
      <c r="D37" t="s">
        <v>454</v>
      </c>
      <c r="E37">
        <v>2618</v>
      </c>
    </row>
    <row r="38" spans="1:7">
      <c r="A38" t="s">
        <v>467</v>
      </c>
      <c r="D38" t="s">
        <v>454</v>
      </c>
    </row>
    <row r="39" spans="1:7">
      <c r="A39" t="s">
        <v>468</v>
      </c>
      <c r="B39" t="s">
        <v>287</v>
      </c>
      <c r="C39" t="s">
        <v>287</v>
      </c>
      <c r="D39" t="s">
        <v>448</v>
      </c>
      <c r="E39">
        <v>7</v>
      </c>
      <c r="F39">
        <v>61</v>
      </c>
      <c r="G39">
        <v>148</v>
      </c>
    </row>
    <row r="40" spans="1:7">
      <c r="A40" t="s">
        <v>469</v>
      </c>
      <c r="B40" t="s">
        <v>248</v>
      </c>
      <c r="C40" t="s">
        <v>248</v>
      </c>
      <c r="D40" t="s">
        <v>433</v>
      </c>
      <c r="E40">
        <v>202</v>
      </c>
      <c r="F40">
        <v>39</v>
      </c>
    </row>
    <row r="41" spans="1:7">
      <c r="A41" t="s">
        <v>470</v>
      </c>
      <c r="D41" t="s">
        <v>454</v>
      </c>
      <c r="E41">
        <v>17</v>
      </c>
      <c r="G41">
        <v>76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0F0928-0562-46EB-9C49-838D3C3734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7A57CB-89F0-45F2-B686-57C3201C18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316FBE6-1D57-4C39-90EB-EE1A73B146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Ratios</vt:lpstr>
      <vt:lpstr>bs</vt:lpstr>
      <vt:lpstr>pl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2021-10-04T04:20:57Z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