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iyos\OneDrive\Desktop\Aptivaa\FinancialSpreads Ground Truth\Financial Statements - PDF &amp; Excel\"/>
    </mc:Choice>
  </mc:AlternateContent>
  <xr:revisionPtr revIDLastSave="0" documentId="13_ncr:1_{0F7D8129-ED96-4C29-9360-7BFBF7E6733E}" xr6:coauthVersionLast="47" xr6:coauthVersionMax="47" xr10:uidLastSave="{00000000-0000-0000-0000-000000000000}"/>
  <bookViews>
    <workbookView xWindow="10392" yWindow="0" windowWidth="12648" windowHeight="11268" xr2:uid="{00000000-000D-0000-FFFF-FFFF00000000}"/>
  </bookViews>
  <sheets>
    <sheet name="Accounts" sheetId="1" r:id="rId1"/>
    <sheet name="mapping template" sheetId="6" r:id="rId2"/>
    <sheet name="Ratios" sheetId="2" r:id="rId3"/>
    <sheet name="bs" sheetId="3" r:id="rId4"/>
    <sheet name="pl" sheetId="4" r:id="rId5"/>
    <sheet name="cf" sheetId="5" r:id="rId6"/>
  </sheets>
  <calcPr calcId="191029"/>
</workbook>
</file>

<file path=xl/calcChain.xml><?xml version="1.0" encoding="utf-8"?>
<calcChain xmlns="http://schemas.openxmlformats.org/spreadsheetml/2006/main">
  <c r="G212" i="1" l="1"/>
  <c r="F212" i="1"/>
  <c r="G92" i="1"/>
  <c r="F92" i="1"/>
  <c r="G34" i="1"/>
  <c r="F34" i="1"/>
  <c r="G432" i="1" l="1"/>
  <c r="G433" i="1" s="1"/>
  <c r="F432" i="1"/>
  <c r="F433" i="1" s="1"/>
  <c r="G417" i="1"/>
  <c r="G418" i="1" s="1"/>
  <c r="F417" i="1"/>
  <c r="F418" i="1" s="1"/>
  <c r="G409" i="1"/>
  <c r="G410" i="1" s="1"/>
  <c r="F409" i="1"/>
  <c r="F410" i="1" s="1"/>
  <c r="G397" i="1"/>
  <c r="F397" i="1"/>
  <c r="L382" i="1"/>
  <c r="O381" i="1"/>
  <c r="N381" i="1"/>
  <c r="M381" i="1"/>
  <c r="L381" i="1"/>
  <c r="K381" i="1"/>
  <c r="J381" i="1"/>
  <c r="J377" i="1"/>
  <c r="L376" i="1"/>
  <c r="O375" i="1"/>
  <c r="N375" i="1"/>
  <c r="M375" i="1"/>
  <c r="L375" i="1"/>
  <c r="K375" i="1"/>
  <c r="J375" i="1"/>
  <c r="H373" i="1"/>
  <c r="L371" i="1"/>
  <c r="N370" i="1"/>
  <c r="H369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F128" i="1" s="1"/>
  <c r="F7" i="1" s="1"/>
  <c r="F12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366" i="1" l="1"/>
  <c r="G366" i="1"/>
  <c r="F384" i="1"/>
  <c r="F13" i="1"/>
  <c r="F14" i="1" s="1"/>
  <c r="F377" i="1"/>
  <c r="F376" i="1"/>
  <c r="F353" i="1"/>
  <c r="F355" i="1" s="1"/>
  <c r="F357" i="1" s="1"/>
  <c r="F385" i="1"/>
  <c r="G384" i="1"/>
  <c r="G13" i="1"/>
  <c r="G14" i="1" s="1"/>
  <c r="G377" i="1"/>
  <c r="G376" i="1"/>
  <c r="G353" i="1"/>
  <c r="G355" i="1" s="1"/>
  <c r="G357" i="1" s="1"/>
  <c r="G385" i="1"/>
  <c r="F383" i="1"/>
  <c r="F382" i="1"/>
  <c r="G383" i="1"/>
  <c r="G382" i="1"/>
  <c r="J372" i="1"/>
  <c r="F375" i="1"/>
  <c r="H378" i="1"/>
  <c r="F381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68" i="1"/>
  <c r="L372" i="1"/>
  <c r="H375" i="1"/>
  <c r="N376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O377" i="1"/>
  <c r="M378" i="1"/>
  <c r="I382" i="1"/>
  <c r="F44" i="1"/>
  <c r="H363" i="1"/>
  <c r="G44" i="1"/>
  <c r="I363" i="1"/>
  <c r="G378" i="1" l="1"/>
  <c r="G370" i="1"/>
  <c r="G59" i="1"/>
  <c r="G67" i="1" s="1"/>
  <c r="G71" i="1" s="1"/>
  <c r="F378" i="1"/>
  <c r="F370" i="1"/>
  <c r="F59" i="1"/>
  <c r="F67" i="1" s="1"/>
  <c r="F71" i="1" s="1"/>
  <c r="F373" i="1" l="1"/>
  <c r="F83" i="1"/>
  <c r="F372" i="1"/>
  <c r="F6" i="1"/>
  <c r="G373" i="1"/>
  <c r="G83" i="1"/>
  <c r="G372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<sst xmlns="http://schemas.openxmlformats.org/spreadsheetml/2006/main" count="940" uniqueCount="534">
  <si>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</si>
  <si>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</si>
  <si>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</si>
  <si>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</si>
  <si>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</si>
  <si>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</si>
  <si>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</si>
  <si>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</si>
  <si>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</si>
  <si>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</si>
  <si>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</si>
  <si>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</si>
  <si>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</si>
  <si>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</si>
  <si>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</si>
  <si>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</si>
  <si>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</si>
  <si>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</si>
  <si>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</si>
  <si>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</si>
  <si>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</si>
  <si>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</si>
  <si>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</si>
  <si>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</si>
  <si>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</si>
  <si>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</si>
  <si>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</si>
  <si>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</si>
  <si>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</si>
  <si>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</si>
  <si>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</si>
  <si>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</si>
  <si>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</si>
  <si>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</si>
  <si>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</si>
  <si>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</si>
  <si>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</si>
  <si>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</si>
  <si>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</si>
  <si>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</si>
  <si>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</si>
  <si>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</si>
  <si>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</si>
  <si>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</si>
  <si>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</si>
  <si>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</si>
  <si>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</si>
  <si>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</si>
  <si>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</si>
  <si>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</si>
  <si>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</si>
  <si>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</si>
  <si>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</si>
  <si>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</si>
  <si>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</si>
  <si>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</si>
  <si>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</si>
  <si>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</si>
  <si>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</si>
  <si>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</si>
  <si>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</si>
  <si>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</si>
  <si>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</si>
  <si>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</si>
  <si>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</si>
  <si>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</si>
  <si>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</si>
  <si>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</si>
  <si>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</si>
  <si>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</si>
  <si>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</si>
  <si>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</si>
  <si>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</si>
  <si>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</si>
  <si>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</si>
  <si>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</si>
  <si>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</si>
  <si>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</si>
  <si>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</si>
  <si>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</si>
  <si>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</si>
  <si>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</si>
  <si>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</si>
  <si>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</si>
  <si>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</si>
  <si>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</si>
  <si>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</si>
  <si>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</si>
  <si>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</si>
  <si>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</si>
  <si>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</si>
  <si>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</si>
  <si>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</si>
  <si>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</si>
  <si>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</si>
  <si>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</si>
  <si>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</si>
  <si>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</si>
  <si>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</si>
  <si>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</si>
  <si>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</si>
  <si>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</si>
  <si>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</si>
  <si>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</si>
  <si>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</si>
  <si>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</si>
  <si>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</si>
  <si>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</si>
  <si>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</si>
  <si>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</si>
  <si>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</si>
  <si>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</si>
  <si>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</si>
  <si>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</si>
  <si>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</si>
  <si>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</si>
  <si>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</si>
  <si>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</si>
  <si>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</si>
  <si>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</si>
  <si>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</si>
  <si>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</si>
  <si>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</si>
  <si>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</si>
  <si>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</si>
  <si>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</si>
  <si>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</si>
  <si>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</si>
  <si>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</si>
  <si>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</si>
  <si>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</si>
  <si>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</si>
  <si>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</si>
  <si>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</si>
  <si>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</si>
  <si>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</si>
  <si>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</si>
  <si>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</si>
  <si>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</si>
  <si>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</si>
  <si>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</si>
  <si>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</si>
  <si>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</si>
  <si>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</si>
  <si>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</si>
  <si>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</si>
  <si>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</si>
  <si>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</si>
  <si>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</si>
  <si>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</si>
  <si>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</si>
  <si>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</si>
  <si>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</si>
  <si>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</si>
  <si>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</si>
  <si>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</si>
  <si>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</si>
  <si>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</si>
  <si>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</si>
  <si>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</si>
  <si>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</si>
  <si>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</si>
  <si>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</si>
  <si>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</si>
  <si>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</si>
  <si>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</si>
  <si>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</si>
  <si>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</si>
  <si>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</si>
  <si>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</si>
  <si>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</si>
  <si>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</si>
  <si>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</si>
  <si>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</si>
  <si>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</si>
  <si>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</si>
  <si>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</si>
  <si>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</si>
  <si>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</si>
  <si>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</si>
  <si>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</si>
  <si>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</si>
  <si>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</si>
  <si>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</si>
  <si>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</si>
  <si>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</si>
  <si>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</si>
  <si>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</si>
  <si>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</si>
  <si>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</si>
  <si>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</si>
  <si>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</si>
  <si>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</si>
  <si>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</si>
  <si>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</si>
  <si>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</si>
  <si>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</si>
  <si>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</si>
  <si>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</si>
  <si>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</si>
  <si>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</si>
  <si>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</si>
  <si>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</si>
  <si>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</si>
  <si>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</si>
  <si>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</si>
  <si>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</si>
  <si>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</si>
  <si>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</si>
  <si>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</si>
  <si>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</si>
  <si>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</si>
  <si>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</si>
  <si>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</si>
  <si>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</si>
  <si>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</si>
  <si>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</si>
  <si>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</si>
  <si>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</si>
  <si>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</si>
  <si>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</si>
  <si>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</si>
  <si>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</si>
  <si>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</si>
  <si>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</si>
  <si>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</si>
  <si>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</si>
  <si>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</si>
  <si>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</si>
  <si>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</si>
  <si>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</si>
  <si>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</si>
  <si>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</si>
  <si>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</si>
  <si>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</si>
  <si>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</si>
  <si>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</si>
  <si>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</si>
  <si>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</si>
  <si>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</si>
  <si>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</si>
  <si>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</si>
  <si>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</si>
  <si>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</si>
  <si>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</si>
  <si>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</si>
  <si>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</si>
  <si>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</si>
  <si>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</si>
  <si>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</si>
  <si>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</si>
  <si>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</si>
  <si>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</si>
  <si>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</si>
  <si>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</si>
  <si>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</si>
  <si>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</si>
  <si>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</si>
  <si>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</si>
  <si>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</si>
  <si>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</si>
  <si>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</si>
  <si>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</si>
  <si>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</si>
  <si>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</si>
  <si>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</si>
  <si>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</si>
  <si>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</si>
  <si>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</si>
  <si>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</si>
  <si>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</si>
  <si>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</si>
  <si>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</si>
  <si>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</si>
  <si>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</si>
  <si>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</si>
  <si>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</si>
  <si>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</si>
  <si>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</si>
  <si>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</si>
  <si>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</si>
  <si>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</si>
  <si>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</si>
  <si>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</si>
  <si>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</si>
  <si>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</si>
  <si>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</si>
  <si>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</si>
  <si>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</si>
  <si>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</si>
  <si>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</si>
  <si>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</si>
  <si>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</si>
  <si>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</si>
  <si>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</si>
  <si>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</si>
  <si>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</si>
  <si>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</si>
  <si>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</si>
  <si>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</si>
  <si>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</si>
  <si>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</si>
  <si>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</si>
  <si>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</si>
  <si>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</si>
  <si>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</si>
  <si>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</si>
  <si>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</si>
  <si>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</si>
  <si>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</si>
  <si>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</si>
  <si>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</si>
  <si>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</si>
  <si>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</si>
  <si>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</si>
  <si>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</si>
  <si>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</si>
  <si>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</si>
  <si>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</si>
  <si>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</si>
  <si>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</si>
  <si>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</si>
  <si>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</si>
  <si>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</si>
  <si>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</si>
  <si>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</si>
  <si>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</si>
  <si>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</si>
  <si>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</si>
  <si>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</si>
  <si>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</si>
  <si>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</si>
  <si>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</si>
  <si>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</si>
  <si>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</si>
  <si>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</si>
  <si>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</si>
  <si>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</si>
  <si>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</si>
  <si>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</si>
  <si>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</si>
  <si>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</si>
  <si>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</si>
  <si>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</si>
  <si>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</si>
  <si>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</si>
  <si>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</si>
  <si>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</si>
  <si>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</si>
  <si>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</si>
  <si>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</si>
  <si>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</si>
  <si>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</si>
  <si>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</si>
  <si>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</si>
  <si>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</si>
  <si>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</si>
  <si>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</si>
  <si>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</si>
  <si>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</si>
  <si>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</si>
  <si>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</si>
  <si>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</si>
  <si>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</si>
  <si>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</si>
  <si>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</si>
  <si>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</si>
  <si>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</si>
  <si>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</si>
  <si>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</si>
  <si>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</si>
  <si>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</si>
  <si>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</si>
  <si>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</si>
  <si>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 of December 31, 2017 and 2016</t>
  </si>
  <si>
    <t>(amounts and shares in thousands, except per share data)</t>
  </si>
  <si>
    <t>Assets</t>
  </si>
  <si>
    <t>Current assets</t>
  </si>
  <si>
    <t>Cash</t>
  </si>
  <si>
    <t>Accounts receivable, net of allowances of $10,537 and $7,363 at December 31, 2017 and 2016, respectively</t>
  </si>
  <si>
    <t>Prepaid expenses and other current assets</t>
  </si>
  <si>
    <t>Total current assets</t>
  </si>
  <si>
    <t>Property and equipment, net of accumulated depreciation and amortization</t>
  </si>
  <si>
    <t>Property and Equipment</t>
  </si>
  <si>
    <t>Other assets</t>
  </si>
  <si>
    <t>Goodwill</t>
  </si>
  <si>
    <t>Intangible assets, net of accumulated amortization</t>
  </si>
  <si>
    <t>Intangibles - Accumulated Amortisation</t>
  </si>
  <si>
    <t>Investments in joint ventures</t>
  </si>
  <si>
    <t>Deferred tax assets, net</t>
  </si>
  <si>
    <t>Total other assets</t>
  </si>
  <si>
    <t>Total assets</t>
  </si>
  <si>
    <t>Liabilities and stockholders equity</t>
  </si>
  <si>
    <t>Current liabilities</t>
  </si>
  <si>
    <t>Accounts payable</t>
  </si>
  <si>
    <t>Current portion of long-term debt, net of debt issuance costs</t>
  </si>
  <si>
    <t>Accruals</t>
  </si>
  <si>
    <t>Total current liabilities</t>
  </si>
  <si>
    <t>Long-term liabilities</t>
  </si>
  <si>
    <t>Long-term debt, less current portion, net of debt issuance costs</t>
  </si>
  <si>
    <t>Total liabilities</t>
  </si>
  <si>
    <t>Stockholders equity</t>
  </si>
  <si>
    <t>Common stock$.001 par value; 40,000 authorized and 11,632 and 11,527 shares issued and outstanding as of</t>
  </si>
  <si>
    <t>December 31, 2017 and 2016, respectively</t>
  </si>
  <si>
    <t>Additional paid-in capital</t>
  </si>
  <si>
    <t>Retained earnings</t>
  </si>
  <si>
    <t>Total stockholders equity</t>
  </si>
  <si>
    <t>Revenue</t>
  </si>
  <si>
    <t>Other Income - net</t>
  </si>
  <si>
    <t>Amortisation of assets</t>
  </si>
  <si>
    <t>Net service revenues</t>
  </si>
  <si>
    <t>Cost of service revenues</t>
  </si>
  <si>
    <t>Gross profit</t>
  </si>
  <si>
    <t>Gross Profit</t>
  </si>
  <si>
    <t>General and administrative expenses</t>
  </si>
  <si>
    <t>Gain on sale of assets</t>
  </si>
  <si>
    <t>Gain on Disposals</t>
  </si>
  <si>
    <t>Revaluation of contingent consideration</t>
  </si>
  <si>
    <t>Other Income - Net profit (loss)</t>
  </si>
  <si>
    <t>Depreciation and amortization</t>
  </si>
  <si>
    <t>Provision for doubtful accounts</t>
  </si>
  <si>
    <t>Total operating expenses</t>
  </si>
  <si>
    <t>Operating income from continuing operations</t>
  </si>
  <si>
    <t>Interest income</t>
  </si>
  <si>
    <t>Interest expense</t>
  </si>
  <si>
    <t>Total interest (income) expense, net</t>
  </si>
  <si>
    <t>Other income</t>
  </si>
  <si>
    <t>Income from continuing operations before income taxes</t>
  </si>
  <si>
    <t>Profit before Zakat and Income tax</t>
  </si>
  <si>
    <t>Income tax expense</t>
  </si>
  <si>
    <t>Net income from continuing operations</t>
  </si>
  <si>
    <t>Earnings from discontinued operations, net of tax</t>
  </si>
  <si>
    <t>Net income</t>
  </si>
  <si>
    <t>Net income per common share</t>
  </si>
  <si>
    <t>Basic income per share</t>
  </si>
  <si>
    <t>Continuing operations</t>
  </si>
  <si>
    <t>Discontinued operations</t>
  </si>
  <si>
    <t>Diluted income per share</t>
  </si>
  <si>
    <t>Weighted average number of common shares and potential common shares outstanding:</t>
  </si>
  <si>
    <t>Basic</t>
  </si>
  <si>
    <t>Balance at December 31, 2014</t>
  </si>
  <si>
    <t>Issuance of shares of common stock under restricted stock award agreements</t>
  </si>
  <si>
    <t>Forfeiture of shares of common stock under restricted stock award agreements</t>
  </si>
  <si>
    <t>Stock-based compensation</t>
  </si>
  <si>
    <t>Operating Activities</t>
  </si>
  <si>
    <t>Excess tax benefit from exercise of stock options</t>
  </si>
  <si>
    <t xml:space="preserve">Adjustment for Income Tax Paid </t>
  </si>
  <si>
    <t>Shares issued for exercise of stock options</t>
  </si>
  <si>
    <t>Balance at December 31, 2015</t>
  </si>
  <si>
    <t>Balance at December 31, 2016</t>
  </si>
  <si>
    <t>Financing Activities</t>
  </si>
  <si>
    <t>(amounts in thousands)</t>
  </si>
  <si>
    <t>Cash flows from operating activities:</t>
  </si>
  <si>
    <t>Adjustments to reconcile net income to net cash provided by (used in) operating activities, net of acquisitions:</t>
  </si>
  <si>
    <t>Non-cash restructuring</t>
  </si>
  <si>
    <t>Deferred income taxes</t>
  </si>
  <si>
    <t>Amortization and write-off of debt issuance costs under the terminated credit facility</t>
  </si>
  <si>
    <t>Amortization of debt issuance costs under the new credit facility</t>
  </si>
  <si>
    <t>Changes in operating assets and liabilities, net of acquisitions:</t>
  </si>
  <si>
    <t>Accounts receivable</t>
  </si>
  <si>
    <t>Net cash provided by (used in) operating activities</t>
  </si>
  <si>
    <t>Cash flows from investing activities:</t>
  </si>
  <si>
    <t>Investing Activities</t>
  </si>
  <si>
    <t>Proceeds from the sale of assets</t>
  </si>
  <si>
    <t>Acquisitions of businesses, net of cash acquired</t>
  </si>
  <si>
    <t>Acquisition of customer list</t>
  </si>
  <si>
    <t>Purchases of property and equipment</t>
  </si>
  <si>
    <t>Net cash used in investing activities</t>
  </si>
  <si>
    <t>Cash flows from financing activities:</t>
  </si>
  <si>
    <t>Borrowings on revolver- new credit facility</t>
  </si>
  <si>
    <t>Borrowings on revolver- terminated credit facility</t>
  </si>
  <si>
    <t>Borrowings on term loan- new credit facility</t>
  </si>
  <si>
    <t>Borrowings on term loan- terminated credit facility</t>
  </si>
  <si>
    <t>Payments on revolver- new credit facility</t>
  </si>
  <si>
    <t>Payments on revolver- terminated credit facility</t>
  </si>
  <si>
    <t>Payments on term loan- new credit facility</t>
  </si>
  <si>
    <t>Payments on term loan- terminated credit facility</t>
  </si>
  <si>
    <t>Payments on capital lease obligations</t>
  </si>
  <si>
    <t>Finance Costs</t>
  </si>
  <si>
    <t>Payments for debt issuance costs under the new credit facility</t>
  </si>
  <si>
    <t>Payments for debt issuance costs under the terminated credit facility</t>
  </si>
  <si>
    <t>Cash received from exercise of stock options</t>
  </si>
  <si>
    <t>Payment on contingent earn-out obligation</t>
  </si>
  <si>
    <t>Net cash provided by (used in) financing activities</t>
  </si>
  <si>
    <t>Net change in cash</t>
  </si>
  <si>
    <t>Cash, at beginning of period</t>
  </si>
  <si>
    <t>Cash and cash equivalents at beginning of period</t>
  </si>
  <si>
    <t>Cash, at end of period</t>
  </si>
  <si>
    <t>Supplemental disclosures of cash flow information:</t>
  </si>
  <si>
    <t>Cash paid for interest</t>
  </si>
  <si>
    <t>Cash paid for income taxes</t>
  </si>
  <si>
    <t>Supplemental disclosures of non-cash investing and financing activities</t>
  </si>
  <si>
    <t>Property and equipment acquired through capital lease obligations</t>
  </si>
  <si>
    <t>Original Line Item in the pdf</t>
  </si>
  <si>
    <t>Line item in the accounts Tamplate into which Originalline item is mapped</t>
  </si>
  <si>
    <t xml:space="preserve">Person mapping </t>
  </si>
  <si>
    <t>Niyoshi Aithal</t>
  </si>
  <si>
    <t>vehicles</t>
  </si>
  <si>
    <t>Ordinary shares</t>
  </si>
  <si>
    <t>wrong value taken, corrected</t>
  </si>
  <si>
    <t>matches with PDF</t>
  </si>
  <si>
    <t>the values are for the years 2017 &amp; 2016, all through the PDF, as against 2018 &amp; 2017 as mentioned here</t>
  </si>
  <si>
    <t>values deleted, taken as depreciation &amp; amortization together - pg 35/133</t>
  </si>
  <si>
    <t>shifted up (in row 31) - this category should come before total operating expenses as per PDF</t>
  </si>
  <si>
    <t>this value + gain on sale of assets, for which provision is to be made when calculating total operating expenses</t>
  </si>
  <si>
    <t>value now matches with PDF</t>
  </si>
  <si>
    <t>deleted figures 44106 and 26682</t>
  </si>
  <si>
    <t>value now matches with PDF - operating income from continuing operations</t>
  </si>
  <si>
    <t>operating profit and (loss)</t>
  </si>
  <si>
    <t>deleted this value - PDF doesn't consider this when calculating profit before tax</t>
  </si>
  <si>
    <t>changed sign to positive</t>
  </si>
  <si>
    <t>changed these values</t>
  </si>
  <si>
    <t>value now matches PDF value - calculated as operating income from continuing operations - total interest (income) expense, net + other income</t>
  </si>
  <si>
    <t>added this value from income tax expense (page 35/133)</t>
  </si>
  <si>
    <t>value now matches PDF - net income</t>
  </si>
  <si>
    <t>current taxation</t>
  </si>
  <si>
    <t>net profit (loss) after taxation</t>
  </si>
  <si>
    <t>value matches PDF</t>
  </si>
  <si>
    <t>sum of computer + furniture + computer software equipment</t>
  </si>
  <si>
    <t>taken as transportation equipment</t>
  </si>
  <si>
    <t>taken as leasehold improvements</t>
  </si>
  <si>
    <t>transportation equipment</t>
  </si>
  <si>
    <t>added from current portion of long-term debt, net of debt issuance costs (pg 78/133)</t>
  </si>
  <si>
    <t>current portion - long term debt</t>
  </si>
  <si>
    <t>deleted this value</t>
  </si>
  <si>
    <t>matches PDF - total current liabilities</t>
  </si>
  <si>
    <t>added from long-term debt, less current portion, net of debt issuance costs</t>
  </si>
  <si>
    <t>long term debt</t>
  </si>
  <si>
    <t>long-term debt, less current portion, net of debt issuance costs</t>
  </si>
  <si>
    <t>matches value when added with total current liabilities, to give total liabilities</t>
  </si>
  <si>
    <t>changed value, should be sum of common stock - $0.001 par value + additional paid-in capital</t>
  </si>
  <si>
    <t>matches total stockholders' equity</t>
  </si>
  <si>
    <t>Common stock - $0.001 par value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</si>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</sst>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  <font>
      <sz val="8"/>
      <name val="Arial"/>
      <charset val="134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3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/>
    <xf numFmtId="3" fontId="0" fillId="12" borderId="0" xfId="0" applyFill="1"/>
    <xf numFmtId="3" fontId="0" fillId="13" borderId="0" xfId="0" applyFill="1"/>
    <xf numFmtId="3" fontId="0" fillId="12" borderId="0" xfId="0" applyFill="1" applyAlignment="1">
      <alignment horizontal="center" wrapText="1"/>
    </xf>
  </cellXfs>
  <cellStyles count="2">
    <cellStyle name="Normal" xfId="0" builtinId="0"/>
    <cellStyle name="Percent" xfId="1" builtinId="5"/>
  </cellStyles>
  <dxfs count="49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9A-4FF6-BA89-2A7E204653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1D6-4C42-8B57-2582C1310A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0E-43D0-8811-6B7B88202E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02D-44F4-AEF7-EF846C0FB5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04-4BF6-BD02-F7F3563DF9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A9D-4C6D-B6F0-6DC43B96FF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8F3-4E0F-98E9-EAD4C17983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A2-44B3-A07F-B61879439D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5E-4E06-A686-9CCFFD880D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5C-4E2E-B44D-07511590C0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9D-4DC1-9B56-85B0A5FE7F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74-453A-9692-F99DF55BC0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34-41B7-9D99-D1DC9E27BC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4D4-45B5-91C8-A8B1E19D70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1E-4BB4-AD0D-D89ED83293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3"/>
  <sheetViews>
    <sheetView showGridLines="0" tabSelected="1" topLeftCell="E1" workbookViewId="0">
      <selection activeCell="E1" sqref="E1"/>
    </sheetView>
  </sheetViews>
  <sheetFormatPr defaultColWidth="9" defaultRowHeight="13.2"/>
  <cols>
    <col min="1" max="4" width="13" style="38" hidden="1" customWidth="1"/>
    <col min="5" max="5" width="59.44140625" style="1" customWidth="1"/>
    <col min="6" max="7" width="16.109375" style="38" customWidth="1"/>
  </cols>
  <sheetData>
    <row r="1" spans="5:16">
      <c r="E1" s="3" t="s">
        <v>0</v>
      </c>
      <c r="F1" s="2" t="s">
        <v>1</v>
      </c>
      <c r="G1" s="2"/>
    </row>
    <row r="2" spans="5:16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6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  <c r="P3" s="40" t="s">
        <v>501</v>
      </c>
    </row>
    <row r="4" spans="5:16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6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6">
      <c r="E6" s="6" t="s">
        <v>10</v>
      </c>
      <c r="F6" s="7">
        <f>F71</f>
        <v>13461</v>
      </c>
      <c r="G6" s="7">
        <f t="shared" ref="G6:O6" si="1">IF(G4=$BF$1,"",G71)</f>
        <v>11927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6">
      <c r="E7" s="6" t="s">
        <v>11</v>
      </c>
      <c r="F7" s="7">
        <f>F128</f>
        <v>116025</v>
      </c>
      <c r="G7" s="7">
        <f t="shared" ref="G7:O7" si="2">IF(G4=$BF$1,"",G128)</f>
        <v>98854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6">
      <c r="E8" s="6" t="s">
        <v>12</v>
      </c>
      <c r="F8" s="7">
        <f>F161</f>
        <v>151085</v>
      </c>
      <c r="G8" s="7">
        <f t="shared" ref="G8:O8" si="3">IF(G4=$BF$1,"",G161)</f>
        <v>131010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6">
      <c r="E9" s="6" t="s">
        <v>13</v>
      </c>
      <c r="F9" s="7">
        <f>F189</f>
        <v>52170</v>
      </c>
      <c r="G9" s="7">
        <f t="shared" ref="G9:O9" si="4">IF(G4=$BF$1,"",G189)</f>
        <v>49620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6">
      <c r="E10" s="6" t="s">
        <v>14</v>
      </c>
      <c r="F10" s="7">
        <f>F210</f>
        <v>39860</v>
      </c>
      <c r="G10" s="7">
        <f t="shared" ref="G10:O10" si="5">IF(G4=$BF$1,"",G210)</f>
        <v>22482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6">
      <c r="E11" s="6" t="s">
        <v>15</v>
      </c>
      <c r="F11" s="7">
        <f>F227</f>
        <v>175080</v>
      </c>
      <c r="G11" s="7">
        <f t="shared" ref="G11:O11" si="6">IF(G4=$BF$1,"",G227)</f>
        <v>157762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6">
      <c r="E12" s="1" t="s">
        <v>16</v>
      </c>
      <c r="F12" s="35">
        <f>SUM(F7:F8)</f>
        <v>267110</v>
      </c>
      <c r="G12" s="35">
        <f t="shared" ref="G12:O12" si="7">IF(G4=$BF$1,"",SUM(G7:G8))</f>
        <v>229864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6">
      <c r="E13" s="1" t="s">
        <v>17</v>
      </c>
      <c r="F13" s="35">
        <f>SUM(F9:F11)</f>
        <v>267110</v>
      </c>
      <c r="G13" s="35">
        <f t="shared" ref="G13:O13" si="8">IF(G4=$BF$1,"",SUM(G9:G11))</f>
        <v>229864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6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6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425715</v>
      </c>
      <c r="G24">
        <v>400688</v>
      </c>
      <c r="P24" s="40" t="s">
        <v>499</v>
      </c>
    </row>
    <row r="25" spans="5:16">
      <c r="E25" s="1" t="s">
        <v>27</v>
      </c>
      <c r="F25">
        <v>310119</v>
      </c>
      <c r="G25">
        <v>294593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115596</v>
      </c>
      <c r="G30" s="7">
        <f>IF(G4=$BF$1,"",G24-G25+ABS(G26)-G27-G28-G29)</f>
        <v>106095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1" t="s">
        <v>505</v>
      </c>
    </row>
    <row r="31" spans="5:16">
      <c r="E31" s="12" t="s">
        <v>33</v>
      </c>
      <c r="F31"/>
      <c r="G31"/>
      <c r="P31" s="40" t="s">
        <v>506</v>
      </c>
    </row>
    <row r="32" spans="5:16">
      <c r="E32" s="1" t="s">
        <v>34</v>
      </c>
    </row>
    <row r="33" spans="5:20">
      <c r="E33" s="1" t="s">
        <v>35</v>
      </c>
    </row>
    <row r="34" spans="5:20">
      <c r="E34" s="1" t="s">
        <v>36</v>
      </c>
      <c r="F34">
        <f>76902-2467</f>
        <v>74435</v>
      </c>
      <c r="G34">
        <f>76840+0</f>
        <v>76840</v>
      </c>
      <c r="P34" s="40" t="s">
        <v>504</v>
      </c>
    </row>
    <row r="35" spans="5:20">
      <c r="E35" s="1" t="s">
        <v>37</v>
      </c>
    </row>
    <row r="36" spans="5:20">
      <c r="E36" s="1" t="s">
        <v>38</v>
      </c>
    </row>
    <row r="37" spans="5:20">
      <c r="E37" s="1" t="s">
        <v>39</v>
      </c>
    </row>
    <row r="38" spans="5:20">
      <c r="E38" s="1" t="s">
        <v>40</v>
      </c>
      <c r="F38">
        <v>8259</v>
      </c>
      <c r="G38">
        <v>7373</v>
      </c>
    </row>
    <row r="39" spans="5:20">
      <c r="E39" s="1" t="s">
        <v>41</v>
      </c>
    </row>
    <row r="40" spans="5:20" ht="13.2" customHeight="1">
      <c r="E40" s="1" t="s">
        <v>42</v>
      </c>
      <c r="F40">
        <v>6663</v>
      </c>
      <c r="G40">
        <v>6647</v>
      </c>
      <c r="P40" s="42" t="s">
        <v>502</v>
      </c>
      <c r="Q40" s="42"/>
      <c r="R40" s="42"/>
      <c r="S40" s="42"/>
      <c r="T40" s="42"/>
    </row>
    <row r="41" spans="5:20">
      <c r="E41" s="1" t="s">
        <v>43</v>
      </c>
      <c r="F41"/>
      <c r="G41"/>
      <c r="P41" s="42"/>
      <c r="Q41" s="42"/>
      <c r="R41" s="42"/>
      <c r="S41" s="42"/>
      <c r="T41" s="42"/>
    </row>
    <row r="42" spans="5:20">
      <c r="E42" s="1" t="s">
        <v>44</v>
      </c>
    </row>
    <row r="43" spans="5:20">
      <c r="E43" s="6" t="s">
        <v>45</v>
      </c>
      <c r="F43" s="7">
        <f>F32+F33+F34+F35+F36+F37+F38+F39+F40+F41+F42</f>
        <v>89357</v>
      </c>
      <c r="G43" s="7">
        <f>G32+G33+G34+G35+G36+G37+G38+G39+G40+G41+G42</f>
        <v>90860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1" t="s">
        <v>505</v>
      </c>
    </row>
    <row r="44" spans="5:20">
      <c r="E44" s="6" t="s">
        <v>46</v>
      </c>
      <c r="F44" s="7">
        <f>F30+F31-F43</f>
        <v>26239</v>
      </c>
      <c r="G44" s="7">
        <f>IF(G4=$BF$1,"",G30+G31-G43)</f>
        <v>15235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1" t="s">
        <v>507</v>
      </c>
    </row>
    <row r="45" spans="5:20">
      <c r="E45" s="1" t="s">
        <v>47</v>
      </c>
      <c r="F45"/>
      <c r="G45"/>
      <c r="P45" s="40" t="s">
        <v>503</v>
      </c>
    </row>
    <row r="46" spans="5:20">
      <c r="E46" s="1" t="s">
        <v>48</v>
      </c>
    </row>
    <row r="47" spans="5:20">
      <c r="E47" s="1" t="s">
        <v>49</v>
      </c>
    </row>
    <row r="48" spans="5:20">
      <c r="E48" s="1" t="s">
        <v>50</v>
      </c>
    </row>
    <row r="49" spans="5:16">
      <c r="E49" s="1" t="s">
        <v>51</v>
      </c>
      <c r="F49">
        <v>4472</v>
      </c>
      <c r="G49">
        <v>2332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66</v>
      </c>
      <c r="G52">
        <v>2812</v>
      </c>
      <c r="P52" s="40" t="s">
        <v>510</v>
      </c>
    </row>
    <row r="53" spans="5:16">
      <c r="E53" s="1" t="s">
        <v>55</v>
      </c>
    </row>
    <row r="54" spans="5:16">
      <c r="E54" s="1" t="s">
        <v>56</v>
      </c>
      <c r="F54">
        <v>217</v>
      </c>
      <c r="G54">
        <v>206</v>
      </c>
      <c r="P54" s="40" t="s">
        <v>511</v>
      </c>
    </row>
    <row r="55" spans="5:16">
      <c r="E55" s="1" t="s">
        <v>57</v>
      </c>
    </row>
    <row r="56" spans="5:16">
      <c r="E56" s="1" t="s">
        <v>58</v>
      </c>
      <c r="F56"/>
      <c r="G56"/>
    </row>
    <row r="57" spans="5:16">
      <c r="E57" s="1" t="s">
        <v>59</v>
      </c>
    </row>
    <row r="58" spans="5:16">
      <c r="E58" s="12" t="s">
        <v>60</v>
      </c>
      <c r="F58"/>
      <c r="G58"/>
      <c r="P58" s="40" t="s">
        <v>509</v>
      </c>
    </row>
    <row r="59" spans="5:16">
      <c r="E59" s="6" t="s">
        <v>61</v>
      </c>
      <c r="F59" s="7">
        <f>F44+F45+F46+F47+F48-F49-F50-F51+F52-F53+F54+F55-F56+F57+F58</f>
        <v>22050</v>
      </c>
      <c r="G59" s="7">
        <f>IF(G4=$BF$1,"",G44+G45+G46+G47+G48-G49-G50-G51+G52-G53+G54+G55-G56+G57+G58)</f>
        <v>15921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1" t="s">
        <v>512</v>
      </c>
    </row>
    <row r="60" spans="5:16">
      <c r="E60" s="1" t="s">
        <v>62</v>
      </c>
      <c r="F60" s="38">
        <v>8589</v>
      </c>
      <c r="G60" s="38">
        <v>3994</v>
      </c>
      <c r="P60" s="40" t="s">
        <v>513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13461</v>
      </c>
      <c r="G67" s="7">
        <f>IF(G4=$BF$1,"",SUM(G59,-G60,-ABS(G61),-G62,-G66))</f>
        <v>11927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1" t="s">
        <v>514</v>
      </c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13461</v>
      </c>
      <c r="G71" s="7">
        <f t="shared" ref="G71:O71" si="14">IF(G4=$BF$1,"",SUM(G67:G70))</f>
        <v>11927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1" t="s">
        <v>517</v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13461</v>
      </c>
      <c r="G83" s="7">
        <f t="shared" ref="G83:O83" si="15">IF(G4=$BF$1,"",SUM(G71:G82))</f>
        <v>11927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2770+3392+3269</f>
        <v>9431</v>
      </c>
      <c r="G92">
        <f>3807+3146+5419</f>
        <v>12372</v>
      </c>
      <c r="P92" s="40" t="s">
        <v>518</v>
      </c>
    </row>
    <row r="93" spans="5:16">
      <c r="E93" s="1" t="s">
        <v>85</v>
      </c>
      <c r="F93" s="38">
        <v>152</v>
      </c>
      <c r="G93" s="38">
        <v>898</v>
      </c>
      <c r="P93" s="40" t="s">
        <v>519</v>
      </c>
    </row>
    <row r="94" spans="5:16">
      <c r="E94" s="1" t="s">
        <v>86</v>
      </c>
      <c r="F94" s="38">
        <v>2749</v>
      </c>
      <c r="G94" s="38">
        <v>3551</v>
      </c>
      <c r="P94" s="40" t="s">
        <v>520</v>
      </c>
    </row>
    <row r="95" spans="5:16">
      <c r="E95" s="1" t="s">
        <v>87</v>
      </c>
    </row>
    <row r="96" spans="5:16">
      <c r="E96" s="12"/>
    </row>
    <row r="98" spans="5:15">
      <c r="E98" s="6" t="s">
        <v>88</v>
      </c>
      <c r="F98" s="7">
        <f>F89+F90+F91+F92+F93+F94+F95+F96</f>
        <v>12332</v>
      </c>
      <c r="G98" s="7">
        <f>IF(G4=$BF$1,"",G89+G90+G91+G92+G93+G94+G95+G96)</f>
        <v>16821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89</v>
      </c>
      <c r="F99" s="38">
        <v>-4843</v>
      </c>
      <c r="G99" s="38">
        <v>-10173</v>
      </c>
    </row>
    <row r="100" spans="5:15">
      <c r="E100" s="6" t="s">
        <v>90</v>
      </c>
      <c r="F100" s="7">
        <f>F98+F99</f>
        <v>7489</v>
      </c>
      <c r="G100" s="7">
        <f t="shared" ref="G100:O100" si="17">IF(G4=$BF$1,"",G98+G99)</f>
        <v>6648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  <c r="F101">
        <v>90339</v>
      </c>
      <c r="G101">
        <v>72688</v>
      </c>
    </row>
    <row r="102" spans="5:15">
      <c r="E102" s="1" t="s">
        <v>92</v>
      </c>
    </row>
    <row r="103" spans="5:15">
      <c r="E103" s="1" t="s">
        <v>93</v>
      </c>
      <c r="F103">
        <v>16596</v>
      </c>
      <c r="G103">
        <v>15263</v>
      </c>
    </row>
    <row r="104" spans="5:15">
      <c r="E104" s="6" t="s">
        <v>94</v>
      </c>
      <c r="F104" s="7">
        <f>F101+F102+F103</f>
        <v>106935</v>
      </c>
      <c r="G104" s="7">
        <f t="shared" ref="G104:O104" si="18">IF(G4=$BF$1,"",G101+G102+G103)</f>
        <v>87951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</row>
    <row r="106" spans="5:15">
      <c r="E106" s="1" t="s">
        <v>96</v>
      </c>
    </row>
    <row r="107" spans="5:15">
      <c r="E107" s="1" t="s">
        <v>97</v>
      </c>
    </row>
    <row r="108" spans="5:15">
      <c r="E108" s="1" t="s">
        <v>98</v>
      </c>
    </row>
    <row r="109" spans="5:15">
      <c r="E109" s="1" t="s">
        <v>99</v>
      </c>
    </row>
    <row r="110" spans="5:15">
      <c r="E110" s="1" t="s">
        <v>100</v>
      </c>
    </row>
    <row r="111" spans="5:15">
      <c r="E111" s="1" t="s">
        <v>101</v>
      </c>
      <c r="F111">
        <v>1601</v>
      </c>
      <c r="G111">
        <v>3355</v>
      </c>
    </row>
    <row r="112" spans="5:15">
      <c r="E112" s="1" t="s">
        <v>102</v>
      </c>
    </row>
    <row r="113" spans="5:15">
      <c r="E113" s="1" t="s">
        <v>103</v>
      </c>
    </row>
    <row r="114" spans="5:15">
      <c r="E114" s="1" t="s">
        <v>104</v>
      </c>
    </row>
    <row r="115" spans="5:15">
      <c r="E115" s="1" t="s">
        <v>105</v>
      </c>
      <c r="F115">
        <v>0</v>
      </c>
      <c r="G115">
        <v>900</v>
      </c>
    </row>
    <row r="116" spans="5:15">
      <c r="E116" s="1" t="s">
        <v>106</v>
      </c>
    </row>
    <row r="117" spans="5:15">
      <c r="E117" s="1" t="s">
        <v>107</v>
      </c>
    </row>
    <row r="118" spans="5:15">
      <c r="E118" s="1" t="s">
        <v>108</v>
      </c>
    </row>
    <row r="122" spans="5:15">
      <c r="E122" s="1" t="s">
        <v>109</v>
      </c>
    </row>
    <row r="123" spans="5:15">
      <c r="E123" s="1" t="s">
        <v>110</v>
      </c>
    </row>
    <row r="124" spans="5:15">
      <c r="E124" s="1" t="s">
        <v>111</v>
      </c>
    </row>
    <row r="125" spans="5:15">
      <c r="E125" s="1" t="s">
        <v>112</v>
      </c>
    </row>
    <row r="126" spans="5:15">
      <c r="E126" s="1" t="s">
        <v>113</v>
      </c>
      <c r="F126">
        <v>0</v>
      </c>
      <c r="G126">
        <v>0</v>
      </c>
    </row>
    <row r="127" spans="5:15">
      <c r="E127" s="12" t="s">
        <v>114</v>
      </c>
    </row>
    <row r="128" spans="5:15">
      <c r="E128" s="6" t="s">
        <v>115</v>
      </c>
      <c r="F128" s="7">
        <f>F100+SUM(F104:F127)</f>
        <v>116025</v>
      </c>
      <c r="G128" s="7">
        <f t="shared" ref="G128:O128" si="19">IF(G4=$BF$1,"",G100+SUM(G104:G126))</f>
        <v>98854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53754</v>
      </c>
      <c r="G130">
        <v>8013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53754</v>
      </c>
      <c r="G140" s="7">
        <f t="shared" ref="G140:O140" si="20">IF(G4=$BF$1,"",G130+G131+G132+G133+G134+G135+G136+G139)</f>
        <v>8013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8379</v>
      </c>
      <c r="G154">
        <v>5998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88952</v>
      </c>
      <c r="G157">
        <v>116999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97331</v>
      </c>
      <c r="G160" s="7">
        <f>IF(G4=$BF$1,"",G146+G147+G148+G149+G150+G151+G152+G153+G154+G155+G156+G157+G158+G159)</f>
        <v>122997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151085</v>
      </c>
      <c r="G161" s="7">
        <f t="shared" ref="G161:O161" si="22">IF(G4=$BF$1,"",G140+G145+G160)</f>
        <v>131010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1" t="s">
        <v>500</v>
      </c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3099</v>
      </c>
      <c r="G167">
        <v>2531</v>
      </c>
      <c r="P167" s="40" t="s">
        <v>522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44800</v>
      </c>
      <c r="G184">
        <v>42603</v>
      </c>
    </row>
    <row r="185" spans="5:16">
      <c r="E185" s="12" t="s">
        <v>162</v>
      </c>
    </row>
    <row r="187" spans="5:16">
      <c r="E187" s="1" t="s">
        <v>163</v>
      </c>
      <c r="F187">
        <v>4271</v>
      </c>
      <c r="G187">
        <v>4486</v>
      </c>
    </row>
    <row r="188" spans="5:16">
      <c r="E188" s="1" t="s">
        <v>164</v>
      </c>
      <c r="F188"/>
      <c r="G188"/>
      <c r="P188" s="40" t="s">
        <v>524</v>
      </c>
    </row>
    <row r="189" spans="5:16">
      <c r="E189" s="6" t="s">
        <v>13</v>
      </c>
      <c r="F189" s="7">
        <f>SUM(F163:F188)</f>
        <v>52170</v>
      </c>
      <c r="G189" s="7">
        <f t="shared" ref="G189:O189" si="23">IF(G4=$BF$1,"",SUM(G163:G188))</f>
        <v>49620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1" t="s">
        <v>525</v>
      </c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  <c r="F194" s="38">
        <v>39860</v>
      </c>
      <c r="G194" s="38">
        <v>22482</v>
      </c>
      <c r="P194" s="40" t="s">
        <v>526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0</v>
      </c>
      <c r="G209">
        <v>0</v>
      </c>
    </row>
    <row r="210" spans="5:16">
      <c r="E210" s="6" t="s">
        <v>14</v>
      </c>
      <c r="F210" s="7">
        <f>SUM(F191:F209)</f>
        <v>39860</v>
      </c>
      <c r="G210" s="7">
        <f t="shared" ref="G210:O210" si="24">IF(G4=$BF$1,"",SUM(G191:G209))</f>
        <v>22482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1" t="s">
        <v>529</v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12+95963</f>
        <v>95975</v>
      </c>
      <c r="G212">
        <f>12+92253</f>
        <v>92265</v>
      </c>
      <c r="P212" s="40" t="s">
        <v>530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79105</v>
      </c>
      <c r="G217">
        <v>65497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175080</v>
      </c>
      <c r="G227" s="7">
        <f t="shared" ref="G227:O227" si="25">IF(G4=$BF$1,"",SUM(G212:G226))</f>
        <v>157762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1" t="s">
        <v>531</v>
      </c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13608</v>
      </c>
      <c r="G267">
        <v>12024</v>
      </c>
      <c r="H267">
        <v>48878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6663</v>
      </c>
      <c r="G271">
        <v>6647</v>
      </c>
      <c r="H271">
        <v>4717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382</v>
      </c>
      <c r="G275">
        <v>0</v>
      </c>
      <c r="H275">
        <v>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  <c r="F279">
        <v>-2467</v>
      </c>
      <c r="G279">
        <v>0</v>
      </c>
      <c r="H279">
        <v>0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6838</v>
      </c>
      <c r="G284">
        <v>7536</v>
      </c>
      <c r="H284">
        <v>1180</v>
      </c>
    </row>
    <row r="285" spans="5:8">
      <c r="E285" s="1" t="s">
        <v>248</v>
      </c>
      <c r="F285">
        <v>2552</v>
      </c>
      <c r="G285">
        <v>6269</v>
      </c>
      <c r="H285">
        <v>1573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13968</v>
      </c>
      <c r="G296" s="7">
        <f>IF(G4=$BF$1,"",G271+G272+G273+G274+G275+G276+G277+G278+G279+G280+G281+G282+G283+G284+G285+G286+G287+G288+G289+G290+G291+G292+G293+G294+G295)</f>
        <v>20452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27576</v>
      </c>
      <c r="G297" s="7">
        <f t="shared" ref="G297:O297" si="27">IF(G4=$BF$1,"",MIN(F267,F268,F269)+F296)</f>
        <v>27576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-2364</v>
      </c>
      <c r="G302">
        <v>-282</v>
      </c>
      <c r="H302">
        <v>2318</v>
      </c>
    </row>
    <row r="303" spans="5:15">
      <c r="E303" s="1" t="s">
        <v>265</v>
      </c>
      <c r="F303">
        <v>21023</v>
      </c>
      <c r="G303">
        <v>-32606</v>
      </c>
      <c r="H303">
        <v>-19512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-229</v>
      </c>
      <c r="G315">
        <v>-1530</v>
      </c>
      <c r="H315">
        <v>570</v>
      </c>
    </row>
    <row r="316" spans="5:15">
      <c r="E316" s="1" t="s">
        <v>276</v>
      </c>
    </row>
    <row r="317" spans="5:15">
      <c r="E317" s="1" t="s">
        <v>277</v>
      </c>
      <c r="F317">
        <v>1723</v>
      </c>
      <c r="G317">
        <v>4980</v>
      </c>
      <c r="H317">
        <v>-2557</v>
      </c>
    </row>
    <row r="318" spans="5:15">
      <c r="E318" s="6" t="s">
        <v>278</v>
      </c>
      <c r="F318" s="7">
        <f>F299+F300+F301+F302+F303+F304+F305+F306+F307+F308+F309+F310+F311+F312+F313+F314+F315+F316+F317</f>
        <v>20153</v>
      </c>
      <c r="G318" s="7">
        <f>IF(G4=$BF$1,"",G299+G300+G301+G302+G303+G304+G305+G306+G307+G308+G309+G310+G311+G312+G313+G314+G315+G316+G317)</f>
        <v>-29438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47729</v>
      </c>
      <c r="G319" s="7">
        <f t="shared" ref="G319:O319" si="28">IF(G4=$BF$1,"",G297+G318)</f>
        <v>-1862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47729</v>
      </c>
      <c r="G326" s="7">
        <f t="shared" ref="G326:O326" si="30">IF(G4=$BF$1,"",G325+G319)</f>
        <v>-1862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-3616</v>
      </c>
      <c r="G328">
        <v>-1094</v>
      </c>
      <c r="H328">
        <v>-1835</v>
      </c>
    </row>
    <row r="329" spans="5:15">
      <c r="E329" s="1" t="s">
        <v>288</v>
      </c>
      <c r="F329">
        <v>3702</v>
      </c>
      <c r="G329">
        <v>0</v>
      </c>
      <c r="H329">
        <v>0</v>
      </c>
    </row>
    <row r="330" spans="5:15">
      <c r="E330" s="1" t="s">
        <v>289</v>
      </c>
    </row>
    <row r="331" spans="5:15">
      <c r="E331" s="1" t="s">
        <v>290</v>
      </c>
      <c r="F331">
        <v>-24354</v>
      </c>
      <c r="G331">
        <v>-20026</v>
      </c>
      <c r="H331">
        <v>-8365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-24268</v>
      </c>
      <c r="G337" s="7">
        <f>IF(G4=$BF$1,"",SUM(G328:G336))</f>
        <v>-21120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1209</v>
      </c>
      <c r="G339">
        <v>4174</v>
      </c>
      <c r="H339">
        <v>305</v>
      </c>
    </row>
    <row r="340" spans="5:15">
      <c r="E340" s="1" t="s">
        <v>299</v>
      </c>
      <c r="F340">
        <v>95000</v>
      </c>
      <c r="G340">
        <v>52000</v>
      </c>
      <c r="H340">
        <v>0</v>
      </c>
    </row>
    <row r="341" spans="5:15">
      <c r="E341" s="12" t="s">
        <v>300</v>
      </c>
    </row>
    <row r="342" spans="5:15">
      <c r="E342" s="1" t="s">
        <v>301</v>
      </c>
      <c r="F342">
        <v>-24063</v>
      </c>
      <c r="G342">
        <v>-938</v>
      </c>
      <c r="H342">
        <v>0</v>
      </c>
    </row>
    <row r="343" spans="5:15">
      <c r="E343" s="1" t="s">
        <v>302</v>
      </c>
      <c r="F343">
        <v>-50000</v>
      </c>
      <c r="G343">
        <v>-27000</v>
      </c>
      <c r="H343">
        <v>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-1432</v>
      </c>
      <c r="G349">
        <v>-1678</v>
      </c>
      <c r="H349">
        <v>-2215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20714</v>
      </c>
      <c r="G352" s="7">
        <f>IF(G4=$BF$1,"",SUM(G339:G351))</f>
        <v>26558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44175</v>
      </c>
      <c r="G353" s="7">
        <f t="shared" ref="G353:O353" si="33">IF(G4=$BF$1,"",G326+G337+G352)</f>
        <v>3576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44175</v>
      </c>
      <c r="G355" s="7">
        <f t="shared" ref="G355:O355" si="34">IF(G4=$BF$1,"",G353+G354)</f>
        <v>3576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8013</v>
      </c>
      <c r="G356">
        <v>4104</v>
      </c>
      <c r="H356">
        <v>13363</v>
      </c>
    </row>
    <row r="357" spans="5:15">
      <c r="E357" s="6" t="s">
        <v>316</v>
      </c>
      <c r="F357" s="7">
        <f>F355+F356</f>
        <v>52188</v>
      </c>
      <c r="G357" s="7">
        <f t="shared" ref="G357:O357" si="35">IF(G4=$BF$1,"",G355+G356)</f>
        <v>7680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6.2460068681867188E-2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0.12861574578687013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0.16203494240072391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0.2715337725943413</v>
      </c>
      <c r="G369" s="27">
        <f t="shared" si="41"/>
        <v>0.26478207483129018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6.1635131484678717E-2</v>
      </c>
      <c r="G370" s="27">
        <f t="shared" si="42"/>
        <v>3.8022101984586512E-2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3.1619745604453686E-2</v>
      </c>
      <c r="G371" s="28">
        <f t="shared" si="43"/>
        <v>2.9766301960627722E-2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5.0394968365093031E-2</v>
      </c>
      <c r="G372" s="27">
        <f t="shared" si="44"/>
        <v>5.1887202867782686E-2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7.6884852638793688E-2</v>
      </c>
      <c r="G373" s="27">
        <f t="shared" si="45"/>
        <v>7.5601222094040396E-2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0.34453970274418777</v>
      </c>
      <c r="G376" s="30">
        <f t="shared" si="47"/>
        <v>0.31367243239480735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0.52564541923692032</v>
      </c>
      <c r="G377" s="30">
        <f t="shared" si="48"/>
        <v>0.45703021006325983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5.867397137745975</v>
      </c>
      <c r="G378" s="30">
        <f t="shared" si="49"/>
        <v>6.533018867924528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2.8960130343109065</v>
      </c>
      <c r="G382" s="32">
        <f t="shared" si="51"/>
        <v>2.640266021765417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2.8960130343109065</v>
      </c>
      <c r="G383" s="32">
        <f t="shared" si="52"/>
        <v>2.640266021765417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1.0303622771707879</v>
      </c>
      <c r="G384" s="32">
        <f t="shared" si="53"/>
        <v>0.16148730350665055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0.91487444891700209</v>
      </c>
      <c r="G385" s="32">
        <f t="shared" si="54"/>
        <v>-3.7525191455058442E-2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53754</v>
      </c>
      <c r="G418" s="17">
        <f>G130-G417</f>
        <v>8013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mergeCells count="1">
    <mergeCell ref="P40:T41"/>
  </mergeCells>
  <phoneticPr fontId="8" type="noConversion"/>
  <conditionalFormatting sqref="E101:E103 E130:G136 E138:G139 F137:G137 E89:G97 E156:G159 H146:O159 E267:O269 F333:O336 E330:E336 E339:O351">
    <cfRule type="expression" dxfId="48" priority="31">
      <formula>MOD(ROW(),2)=0</formula>
    </cfRule>
  </conditionalFormatting>
  <conditionalFormatting sqref="F101:G103">
    <cfRule type="expression" dxfId="47" priority="30">
      <formula>MOD(ROW(),2)=0</formula>
    </cfRule>
  </conditionalFormatting>
  <conditionalFormatting sqref="E243:G243">
    <cfRule type="expression" dxfId="46" priority="36">
      <formula>MOD(ROW(),2)=0</formula>
    </cfRule>
  </conditionalFormatting>
  <conditionalFormatting sqref="E323:E324">
    <cfRule type="expression" dxfId="45" priority="32">
      <formula>MOD(ROW(),2)=0</formula>
    </cfRule>
  </conditionalFormatting>
  <conditionalFormatting sqref="E329">
    <cfRule type="expression" dxfId="44" priority="29">
      <formula>MOD(ROW(),2)=0</formula>
    </cfRule>
  </conditionalFormatting>
  <conditionalFormatting sqref="E24:G29">
    <cfRule type="expression" dxfId="43" priority="49">
      <formula>MOD(ROW(),2)=0</formula>
    </cfRule>
  </conditionalFormatting>
  <conditionalFormatting sqref="E99:G99 E328:G328 F329:G332 E31:G42">
    <cfRule type="expression" dxfId="42" priority="50">
      <formula>MOD(ROW(),2)=0</formula>
    </cfRule>
  </conditionalFormatting>
  <conditionalFormatting sqref="E45:G58">
    <cfRule type="expression" dxfId="41" priority="48">
      <formula>MOD(ROW(),2)=0</formula>
    </cfRule>
  </conditionalFormatting>
  <conditionalFormatting sqref="E60:G66">
    <cfRule type="expression" dxfId="40" priority="47">
      <formula>MOD(ROW(),2)=0</formula>
    </cfRule>
  </conditionalFormatting>
  <conditionalFormatting sqref="E68:G70">
    <cfRule type="expression" dxfId="39" priority="46">
      <formula>MOD(ROW(),2)=0</formula>
    </cfRule>
  </conditionalFormatting>
  <conditionalFormatting sqref="E72:G82">
    <cfRule type="expression" dxfId="38" priority="45">
      <formula>MOD(ROW(),2)=0</formula>
    </cfRule>
  </conditionalFormatting>
  <conditionalFormatting sqref="E84:G86">
    <cfRule type="expression" dxfId="37" priority="44">
      <formula>MOD(ROW(),2)=0</formula>
    </cfRule>
  </conditionalFormatting>
  <conditionalFormatting sqref="E107:G127">
    <cfRule type="expression" dxfId="36" priority="43">
      <formula>MOD(ROW(),2)=0</formula>
    </cfRule>
  </conditionalFormatting>
  <conditionalFormatting sqref="E141:G144">
    <cfRule type="expression" dxfId="35" priority="42">
      <formula>MOD(ROW(),2)=0</formula>
    </cfRule>
  </conditionalFormatting>
  <conditionalFormatting sqref="E146:G154 F155:G155">
    <cfRule type="expression" dxfId="34" priority="41">
      <formula>MOD(ROW(),2)=0</formula>
    </cfRule>
  </conditionalFormatting>
  <conditionalFormatting sqref="E163:G188">
    <cfRule type="expression" dxfId="33" priority="40">
      <formula>MOD(ROW(),2)=0</formula>
    </cfRule>
  </conditionalFormatting>
  <conditionalFormatting sqref="E191:G209">
    <cfRule type="expression" dxfId="32" priority="39">
      <formula>MOD(ROW(),2)=0</formula>
    </cfRule>
  </conditionalFormatting>
  <conditionalFormatting sqref="E212:G226">
    <cfRule type="expression" dxfId="31" priority="38">
      <formula>MOD(ROW(),2)=0</formula>
    </cfRule>
  </conditionalFormatting>
  <conditionalFormatting sqref="E229:G242">
    <cfRule type="expression" dxfId="30" priority="37">
      <formula>MOD(ROW(),2)=0</formula>
    </cfRule>
  </conditionalFormatting>
  <conditionalFormatting sqref="E245:G262">
    <cfRule type="expression" dxfId="29" priority="35">
      <formula>MOD(ROW(),2)=0</formula>
    </cfRule>
  </conditionalFormatting>
  <conditionalFormatting sqref="E271:G295 E321:G322 E354:F354 E356:F356 E358:G360 F323:G324 E299:G317">
    <cfRule type="expression" dxfId="28" priority="34">
      <formula>MOD(ROW(),2)=0</formula>
    </cfRule>
  </conditionalFormatting>
  <conditionalFormatting sqref="G354 G356">
    <cfRule type="expression" dxfId="27" priority="33">
      <formula>MOD(ROW(),2)=0</formula>
    </cfRule>
  </conditionalFormatting>
  <conditionalFormatting sqref="E105:G106">
    <cfRule type="expression" dxfId="26" priority="28">
      <formula>MOD(ROW(),2)=0</formula>
    </cfRule>
  </conditionalFormatting>
  <conditionalFormatting sqref="E155">
    <cfRule type="expression" dxfId="25" priority="27">
      <formula>MOD(ROW(),2)=0</formula>
    </cfRule>
  </conditionalFormatting>
  <conditionalFormatting sqref="H24:O29">
    <cfRule type="expression" dxfId="24" priority="26">
      <formula>MOD(ROW(),2)=0</formula>
    </cfRule>
  </conditionalFormatting>
  <conditionalFormatting sqref="H89:O97">
    <cfRule type="expression" dxfId="23" priority="7">
      <formula>MOD(ROW(),2)=0</formula>
    </cfRule>
  </conditionalFormatting>
  <conditionalFormatting sqref="H101:O103">
    <cfRule type="expression" dxfId="22" priority="6">
      <formula>MOD(ROW(),2)=0</formula>
    </cfRule>
  </conditionalFormatting>
  <conditionalFormatting sqref="H243:O243">
    <cfRule type="expression" dxfId="21" priority="11">
      <formula>MOD(ROW(),2)=0</formula>
    </cfRule>
  </conditionalFormatting>
  <conditionalFormatting sqref="H32:O42 H99:O99 H328:O332 H31 K31:O31">
    <cfRule type="expression" dxfId="20" priority="25">
      <formula>MOD(ROW(),2)=0</formula>
    </cfRule>
  </conditionalFormatting>
  <conditionalFormatting sqref="H45:O53 H55:O55 H54 J54:O54 H57:O58 H56 J56:O56">
    <cfRule type="expression" dxfId="19" priority="24">
      <formula>MOD(ROW(),2)=0</formula>
    </cfRule>
  </conditionalFormatting>
  <conditionalFormatting sqref="H60:O66">
    <cfRule type="expression" dxfId="18" priority="23">
      <formula>MOD(ROW(),2)=0</formula>
    </cfRule>
  </conditionalFormatting>
  <conditionalFormatting sqref="H68:O70">
    <cfRule type="expression" dxfId="17" priority="22">
      <formula>MOD(ROW(),2)=0</formula>
    </cfRule>
  </conditionalFormatting>
  <conditionalFormatting sqref="H72:O82">
    <cfRule type="expression" dxfId="16" priority="21">
      <formula>MOD(ROW(),2)=0</formula>
    </cfRule>
  </conditionalFormatting>
  <conditionalFormatting sqref="H84:O86">
    <cfRule type="expression" dxfId="15" priority="20">
      <formula>MOD(ROW(),2)=0</formula>
    </cfRule>
  </conditionalFormatting>
  <conditionalFormatting sqref="H107:O127">
    <cfRule type="expression" dxfId="14" priority="19">
      <formula>MOD(ROW(),2)=0</formula>
    </cfRule>
  </conditionalFormatting>
  <conditionalFormatting sqref="H130:O139">
    <cfRule type="expression" dxfId="13" priority="18">
      <formula>MOD(ROW(),2)=0</formula>
    </cfRule>
  </conditionalFormatting>
  <conditionalFormatting sqref="H141:O144">
    <cfRule type="expression" dxfId="12" priority="17">
      <formula>MOD(ROW(),2)=0</formula>
    </cfRule>
  </conditionalFormatting>
  <conditionalFormatting sqref="H163:O188">
    <cfRule type="expression" dxfId="11" priority="15">
      <formula>MOD(ROW(),2)=0</formula>
    </cfRule>
  </conditionalFormatting>
  <conditionalFormatting sqref="H191:O209">
    <cfRule type="expression" dxfId="10" priority="14">
      <formula>MOD(ROW(),2)=0</formula>
    </cfRule>
  </conditionalFormatting>
  <conditionalFormatting sqref="H212:O226">
    <cfRule type="expression" dxfId="9" priority="13">
      <formula>MOD(ROW(),2)=0</formula>
    </cfRule>
  </conditionalFormatting>
  <conditionalFormatting sqref="H229:O242">
    <cfRule type="expression" dxfId="8" priority="12">
      <formula>MOD(ROW(),2)=0</formula>
    </cfRule>
  </conditionalFormatting>
  <conditionalFormatting sqref="H245:O262">
    <cfRule type="expression" dxfId="7" priority="10">
      <formula>MOD(ROW(),2)=0</formula>
    </cfRule>
  </conditionalFormatting>
  <conditionalFormatting sqref="H271:O295 H321:O324 H358:O360 H299:O317">
    <cfRule type="expression" dxfId="6" priority="9">
      <formula>MOD(ROW(),2)=0</formula>
    </cfRule>
  </conditionalFormatting>
  <conditionalFormatting sqref="H354:O354 H356:O356">
    <cfRule type="expression" dxfId="5" priority="8">
      <formula>MOD(ROW(),2)=0</formula>
    </cfRule>
  </conditionalFormatting>
  <conditionalFormatting sqref="H105:O106">
    <cfRule type="expression" dxfId="4" priority="5">
      <formula>MOD(ROW(),2)=0</formula>
    </cfRule>
  </conditionalFormatting>
  <conditionalFormatting sqref="I31">
    <cfRule type="expression" dxfId="3" priority="4">
      <formula>MOD(ROW(),2)=0</formula>
    </cfRule>
  </conditionalFormatting>
  <conditionalFormatting sqref="J31">
    <cfRule type="expression" dxfId="2" priority="3">
      <formula>MOD(ROW(),2)=0</formula>
    </cfRule>
  </conditionalFormatting>
  <conditionalFormatting sqref="I54">
    <cfRule type="expression" dxfId="1" priority="2">
      <formula>MOD(ROW(),2)=0</formula>
    </cfRule>
  </conditionalFormatting>
  <conditionalFormatting sqref="I5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D7E8-82B4-47C9-A8B2-DF4D34642F02}">
  <dimension ref="A1:D15"/>
  <sheetViews>
    <sheetView workbookViewId="0">
      <selection activeCell="A10" sqref="A10"/>
    </sheetView>
  </sheetViews>
  <sheetFormatPr defaultRowHeight="13.2"/>
  <cols>
    <col min="1" max="1" width="31.5546875" customWidth="1"/>
    <col min="2" max="2" width="63.44140625" bestFit="1" customWidth="1"/>
    <col min="3" max="3" width="15.33203125" bestFit="1" customWidth="1"/>
    <col min="4" max="4" width="14.6640625" customWidth="1"/>
  </cols>
  <sheetData>
    <row r="1" spans="1:4">
      <c r="A1" s="39" t="s">
        <v>493</v>
      </c>
      <c r="B1" s="39" t="s">
        <v>494</v>
      </c>
      <c r="C1" s="39" t="s">
        <v>495</v>
      </c>
      <c r="D1" s="39"/>
    </row>
    <row r="2" spans="1:4">
      <c r="A2" s="39" t="s">
        <v>422</v>
      </c>
      <c r="B2" s="39" t="s">
        <v>508</v>
      </c>
      <c r="C2" s="39" t="s">
        <v>496</v>
      </c>
      <c r="D2" s="39"/>
    </row>
    <row r="3" spans="1:4">
      <c r="A3" t="s">
        <v>429</v>
      </c>
      <c r="B3" t="s">
        <v>515</v>
      </c>
      <c r="C3" s="39" t="s">
        <v>496</v>
      </c>
    </row>
    <row r="4" spans="1:4">
      <c r="A4" t="s">
        <v>432</v>
      </c>
      <c r="B4" t="s">
        <v>516</v>
      </c>
      <c r="C4" s="39" t="s">
        <v>496</v>
      </c>
    </row>
    <row r="5" spans="1:4">
      <c r="A5" t="s">
        <v>521</v>
      </c>
      <c r="B5" t="s">
        <v>497</v>
      </c>
      <c r="C5" s="39" t="s">
        <v>496</v>
      </c>
    </row>
    <row r="6" spans="1:4">
      <c r="A6" t="s">
        <v>395</v>
      </c>
      <c r="B6" t="s">
        <v>523</v>
      </c>
      <c r="C6" s="39" t="s">
        <v>496</v>
      </c>
    </row>
    <row r="7" spans="1:4">
      <c r="A7" t="s">
        <v>528</v>
      </c>
      <c r="B7" t="s">
        <v>527</v>
      </c>
      <c r="C7" s="39" t="s">
        <v>496</v>
      </c>
    </row>
    <row r="8" spans="1:4">
      <c r="A8" t="s">
        <v>532</v>
      </c>
      <c r="B8" t="s">
        <v>498</v>
      </c>
      <c r="C8" s="39" t="s">
        <v>496</v>
      </c>
    </row>
    <row r="9" spans="1:4">
      <c r="A9" t="s">
        <v>533</v>
      </c>
      <c r="B9" t="s">
        <v>498</v>
      </c>
      <c r="C9" s="39" t="s">
        <v>496</v>
      </c>
    </row>
    <row r="10" spans="1:4">
      <c r="C10" s="39"/>
    </row>
    <row r="11" spans="1:4">
      <c r="C11" s="39"/>
    </row>
    <row r="12" spans="1:4">
      <c r="C12" s="39"/>
    </row>
    <row r="13" spans="1:4">
      <c r="C13" s="39"/>
    </row>
    <row r="14" spans="1:4">
      <c r="C14" s="39"/>
    </row>
    <row r="15" spans="1:4">
      <c r="C15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"/>
  <sheetViews>
    <sheetView showGridLines="0" zoomScaleNormal="100" workbookViewId="0">
      <selection activeCell="D1" sqref="D1"/>
    </sheetView>
  </sheetViews>
  <sheetFormatPr defaultRowHeight="13.2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topLeftCell="A16" workbookViewId="0">
      <selection activeCell="B30" sqref="B30"/>
    </sheetView>
  </sheetViews>
  <sheetFormatPr defaultRowHeight="13.2"/>
  <cols>
    <col min="1" max="4" width="33.77734375" customWidth="1"/>
  </cols>
  <sheetData>
    <row r="1" spans="1:6">
      <c r="A1" t="s">
        <v>374</v>
      </c>
    </row>
    <row r="2" spans="1:6">
      <c r="A2" t="s">
        <v>375</v>
      </c>
    </row>
    <row r="3" spans="1:6">
      <c r="E3">
        <v>2017</v>
      </c>
      <c r="F3">
        <v>2016</v>
      </c>
    </row>
    <row r="4" spans="1:6">
      <c r="A4" t="s">
        <v>376</v>
      </c>
    </row>
    <row r="5" spans="1:6">
      <c r="A5" t="s">
        <v>377</v>
      </c>
      <c r="B5" t="s">
        <v>116</v>
      </c>
      <c r="C5" t="s">
        <v>116</v>
      </c>
      <c r="D5" t="s">
        <v>116</v>
      </c>
    </row>
    <row r="6" spans="1:6">
      <c r="A6" t="s">
        <v>378</v>
      </c>
      <c r="B6" t="s">
        <v>117</v>
      </c>
      <c r="C6" t="s">
        <v>117</v>
      </c>
      <c r="D6" t="s">
        <v>116</v>
      </c>
      <c r="E6">
        <v>53754</v>
      </c>
      <c r="F6">
        <v>8013</v>
      </c>
    </row>
    <row r="7" spans="1:6">
      <c r="A7" t="s">
        <v>379</v>
      </c>
      <c r="B7" t="s">
        <v>352</v>
      </c>
      <c r="C7" t="s">
        <v>137</v>
      </c>
      <c r="D7" t="s">
        <v>116</v>
      </c>
      <c r="E7">
        <v>88952</v>
      </c>
      <c r="F7">
        <v>116999</v>
      </c>
    </row>
    <row r="8" spans="1:6">
      <c r="A8" t="s">
        <v>380</v>
      </c>
      <c r="B8" t="s">
        <v>134</v>
      </c>
      <c r="C8" t="s">
        <v>134</v>
      </c>
      <c r="D8" t="s">
        <v>116</v>
      </c>
      <c r="E8">
        <v>8379</v>
      </c>
      <c r="F8">
        <v>5998</v>
      </c>
    </row>
    <row r="9" spans="1:6">
      <c r="A9" t="s">
        <v>381</v>
      </c>
      <c r="B9" t="s">
        <v>12</v>
      </c>
      <c r="C9" t="s">
        <v>12</v>
      </c>
      <c r="D9" t="s">
        <v>116</v>
      </c>
      <c r="E9">
        <v>151085</v>
      </c>
      <c r="F9">
        <v>131010</v>
      </c>
    </row>
    <row r="10" spans="1:6">
      <c r="A10" t="s">
        <v>382</v>
      </c>
      <c r="B10" t="s">
        <v>383</v>
      </c>
      <c r="C10" t="s">
        <v>84</v>
      </c>
      <c r="D10" t="s">
        <v>80</v>
      </c>
      <c r="E10">
        <v>7489</v>
      </c>
      <c r="F10">
        <v>6648</v>
      </c>
    </row>
    <row r="11" spans="1:6">
      <c r="A11" t="s">
        <v>384</v>
      </c>
      <c r="B11" t="s">
        <v>113</v>
      </c>
      <c r="C11" t="s">
        <v>113</v>
      </c>
      <c r="D11" t="s">
        <v>80</v>
      </c>
    </row>
    <row r="12" spans="1:6">
      <c r="A12" t="s">
        <v>385</v>
      </c>
      <c r="B12" t="s">
        <v>385</v>
      </c>
      <c r="C12" t="s">
        <v>91</v>
      </c>
      <c r="D12" t="s">
        <v>80</v>
      </c>
      <c r="E12">
        <v>90339</v>
      </c>
      <c r="F12">
        <v>72688</v>
      </c>
    </row>
    <row r="13" spans="1:6">
      <c r="A13" t="s">
        <v>386</v>
      </c>
      <c r="B13" t="s">
        <v>387</v>
      </c>
      <c r="C13" t="s">
        <v>93</v>
      </c>
      <c r="D13" t="s">
        <v>80</v>
      </c>
      <c r="E13">
        <v>16596</v>
      </c>
      <c r="F13">
        <v>15263</v>
      </c>
    </row>
    <row r="14" spans="1:6">
      <c r="A14" t="s">
        <v>388</v>
      </c>
      <c r="B14" t="s">
        <v>105</v>
      </c>
      <c r="C14" t="s">
        <v>105</v>
      </c>
      <c r="D14" t="s">
        <v>80</v>
      </c>
      <c r="F14">
        <v>900</v>
      </c>
    </row>
    <row r="15" spans="1:6">
      <c r="A15" t="s">
        <v>389</v>
      </c>
      <c r="B15" t="s">
        <v>101</v>
      </c>
      <c r="C15" t="s">
        <v>101</v>
      </c>
      <c r="D15" t="s">
        <v>80</v>
      </c>
      <c r="E15">
        <v>1601</v>
      </c>
      <c r="F15">
        <v>3355</v>
      </c>
    </row>
    <row r="16" spans="1:6">
      <c r="A16" t="s">
        <v>390</v>
      </c>
      <c r="B16" t="s">
        <v>140</v>
      </c>
      <c r="C16" t="s">
        <v>140</v>
      </c>
      <c r="D16" t="s">
        <v>80</v>
      </c>
      <c r="E16">
        <v>108536</v>
      </c>
      <c r="F16">
        <v>92206</v>
      </c>
    </row>
    <row r="17" spans="1:6">
      <c r="A17" t="s">
        <v>391</v>
      </c>
      <c r="D17" t="s">
        <v>80</v>
      </c>
      <c r="E17">
        <v>267110</v>
      </c>
      <c r="F17">
        <v>229864</v>
      </c>
    </row>
    <row r="18" spans="1:6">
      <c r="A18" t="s">
        <v>392</v>
      </c>
      <c r="D18" t="s">
        <v>80</v>
      </c>
    </row>
    <row r="19" spans="1:6">
      <c r="A19" t="s">
        <v>393</v>
      </c>
      <c r="B19" t="s">
        <v>141</v>
      </c>
      <c r="C19" t="s">
        <v>141</v>
      </c>
      <c r="D19" t="s">
        <v>141</v>
      </c>
    </row>
    <row r="20" spans="1:6">
      <c r="A20" t="s">
        <v>394</v>
      </c>
      <c r="B20" t="s">
        <v>394</v>
      </c>
      <c r="C20" t="s">
        <v>163</v>
      </c>
      <c r="D20" t="s">
        <v>141</v>
      </c>
      <c r="E20">
        <v>4271</v>
      </c>
      <c r="F20">
        <v>4486</v>
      </c>
    </row>
    <row r="21" spans="1:6">
      <c r="A21" t="s">
        <v>395</v>
      </c>
      <c r="B21" t="s">
        <v>146</v>
      </c>
      <c r="C21" t="s">
        <v>146</v>
      </c>
      <c r="D21" t="s">
        <v>141</v>
      </c>
      <c r="E21">
        <v>3099</v>
      </c>
      <c r="F21">
        <v>2531</v>
      </c>
    </row>
    <row r="22" spans="1:6">
      <c r="A22" t="s">
        <v>364</v>
      </c>
      <c r="B22" t="s">
        <v>396</v>
      </c>
      <c r="C22" t="s">
        <v>161</v>
      </c>
      <c r="D22" t="s">
        <v>141</v>
      </c>
      <c r="E22">
        <v>44800</v>
      </c>
      <c r="F22">
        <v>42603</v>
      </c>
    </row>
    <row r="23" spans="1:6">
      <c r="A23" t="s">
        <v>397</v>
      </c>
      <c r="B23" t="s">
        <v>13</v>
      </c>
      <c r="C23" t="s">
        <v>13</v>
      </c>
      <c r="D23" t="s">
        <v>141</v>
      </c>
      <c r="E23">
        <v>52170</v>
      </c>
      <c r="F23">
        <v>49620</v>
      </c>
    </row>
    <row r="24" spans="1:6">
      <c r="A24" t="s">
        <v>398</v>
      </c>
      <c r="B24" t="s">
        <v>180</v>
      </c>
      <c r="C24" t="s">
        <v>180</v>
      </c>
      <c r="D24" t="s">
        <v>165</v>
      </c>
    </row>
    <row r="25" spans="1:6">
      <c r="A25" t="s">
        <v>399</v>
      </c>
      <c r="B25" t="s">
        <v>146</v>
      </c>
      <c r="C25" t="s">
        <v>146</v>
      </c>
      <c r="D25" t="s">
        <v>141</v>
      </c>
      <c r="E25">
        <v>39860</v>
      </c>
      <c r="F25">
        <v>22482</v>
      </c>
    </row>
    <row r="26" spans="1:6">
      <c r="A26" t="s">
        <v>400</v>
      </c>
      <c r="B26" t="s">
        <v>164</v>
      </c>
      <c r="C26" t="s">
        <v>164</v>
      </c>
      <c r="D26" t="s">
        <v>141</v>
      </c>
      <c r="E26">
        <v>92030</v>
      </c>
      <c r="F26">
        <v>72102</v>
      </c>
    </row>
    <row r="27" spans="1:6">
      <c r="A27" t="s">
        <v>401</v>
      </c>
      <c r="B27" t="s">
        <v>181</v>
      </c>
      <c r="C27" t="s">
        <v>181</v>
      </c>
      <c r="D27" t="s">
        <v>141</v>
      </c>
    </row>
    <row r="28" spans="1:6">
      <c r="A28" t="s">
        <v>402</v>
      </c>
      <c r="B28" t="s">
        <v>182</v>
      </c>
      <c r="C28" t="s">
        <v>182</v>
      </c>
      <c r="D28" t="s">
        <v>181</v>
      </c>
    </row>
    <row r="29" spans="1:6">
      <c r="A29" t="s">
        <v>403</v>
      </c>
      <c r="D29" t="s">
        <v>181</v>
      </c>
      <c r="E29">
        <v>12</v>
      </c>
      <c r="F29">
        <v>12</v>
      </c>
    </row>
    <row r="30" spans="1:6">
      <c r="A30" t="s">
        <v>404</v>
      </c>
      <c r="B30" t="s">
        <v>182</v>
      </c>
      <c r="C30" t="s">
        <v>182</v>
      </c>
      <c r="D30" t="s">
        <v>181</v>
      </c>
      <c r="E30">
        <v>95963</v>
      </c>
      <c r="F30">
        <v>92253</v>
      </c>
    </row>
    <row r="31" spans="1:6">
      <c r="A31" t="s">
        <v>405</v>
      </c>
      <c r="B31" t="s">
        <v>187</v>
      </c>
      <c r="C31" t="s">
        <v>187</v>
      </c>
      <c r="D31" t="s">
        <v>181</v>
      </c>
      <c r="E31">
        <v>79105</v>
      </c>
      <c r="F31">
        <v>65497</v>
      </c>
    </row>
    <row r="32" spans="1:6">
      <c r="A32" t="s">
        <v>406</v>
      </c>
      <c r="B32" t="s">
        <v>195</v>
      </c>
      <c r="C32" t="s">
        <v>195</v>
      </c>
      <c r="D32" t="s">
        <v>181</v>
      </c>
      <c r="E32">
        <v>175080</v>
      </c>
      <c r="F32">
        <v>157762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5"/>
  <sheetViews>
    <sheetView topLeftCell="A31" workbookViewId="0">
      <selection activeCell="C40" sqref="C40"/>
    </sheetView>
  </sheetViews>
  <sheetFormatPr defaultRowHeight="13.2"/>
  <cols>
    <col min="1" max="4" width="33.77734375" customWidth="1"/>
  </cols>
  <sheetData>
    <row r="1" spans="1:6">
      <c r="A1" t="s">
        <v>374</v>
      </c>
    </row>
    <row r="2" spans="1:6">
      <c r="A2" t="s">
        <v>375</v>
      </c>
    </row>
    <row r="3" spans="1:6">
      <c r="E3">
        <v>2017</v>
      </c>
      <c r="F3">
        <v>2016</v>
      </c>
    </row>
    <row r="4" spans="1:6">
      <c r="A4" t="s">
        <v>376</v>
      </c>
    </row>
    <row r="5" spans="1:6">
      <c r="A5" t="s">
        <v>377</v>
      </c>
    </row>
    <row r="6" spans="1:6">
      <c r="A6" t="s">
        <v>378</v>
      </c>
      <c r="E6">
        <v>53754</v>
      </c>
      <c r="F6">
        <v>8013</v>
      </c>
    </row>
    <row r="7" spans="1:6">
      <c r="A7" t="s">
        <v>379</v>
      </c>
      <c r="E7">
        <v>88952</v>
      </c>
      <c r="F7">
        <v>116999</v>
      </c>
    </row>
    <row r="8" spans="1:6">
      <c r="A8" t="s">
        <v>380</v>
      </c>
      <c r="E8">
        <v>8379</v>
      </c>
      <c r="F8">
        <v>5998</v>
      </c>
    </row>
    <row r="9" spans="1:6">
      <c r="A9" t="s">
        <v>381</v>
      </c>
      <c r="E9">
        <v>151085</v>
      </c>
      <c r="F9">
        <v>131010</v>
      </c>
    </row>
    <row r="10" spans="1:6">
      <c r="A10" t="s">
        <v>382</v>
      </c>
      <c r="B10" t="s">
        <v>42</v>
      </c>
      <c r="C10" t="s">
        <v>42</v>
      </c>
      <c r="D10" t="s">
        <v>407</v>
      </c>
      <c r="E10">
        <v>7489</v>
      </c>
      <c r="F10">
        <v>6648</v>
      </c>
    </row>
    <row r="11" spans="1:6">
      <c r="A11" t="s">
        <v>384</v>
      </c>
      <c r="B11" t="s">
        <v>408</v>
      </c>
      <c r="C11" t="s">
        <v>33</v>
      </c>
      <c r="D11" t="s">
        <v>407</v>
      </c>
    </row>
    <row r="12" spans="1:6">
      <c r="A12" t="s">
        <v>385</v>
      </c>
      <c r="D12" t="s">
        <v>407</v>
      </c>
      <c r="E12">
        <v>90339</v>
      </c>
      <c r="F12">
        <v>72688</v>
      </c>
    </row>
    <row r="13" spans="1:6">
      <c r="A13" t="s">
        <v>386</v>
      </c>
      <c r="B13" t="s">
        <v>409</v>
      </c>
      <c r="C13" t="s">
        <v>43</v>
      </c>
      <c r="D13" t="s">
        <v>407</v>
      </c>
      <c r="E13">
        <v>16596</v>
      </c>
      <c r="F13">
        <v>15263</v>
      </c>
    </row>
    <row r="14" spans="1:6">
      <c r="A14" t="s">
        <v>388</v>
      </c>
      <c r="D14" t="s">
        <v>407</v>
      </c>
      <c r="F14">
        <v>900</v>
      </c>
    </row>
    <row r="15" spans="1:6">
      <c r="A15" t="s">
        <v>389</v>
      </c>
      <c r="B15" t="s">
        <v>60</v>
      </c>
      <c r="C15" t="s">
        <v>60</v>
      </c>
      <c r="D15" t="s">
        <v>407</v>
      </c>
      <c r="E15">
        <v>-1601</v>
      </c>
      <c r="F15">
        <v>-3355</v>
      </c>
    </row>
    <row r="16" spans="1:6">
      <c r="A16" t="s">
        <v>390</v>
      </c>
      <c r="D16" t="s">
        <v>407</v>
      </c>
      <c r="E16">
        <v>108536</v>
      </c>
      <c r="F16">
        <v>92206</v>
      </c>
    </row>
    <row r="17" spans="1:6">
      <c r="A17" t="s">
        <v>391</v>
      </c>
      <c r="D17" t="s">
        <v>407</v>
      </c>
      <c r="E17">
        <v>267110</v>
      </c>
      <c r="F17">
        <v>229864</v>
      </c>
    </row>
    <row r="18" spans="1:6">
      <c r="A18" t="s">
        <v>392</v>
      </c>
      <c r="D18" t="s">
        <v>407</v>
      </c>
    </row>
    <row r="19" spans="1:6">
      <c r="A19" t="s">
        <v>393</v>
      </c>
      <c r="D19" t="s">
        <v>407</v>
      </c>
    </row>
    <row r="20" spans="1:6">
      <c r="A20" t="s">
        <v>394</v>
      </c>
      <c r="D20" t="s">
        <v>407</v>
      </c>
      <c r="E20">
        <v>4271</v>
      </c>
      <c r="F20">
        <v>4486</v>
      </c>
    </row>
    <row r="21" spans="1:6">
      <c r="A21" t="s">
        <v>395</v>
      </c>
      <c r="D21" t="s">
        <v>407</v>
      </c>
      <c r="E21">
        <v>3099</v>
      </c>
      <c r="F21">
        <v>2531</v>
      </c>
    </row>
    <row r="22" spans="1:6">
      <c r="A22" t="s">
        <v>364</v>
      </c>
      <c r="D22" t="s">
        <v>407</v>
      </c>
      <c r="E22">
        <v>44800</v>
      </c>
      <c r="F22">
        <v>42603</v>
      </c>
    </row>
    <row r="23" spans="1:6">
      <c r="A23" t="s">
        <v>397</v>
      </c>
      <c r="D23" t="s">
        <v>407</v>
      </c>
      <c r="E23">
        <v>52170</v>
      </c>
      <c r="F23">
        <v>49620</v>
      </c>
    </row>
    <row r="24" spans="1:6">
      <c r="A24" t="s">
        <v>398</v>
      </c>
      <c r="D24" t="s">
        <v>407</v>
      </c>
    </row>
    <row r="25" spans="1:6">
      <c r="A25" t="s">
        <v>399</v>
      </c>
      <c r="D25" t="s">
        <v>407</v>
      </c>
      <c r="E25">
        <v>39860</v>
      </c>
      <c r="F25">
        <v>22482</v>
      </c>
    </row>
    <row r="26" spans="1:6">
      <c r="A26" t="s">
        <v>400</v>
      </c>
      <c r="D26" t="s">
        <v>407</v>
      </c>
      <c r="E26">
        <v>92030</v>
      </c>
      <c r="F26">
        <v>72102</v>
      </c>
    </row>
    <row r="27" spans="1:6">
      <c r="A27" t="s">
        <v>401</v>
      </c>
      <c r="D27" t="s">
        <v>407</v>
      </c>
    </row>
    <row r="28" spans="1:6">
      <c r="A28" t="s">
        <v>402</v>
      </c>
      <c r="D28" t="s">
        <v>407</v>
      </c>
    </row>
    <row r="29" spans="1:6">
      <c r="A29" t="s">
        <v>403</v>
      </c>
      <c r="D29" t="s">
        <v>407</v>
      </c>
      <c r="E29">
        <v>12</v>
      </c>
      <c r="F29">
        <v>12</v>
      </c>
    </row>
    <row r="30" spans="1:6">
      <c r="A30" t="s">
        <v>404</v>
      </c>
      <c r="D30" t="s">
        <v>407</v>
      </c>
      <c r="E30">
        <v>95963</v>
      </c>
      <c r="F30">
        <v>92253</v>
      </c>
    </row>
    <row r="31" spans="1:6">
      <c r="A31" t="s">
        <v>405</v>
      </c>
      <c r="D31" t="s">
        <v>407</v>
      </c>
      <c r="E31">
        <v>79105</v>
      </c>
      <c r="F31">
        <v>65497</v>
      </c>
    </row>
    <row r="32" spans="1:6">
      <c r="A32" t="s">
        <v>406</v>
      </c>
      <c r="D32" t="s">
        <v>407</v>
      </c>
      <c r="E32">
        <v>175080</v>
      </c>
      <c r="F32">
        <v>157762</v>
      </c>
    </row>
    <row r="33" spans="1:6">
      <c r="D33" t="s">
        <v>407</v>
      </c>
    </row>
    <row r="34" spans="1:6">
      <c r="D34" t="s">
        <v>407</v>
      </c>
      <c r="F34">
        <v>31</v>
      </c>
    </row>
    <row r="35" spans="1:6">
      <c r="D35" t="s">
        <v>407</v>
      </c>
      <c r="E35">
        <v>2017</v>
      </c>
      <c r="F35">
        <v>2016</v>
      </c>
    </row>
    <row r="36" spans="1:6">
      <c r="A36" t="s">
        <v>410</v>
      </c>
      <c r="B36" t="s">
        <v>407</v>
      </c>
      <c r="C36" t="s">
        <v>26</v>
      </c>
      <c r="D36" t="s">
        <v>407</v>
      </c>
      <c r="E36">
        <v>425715</v>
      </c>
      <c r="F36">
        <v>400688</v>
      </c>
    </row>
    <row r="37" spans="1:6">
      <c r="A37" t="s">
        <v>411</v>
      </c>
      <c r="B37" t="s">
        <v>27</v>
      </c>
      <c r="C37" t="s">
        <v>27</v>
      </c>
      <c r="D37" t="s">
        <v>407</v>
      </c>
      <c r="E37">
        <v>310119</v>
      </c>
      <c r="F37">
        <v>294593</v>
      </c>
    </row>
    <row r="38" spans="1:6">
      <c r="A38" t="s">
        <v>412</v>
      </c>
      <c r="B38" t="s">
        <v>413</v>
      </c>
      <c r="C38" t="s">
        <v>32</v>
      </c>
      <c r="D38" t="s">
        <v>407</v>
      </c>
      <c r="E38">
        <v>115596</v>
      </c>
      <c r="F38">
        <v>106095</v>
      </c>
    </row>
    <row r="39" spans="1:6">
      <c r="A39" t="s">
        <v>414</v>
      </c>
      <c r="B39" t="s">
        <v>36</v>
      </c>
      <c r="C39" t="s">
        <v>36</v>
      </c>
      <c r="D39" t="s">
        <v>407</v>
      </c>
      <c r="E39">
        <v>76902</v>
      </c>
      <c r="F39">
        <v>76840</v>
      </c>
    </row>
    <row r="40" spans="1:6">
      <c r="A40" t="s">
        <v>415</v>
      </c>
      <c r="B40" t="s">
        <v>416</v>
      </c>
      <c r="C40" t="s">
        <v>47</v>
      </c>
      <c r="D40" t="s">
        <v>407</v>
      </c>
      <c r="E40">
        <v>-2467</v>
      </c>
    </row>
    <row r="41" spans="1:6">
      <c r="A41" t="s">
        <v>417</v>
      </c>
      <c r="B41" t="s">
        <v>418</v>
      </c>
      <c r="C41" t="s">
        <v>56</v>
      </c>
      <c r="D41" t="s">
        <v>407</v>
      </c>
    </row>
    <row r="42" spans="1:6">
      <c r="A42" t="s">
        <v>419</v>
      </c>
      <c r="B42" t="s">
        <v>42</v>
      </c>
      <c r="C42" t="s">
        <v>42</v>
      </c>
      <c r="D42" t="s">
        <v>407</v>
      </c>
      <c r="E42">
        <v>6663</v>
      </c>
      <c r="F42">
        <v>6647</v>
      </c>
    </row>
    <row r="43" spans="1:6">
      <c r="A43" t="s">
        <v>420</v>
      </c>
      <c r="B43" t="s">
        <v>40</v>
      </c>
      <c r="C43" t="s">
        <v>40</v>
      </c>
      <c r="D43" t="s">
        <v>407</v>
      </c>
      <c r="E43">
        <v>8259</v>
      </c>
      <c r="F43">
        <v>7373</v>
      </c>
    </row>
    <row r="44" spans="1:6">
      <c r="A44" t="s">
        <v>421</v>
      </c>
      <c r="B44" t="s">
        <v>45</v>
      </c>
      <c r="C44" t="s">
        <v>45</v>
      </c>
      <c r="D44" t="s">
        <v>407</v>
      </c>
      <c r="E44">
        <v>89357</v>
      </c>
      <c r="F44">
        <v>90860</v>
      </c>
    </row>
    <row r="45" spans="1:6">
      <c r="A45" t="s">
        <v>422</v>
      </c>
      <c r="B45" t="s">
        <v>408</v>
      </c>
      <c r="C45" t="s">
        <v>33</v>
      </c>
      <c r="D45" t="s">
        <v>407</v>
      </c>
      <c r="E45">
        <v>26239</v>
      </c>
      <c r="F45">
        <v>15235</v>
      </c>
    </row>
    <row r="46" spans="1:6">
      <c r="A46" t="s">
        <v>423</v>
      </c>
      <c r="B46" t="s">
        <v>54</v>
      </c>
      <c r="C46" t="s">
        <v>54</v>
      </c>
      <c r="D46" t="s">
        <v>407</v>
      </c>
      <c r="E46">
        <v>-66</v>
      </c>
      <c r="F46">
        <v>-2812</v>
      </c>
    </row>
    <row r="47" spans="1:6">
      <c r="A47" t="s">
        <v>424</v>
      </c>
      <c r="B47" t="s">
        <v>51</v>
      </c>
      <c r="C47" t="s">
        <v>51</v>
      </c>
      <c r="D47" t="s">
        <v>407</v>
      </c>
      <c r="E47">
        <v>4472</v>
      </c>
      <c r="F47">
        <v>2332</v>
      </c>
    </row>
    <row r="48" spans="1:6">
      <c r="A48" t="s">
        <v>425</v>
      </c>
      <c r="B48" t="s">
        <v>408</v>
      </c>
      <c r="C48" t="s">
        <v>33</v>
      </c>
      <c r="D48" t="s">
        <v>407</v>
      </c>
      <c r="E48">
        <v>4406</v>
      </c>
      <c r="F48">
        <v>-480</v>
      </c>
    </row>
    <row r="49" spans="1:6">
      <c r="A49" t="s">
        <v>426</v>
      </c>
      <c r="B49" t="s">
        <v>407</v>
      </c>
      <c r="C49" t="s">
        <v>26</v>
      </c>
      <c r="D49" t="s">
        <v>407</v>
      </c>
      <c r="E49">
        <v>217</v>
      </c>
      <c r="F49">
        <v>206</v>
      </c>
    </row>
    <row r="50" spans="1:6">
      <c r="A50" t="s">
        <v>427</v>
      </c>
      <c r="B50" t="s">
        <v>428</v>
      </c>
      <c r="C50" t="s">
        <v>61</v>
      </c>
      <c r="D50" t="s">
        <v>407</v>
      </c>
      <c r="E50">
        <v>22050</v>
      </c>
      <c r="F50">
        <v>15921</v>
      </c>
    </row>
    <row r="51" spans="1:6">
      <c r="A51" t="s">
        <v>429</v>
      </c>
      <c r="B51" t="s">
        <v>56</v>
      </c>
      <c r="C51" t="s">
        <v>56</v>
      </c>
      <c r="D51" t="s">
        <v>407</v>
      </c>
      <c r="E51">
        <v>8589</v>
      </c>
      <c r="F51">
        <v>3994</v>
      </c>
    </row>
    <row r="52" spans="1:6">
      <c r="A52" t="s">
        <v>430</v>
      </c>
      <c r="B52" t="s">
        <v>408</v>
      </c>
      <c r="C52" t="s">
        <v>33</v>
      </c>
      <c r="D52" t="s">
        <v>407</v>
      </c>
      <c r="E52">
        <v>13461</v>
      </c>
      <c r="F52">
        <v>11927</v>
      </c>
    </row>
    <row r="53" spans="1:6">
      <c r="A53" t="s">
        <v>431</v>
      </c>
      <c r="B53" t="s">
        <v>58</v>
      </c>
      <c r="C53" t="s">
        <v>58</v>
      </c>
      <c r="D53" t="s">
        <v>407</v>
      </c>
      <c r="E53">
        <v>147</v>
      </c>
      <c r="F53">
        <v>97</v>
      </c>
    </row>
    <row r="54" spans="1:6">
      <c r="A54" t="s">
        <v>432</v>
      </c>
      <c r="B54" t="s">
        <v>70</v>
      </c>
      <c r="C54" t="s">
        <v>70</v>
      </c>
      <c r="D54" t="s">
        <v>407</v>
      </c>
      <c r="E54">
        <v>13608</v>
      </c>
      <c r="F54">
        <v>12024</v>
      </c>
    </row>
    <row r="55" spans="1:6">
      <c r="A55" t="s">
        <v>433</v>
      </c>
      <c r="D55" t="s">
        <v>407</v>
      </c>
    </row>
    <row r="56" spans="1:6">
      <c r="A56" t="s">
        <v>434</v>
      </c>
      <c r="D56" t="s">
        <v>407</v>
      </c>
    </row>
    <row r="57" spans="1:6">
      <c r="A57" t="s">
        <v>435</v>
      </c>
      <c r="D57" t="s">
        <v>407</v>
      </c>
      <c r="E57">
        <v>118</v>
      </c>
      <c r="F57">
        <v>105</v>
      </c>
    </row>
    <row r="58" spans="1:6">
      <c r="A58" t="s">
        <v>436</v>
      </c>
      <c r="D58" t="s">
        <v>407</v>
      </c>
      <c r="E58">
        <v>1</v>
      </c>
      <c r="F58">
        <v>1</v>
      </c>
    </row>
    <row r="59" spans="1:6">
      <c r="A59" t="s">
        <v>434</v>
      </c>
      <c r="D59" t="s">
        <v>407</v>
      </c>
      <c r="E59">
        <v>119</v>
      </c>
      <c r="F59">
        <v>106</v>
      </c>
    </row>
    <row r="60" spans="1:6">
      <c r="A60" t="s">
        <v>437</v>
      </c>
      <c r="D60" t="s">
        <v>407</v>
      </c>
    </row>
    <row r="61" spans="1:6">
      <c r="A61" t="s">
        <v>435</v>
      </c>
      <c r="D61" t="s">
        <v>407</v>
      </c>
      <c r="E61">
        <v>116</v>
      </c>
      <c r="F61">
        <v>105</v>
      </c>
    </row>
    <row r="62" spans="1:6">
      <c r="A62" t="s">
        <v>436</v>
      </c>
      <c r="B62" t="s">
        <v>58</v>
      </c>
      <c r="C62" t="s">
        <v>58</v>
      </c>
      <c r="D62" t="s">
        <v>407</v>
      </c>
      <c r="E62">
        <v>-1</v>
      </c>
      <c r="F62">
        <v>-1</v>
      </c>
    </row>
    <row r="63" spans="1:6">
      <c r="A63" t="s">
        <v>437</v>
      </c>
      <c r="D63" t="s">
        <v>407</v>
      </c>
      <c r="E63">
        <v>117</v>
      </c>
      <c r="F63">
        <v>106</v>
      </c>
    </row>
    <row r="64" spans="1:6">
      <c r="A64" t="s">
        <v>438</v>
      </c>
      <c r="D64" t="s">
        <v>407</v>
      </c>
    </row>
    <row r="65" spans="1:6">
      <c r="A65" t="s">
        <v>439</v>
      </c>
      <c r="D65" t="s">
        <v>407</v>
      </c>
      <c r="E65">
        <v>11470</v>
      </c>
      <c r="F65">
        <v>11292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G77"/>
  <sheetViews>
    <sheetView workbookViewId="0"/>
  </sheetViews>
  <sheetFormatPr defaultRowHeight="13.2"/>
  <cols>
    <col min="1" max="4" width="33.77734375" customWidth="1"/>
  </cols>
  <sheetData>
    <row r="6" spans="1:7">
      <c r="A6" t="s">
        <v>440</v>
      </c>
      <c r="E6">
        <v>11010</v>
      </c>
      <c r="F6">
        <v>84929</v>
      </c>
      <c r="G6">
        <v>41850</v>
      </c>
    </row>
    <row r="7" spans="1:7">
      <c r="A7" t="s">
        <v>441</v>
      </c>
      <c r="E7">
        <v>57</v>
      </c>
    </row>
    <row r="8" spans="1:7">
      <c r="A8" t="s">
        <v>442</v>
      </c>
      <c r="E8">
        <v>-3</v>
      </c>
    </row>
    <row r="9" spans="1:7">
      <c r="A9" t="s">
        <v>443</v>
      </c>
      <c r="B9" t="s">
        <v>248</v>
      </c>
      <c r="C9" t="s">
        <v>248</v>
      </c>
      <c r="D9" t="s">
        <v>444</v>
      </c>
      <c r="F9">
        <v>1573</v>
      </c>
    </row>
    <row r="10" spans="1:7">
      <c r="A10" t="s">
        <v>445</v>
      </c>
      <c r="B10" t="s">
        <v>446</v>
      </c>
      <c r="C10" t="s">
        <v>247</v>
      </c>
      <c r="D10" t="s">
        <v>444</v>
      </c>
      <c r="F10">
        <v>269</v>
      </c>
    </row>
    <row r="11" spans="1:7">
      <c r="A11" t="s">
        <v>447</v>
      </c>
      <c r="E11">
        <v>44</v>
      </c>
      <c r="F11">
        <v>305</v>
      </c>
    </row>
    <row r="12" spans="1:7">
      <c r="A12" t="s">
        <v>432</v>
      </c>
      <c r="B12" t="s">
        <v>232</v>
      </c>
      <c r="C12" t="s">
        <v>232</v>
      </c>
      <c r="D12" t="s">
        <v>444</v>
      </c>
      <c r="G12">
        <v>11623</v>
      </c>
    </row>
    <row r="13" spans="1:7">
      <c r="A13" t="s">
        <v>448</v>
      </c>
      <c r="E13">
        <v>11108</v>
      </c>
      <c r="F13">
        <v>87076</v>
      </c>
      <c r="G13">
        <v>53473</v>
      </c>
    </row>
    <row r="14" spans="1:7">
      <c r="A14" t="s">
        <v>441</v>
      </c>
      <c r="E14">
        <v>108</v>
      </c>
    </row>
    <row r="15" spans="1:7">
      <c r="A15" t="s">
        <v>442</v>
      </c>
      <c r="E15">
        <v>-69</v>
      </c>
    </row>
    <row r="16" spans="1:7">
      <c r="A16" t="s">
        <v>443</v>
      </c>
      <c r="B16" t="s">
        <v>248</v>
      </c>
      <c r="C16" t="s">
        <v>248</v>
      </c>
      <c r="D16" t="s">
        <v>444</v>
      </c>
      <c r="F16">
        <v>1072</v>
      </c>
    </row>
    <row r="17" spans="1:7">
      <c r="A17" t="s">
        <v>445</v>
      </c>
      <c r="B17" t="s">
        <v>446</v>
      </c>
      <c r="C17" t="s">
        <v>247</v>
      </c>
      <c r="D17" t="s">
        <v>444</v>
      </c>
      <c r="F17">
        <v>1090</v>
      </c>
    </row>
    <row r="18" spans="1:7">
      <c r="A18" t="s">
        <v>447</v>
      </c>
      <c r="B18" t="s">
        <v>298</v>
      </c>
      <c r="C18" t="s">
        <v>298</v>
      </c>
      <c r="E18">
        <v>380</v>
      </c>
      <c r="F18">
        <v>3015</v>
      </c>
    </row>
    <row r="19" spans="1:7">
      <c r="A19" t="s">
        <v>432</v>
      </c>
      <c r="B19" t="s">
        <v>232</v>
      </c>
      <c r="C19" t="s">
        <v>232</v>
      </c>
      <c r="D19" t="s">
        <v>444</v>
      </c>
      <c r="G19">
        <v>12024</v>
      </c>
    </row>
    <row r="20" spans="1:7">
      <c r="A20" t="s">
        <v>449</v>
      </c>
      <c r="E20">
        <v>11527</v>
      </c>
      <c r="F20">
        <v>92253</v>
      </c>
      <c r="G20">
        <v>65497</v>
      </c>
    </row>
    <row r="21" spans="1:7">
      <c r="A21" t="s">
        <v>441</v>
      </c>
      <c r="E21">
        <v>90</v>
      </c>
    </row>
    <row r="22" spans="1:7">
      <c r="A22" t="s">
        <v>442</v>
      </c>
      <c r="E22">
        <v>-36</v>
      </c>
    </row>
    <row r="23" spans="1:7">
      <c r="A23" t="s">
        <v>443</v>
      </c>
      <c r="B23" t="s">
        <v>248</v>
      </c>
      <c r="C23" t="s">
        <v>248</v>
      </c>
      <c r="D23" t="s">
        <v>444</v>
      </c>
      <c r="F23">
        <v>2552</v>
      </c>
    </row>
    <row r="24" spans="1:7">
      <c r="A24" t="s">
        <v>447</v>
      </c>
      <c r="B24" t="s">
        <v>298</v>
      </c>
      <c r="C24" t="s">
        <v>298</v>
      </c>
      <c r="D24" t="s">
        <v>450</v>
      </c>
      <c r="E24">
        <v>51</v>
      </c>
      <c r="F24">
        <v>1158</v>
      </c>
    </row>
    <row r="25" spans="1:7">
      <c r="A25" t="s">
        <v>432</v>
      </c>
      <c r="B25" t="s">
        <v>232</v>
      </c>
      <c r="C25" t="s">
        <v>232</v>
      </c>
      <c r="D25" t="s">
        <v>444</v>
      </c>
      <c r="G25">
        <v>13608</v>
      </c>
    </row>
    <row r="26" spans="1:7">
      <c r="A26" t="s">
        <v>451</v>
      </c>
    </row>
    <row r="28" spans="1:7">
      <c r="F28">
        <v>31</v>
      </c>
    </row>
    <row r="29" spans="1:7">
      <c r="E29">
        <v>2017</v>
      </c>
      <c r="F29">
        <v>2016</v>
      </c>
      <c r="G29">
        <v>2015</v>
      </c>
    </row>
    <row r="30" spans="1:7">
      <c r="A30" t="s">
        <v>452</v>
      </c>
      <c r="B30" t="s">
        <v>231</v>
      </c>
      <c r="C30" t="s">
        <v>231</v>
      </c>
      <c r="D30" t="s">
        <v>444</v>
      </c>
    </row>
    <row r="31" spans="1:7">
      <c r="A31" t="s">
        <v>432</v>
      </c>
      <c r="B31" t="s">
        <v>232</v>
      </c>
      <c r="C31" t="s">
        <v>232</v>
      </c>
      <c r="D31" t="s">
        <v>444</v>
      </c>
      <c r="E31">
        <v>13608</v>
      </c>
      <c r="F31">
        <v>12024</v>
      </c>
      <c r="G31">
        <v>11623</v>
      </c>
    </row>
    <row r="32" spans="1:7">
      <c r="A32" t="s">
        <v>453</v>
      </c>
    </row>
    <row r="33" spans="1:7">
      <c r="A33" t="s">
        <v>419</v>
      </c>
      <c r="B33" t="s">
        <v>236</v>
      </c>
      <c r="C33" t="s">
        <v>236</v>
      </c>
      <c r="D33" t="s">
        <v>444</v>
      </c>
      <c r="E33">
        <v>6663</v>
      </c>
      <c r="F33">
        <v>6647</v>
      </c>
      <c r="G33">
        <v>4717</v>
      </c>
    </row>
    <row r="34" spans="1:7">
      <c r="A34" t="s">
        <v>454</v>
      </c>
      <c r="E34">
        <v>383</v>
      </c>
      <c r="F34">
        <v>2550</v>
      </c>
    </row>
    <row r="35" spans="1:7">
      <c r="A35" t="s">
        <v>455</v>
      </c>
      <c r="B35" t="s">
        <v>269</v>
      </c>
      <c r="C35" t="s">
        <v>269</v>
      </c>
      <c r="E35">
        <v>1754</v>
      </c>
      <c r="F35">
        <v>-1328</v>
      </c>
      <c r="G35">
        <v>838</v>
      </c>
    </row>
    <row r="36" spans="1:7">
      <c r="A36" t="s">
        <v>443</v>
      </c>
      <c r="B36" t="s">
        <v>248</v>
      </c>
      <c r="C36" t="s">
        <v>248</v>
      </c>
      <c r="D36" t="s">
        <v>444</v>
      </c>
      <c r="E36">
        <v>2552</v>
      </c>
      <c r="F36">
        <v>1072</v>
      </c>
      <c r="G36">
        <v>1573</v>
      </c>
    </row>
    <row r="37" spans="1:7">
      <c r="A37" t="s">
        <v>456</v>
      </c>
      <c r="E37">
        <v>1484</v>
      </c>
      <c r="F37">
        <v>357</v>
      </c>
      <c r="G37">
        <v>97</v>
      </c>
    </row>
    <row r="38" spans="1:7">
      <c r="A38" t="s">
        <v>457</v>
      </c>
      <c r="B38" t="s">
        <v>240</v>
      </c>
      <c r="C38" t="s">
        <v>240</v>
      </c>
      <c r="D38" t="s">
        <v>444</v>
      </c>
      <c r="E38">
        <v>382</v>
      </c>
    </row>
    <row r="39" spans="1:7">
      <c r="A39" t="s">
        <v>420</v>
      </c>
      <c r="B39" t="s">
        <v>250</v>
      </c>
      <c r="C39" t="s">
        <v>250</v>
      </c>
      <c r="E39">
        <v>8259</v>
      </c>
      <c r="F39">
        <v>7373</v>
      </c>
      <c r="G39">
        <v>4309</v>
      </c>
    </row>
    <row r="40" spans="1:7">
      <c r="A40" t="s">
        <v>417</v>
      </c>
      <c r="B40" t="s">
        <v>277</v>
      </c>
      <c r="C40" t="s">
        <v>277</v>
      </c>
      <c r="G40">
        <v>130</v>
      </c>
    </row>
    <row r="41" spans="1:7">
      <c r="A41" t="s">
        <v>415</v>
      </c>
      <c r="B41" t="s">
        <v>244</v>
      </c>
      <c r="C41" t="s">
        <v>244</v>
      </c>
      <c r="D41" t="s">
        <v>444</v>
      </c>
      <c r="E41">
        <v>-2467</v>
      </c>
    </row>
    <row r="42" spans="1:7">
      <c r="A42" t="s">
        <v>458</v>
      </c>
      <c r="B42" t="s">
        <v>251</v>
      </c>
      <c r="C42" t="s">
        <v>251</v>
      </c>
      <c r="D42" t="s">
        <v>444</v>
      </c>
    </row>
    <row r="43" spans="1:7">
      <c r="A43" t="s">
        <v>459</v>
      </c>
      <c r="B43" t="s">
        <v>265</v>
      </c>
      <c r="C43" t="s">
        <v>265</v>
      </c>
      <c r="D43" t="s">
        <v>444</v>
      </c>
      <c r="E43">
        <v>21023</v>
      </c>
      <c r="F43">
        <v>-32606</v>
      </c>
      <c r="G43">
        <v>-19512</v>
      </c>
    </row>
    <row r="44" spans="1:7">
      <c r="A44" t="s">
        <v>380</v>
      </c>
      <c r="B44" t="s">
        <v>264</v>
      </c>
      <c r="C44" t="s">
        <v>264</v>
      </c>
      <c r="D44" t="s">
        <v>444</v>
      </c>
      <c r="E44">
        <v>-2364</v>
      </c>
      <c r="F44">
        <v>-282</v>
      </c>
      <c r="G44">
        <v>2318</v>
      </c>
    </row>
    <row r="45" spans="1:7">
      <c r="A45" t="s">
        <v>394</v>
      </c>
      <c r="B45" t="s">
        <v>275</v>
      </c>
      <c r="C45" t="s">
        <v>275</v>
      </c>
      <c r="D45" t="s">
        <v>444</v>
      </c>
      <c r="E45">
        <v>-229</v>
      </c>
      <c r="F45">
        <v>-1530</v>
      </c>
      <c r="G45">
        <v>570</v>
      </c>
    </row>
    <row r="46" spans="1:7">
      <c r="A46" t="s">
        <v>364</v>
      </c>
      <c r="B46" t="s">
        <v>277</v>
      </c>
      <c r="C46" t="s">
        <v>277</v>
      </c>
      <c r="D46" t="s">
        <v>444</v>
      </c>
      <c r="E46">
        <v>1723</v>
      </c>
      <c r="F46">
        <v>4980</v>
      </c>
      <c r="G46">
        <v>-2557</v>
      </c>
    </row>
    <row r="47" spans="1:7">
      <c r="A47" t="s">
        <v>460</v>
      </c>
      <c r="B47" t="s">
        <v>285</v>
      </c>
      <c r="C47" t="s">
        <v>285</v>
      </c>
      <c r="D47" t="s">
        <v>444</v>
      </c>
      <c r="E47">
        <v>52771</v>
      </c>
      <c r="F47">
        <v>-743</v>
      </c>
      <c r="G47">
        <v>4106</v>
      </c>
    </row>
    <row r="48" spans="1:7">
      <c r="A48" t="s">
        <v>461</v>
      </c>
      <c r="B48" t="s">
        <v>231</v>
      </c>
      <c r="C48" t="s">
        <v>231</v>
      </c>
      <c r="D48" t="s">
        <v>462</v>
      </c>
    </row>
    <row r="49" spans="1:7">
      <c r="A49" t="s">
        <v>463</v>
      </c>
      <c r="B49" t="s">
        <v>288</v>
      </c>
      <c r="C49" t="s">
        <v>288</v>
      </c>
      <c r="D49" t="s">
        <v>462</v>
      </c>
      <c r="E49">
        <v>3702</v>
      </c>
    </row>
    <row r="50" spans="1:7">
      <c r="A50" t="s">
        <v>464</v>
      </c>
      <c r="B50" t="s">
        <v>290</v>
      </c>
      <c r="C50" t="s">
        <v>290</v>
      </c>
      <c r="D50" t="s">
        <v>462</v>
      </c>
      <c r="E50">
        <v>-24354</v>
      </c>
      <c r="F50">
        <v>-20026</v>
      </c>
      <c r="G50">
        <v>-8365</v>
      </c>
    </row>
    <row r="51" spans="1:7">
      <c r="A51" t="s">
        <v>465</v>
      </c>
      <c r="D51" t="s">
        <v>462</v>
      </c>
      <c r="G51">
        <v>-146</v>
      </c>
    </row>
    <row r="52" spans="1:7">
      <c r="A52" t="s">
        <v>466</v>
      </c>
      <c r="B52" t="s">
        <v>287</v>
      </c>
      <c r="C52" t="s">
        <v>287</v>
      </c>
      <c r="D52" t="s">
        <v>462</v>
      </c>
      <c r="E52">
        <v>-3616</v>
      </c>
      <c r="F52">
        <v>-1712</v>
      </c>
      <c r="G52">
        <v>-2213</v>
      </c>
    </row>
    <row r="53" spans="1:7">
      <c r="A53" t="s">
        <v>467</v>
      </c>
      <c r="B53" t="s">
        <v>296</v>
      </c>
      <c r="C53" t="s">
        <v>296</v>
      </c>
      <c r="D53" t="s">
        <v>462</v>
      </c>
      <c r="E53">
        <v>-24268</v>
      </c>
      <c r="F53">
        <v>-21738</v>
      </c>
      <c r="G53">
        <v>-10724</v>
      </c>
    </row>
    <row r="54" spans="1:7">
      <c r="A54" t="s">
        <v>468</v>
      </c>
      <c r="B54" t="s">
        <v>297</v>
      </c>
      <c r="C54" t="s">
        <v>297</v>
      </c>
      <c r="D54" t="s">
        <v>450</v>
      </c>
    </row>
    <row r="55" spans="1:7">
      <c r="A55" t="s">
        <v>469</v>
      </c>
      <c r="B55" t="s">
        <v>299</v>
      </c>
      <c r="C55" t="s">
        <v>299</v>
      </c>
      <c r="D55" t="s">
        <v>450</v>
      </c>
      <c r="E55">
        <v>30000</v>
      </c>
    </row>
    <row r="56" spans="1:7">
      <c r="A56" t="s">
        <v>470</v>
      </c>
      <c r="B56" t="s">
        <v>299</v>
      </c>
      <c r="C56" t="s">
        <v>299</v>
      </c>
      <c r="D56" t="s">
        <v>450</v>
      </c>
      <c r="E56">
        <v>20000</v>
      </c>
      <c r="F56">
        <v>27000</v>
      </c>
    </row>
    <row r="57" spans="1:7">
      <c r="A57" t="s">
        <v>471</v>
      </c>
      <c r="B57" t="s">
        <v>299</v>
      </c>
      <c r="C57" t="s">
        <v>299</v>
      </c>
      <c r="D57" t="s">
        <v>450</v>
      </c>
      <c r="E57">
        <v>45000</v>
      </c>
    </row>
    <row r="58" spans="1:7">
      <c r="A58" t="s">
        <v>472</v>
      </c>
      <c r="B58" t="s">
        <v>299</v>
      </c>
      <c r="C58" t="s">
        <v>299</v>
      </c>
      <c r="D58" t="s">
        <v>450</v>
      </c>
      <c r="F58">
        <v>25000</v>
      </c>
    </row>
    <row r="59" spans="1:7">
      <c r="A59" t="s">
        <v>473</v>
      </c>
      <c r="B59" t="s">
        <v>302</v>
      </c>
      <c r="C59" t="s">
        <v>302</v>
      </c>
      <c r="D59" t="s">
        <v>450</v>
      </c>
      <c r="E59">
        <v>-30000</v>
      </c>
    </row>
    <row r="60" spans="1:7">
      <c r="A60" t="s">
        <v>474</v>
      </c>
      <c r="B60" t="s">
        <v>302</v>
      </c>
      <c r="C60" t="s">
        <v>302</v>
      </c>
      <c r="D60" t="s">
        <v>450</v>
      </c>
      <c r="E60">
        <v>-20000</v>
      </c>
      <c r="F60">
        <v>-27000</v>
      </c>
    </row>
    <row r="61" spans="1:7">
      <c r="A61" t="s">
        <v>475</v>
      </c>
      <c r="D61" t="s">
        <v>450</v>
      </c>
      <c r="E61">
        <v>-563</v>
      </c>
    </row>
    <row r="62" spans="1:7">
      <c r="A62" t="s">
        <v>476</v>
      </c>
      <c r="B62" t="s">
        <v>301</v>
      </c>
      <c r="C62" t="s">
        <v>301</v>
      </c>
      <c r="D62" t="s">
        <v>450</v>
      </c>
      <c r="E62">
        <v>-24063</v>
      </c>
      <c r="F62">
        <v>-938</v>
      </c>
    </row>
    <row r="63" spans="1:7">
      <c r="A63" t="s">
        <v>477</v>
      </c>
      <c r="B63" t="s">
        <v>478</v>
      </c>
      <c r="C63" t="s">
        <v>478</v>
      </c>
      <c r="D63" t="s">
        <v>450</v>
      </c>
      <c r="E63">
        <v>-1432</v>
      </c>
      <c r="F63">
        <v>-1175</v>
      </c>
      <c r="G63">
        <v>-1050</v>
      </c>
    </row>
    <row r="64" spans="1:7">
      <c r="A64" t="s">
        <v>479</v>
      </c>
      <c r="D64" t="s">
        <v>450</v>
      </c>
      <c r="E64">
        <v>-2862</v>
      </c>
    </row>
    <row r="65" spans="1:7">
      <c r="A65" t="s">
        <v>480</v>
      </c>
      <c r="B65" t="s">
        <v>478</v>
      </c>
      <c r="C65" t="s">
        <v>478</v>
      </c>
      <c r="D65" t="s">
        <v>450</v>
      </c>
      <c r="F65">
        <v>-503</v>
      </c>
      <c r="G65">
        <v>-1165</v>
      </c>
    </row>
    <row r="66" spans="1:7">
      <c r="A66" t="s">
        <v>481</v>
      </c>
      <c r="B66" t="s">
        <v>298</v>
      </c>
      <c r="C66" t="s">
        <v>298</v>
      </c>
      <c r="D66" t="s">
        <v>450</v>
      </c>
      <c r="E66">
        <v>1158</v>
      </c>
      <c r="F66">
        <v>3016</v>
      </c>
      <c r="G66">
        <v>305</v>
      </c>
    </row>
    <row r="67" spans="1:7">
      <c r="A67" t="s">
        <v>445</v>
      </c>
      <c r="B67" t="s">
        <v>446</v>
      </c>
      <c r="C67" t="s">
        <v>247</v>
      </c>
      <c r="D67" t="s">
        <v>444</v>
      </c>
      <c r="F67">
        <v>1090</v>
      </c>
      <c r="G67">
        <v>269</v>
      </c>
    </row>
    <row r="68" spans="1:7">
      <c r="A68" t="s">
        <v>482</v>
      </c>
      <c r="D68" t="s">
        <v>450</v>
      </c>
      <c r="F68">
        <v>-100</v>
      </c>
      <c r="G68">
        <v>-1000</v>
      </c>
    </row>
    <row r="69" spans="1:7">
      <c r="A69" t="s">
        <v>483</v>
      </c>
      <c r="B69" t="s">
        <v>311</v>
      </c>
      <c r="C69" t="s">
        <v>311</v>
      </c>
      <c r="D69" t="s">
        <v>450</v>
      </c>
      <c r="E69">
        <v>17238</v>
      </c>
      <c r="F69">
        <v>26390</v>
      </c>
      <c r="G69">
        <v>-2641</v>
      </c>
    </row>
    <row r="70" spans="1:7">
      <c r="A70" t="s">
        <v>484</v>
      </c>
      <c r="D70" t="s">
        <v>450</v>
      </c>
      <c r="E70">
        <v>45741</v>
      </c>
      <c r="F70">
        <v>3909</v>
      </c>
      <c r="G70">
        <v>-9259</v>
      </c>
    </row>
    <row r="71" spans="1:7">
      <c r="A71" t="s">
        <v>485</v>
      </c>
      <c r="B71" t="s">
        <v>486</v>
      </c>
      <c r="C71" t="s">
        <v>315</v>
      </c>
      <c r="D71" t="s">
        <v>450</v>
      </c>
      <c r="E71">
        <v>8013</v>
      </c>
      <c r="F71">
        <v>4104</v>
      </c>
      <c r="G71">
        <v>13363</v>
      </c>
    </row>
    <row r="72" spans="1:7">
      <c r="A72" t="s">
        <v>487</v>
      </c>
      <c r="B72" t="s">
        <v>316</v>
      </c>
      <c r="C72" t="s">
        <v>316</v>
      </c>
      <c r="D72" t="s">
        <v>450</v>
      </c>
      <c r="E72">
        <v>53754</v>
      </c>
      <c r="F72">
        <v>8013</v>
      </c>
      <c r="G72">
        <v>4104</v>
      </c>
    </row>
    <row r="73" spans="1:7">
      <c r="A73" t="s">
        <v>488</v>
      </c>
      <c r="D73" t="s">
        <v>450</v>
      </c>
    </row>
    <row r="74" spans="1:7">
      <c r="A74" t="s">
        <v>489</v>
      </c>
      <c r="D74" t="s">
        <v>450</v>
      </c>
      <c r="E74">
        <v>2261</v>
      </c>
      <c r="F74">
        <v>2322</v>
      </c>
      <c r="G74">
        <v>786</v>
      </c>
    </row>
    <row r="75" spans="1:7">
      <c r="A75" t="s">
        <v>490</v>
      </c>
      <c r="B75" t="s">
        <v>446</v>
      </c>
      <c r="C75" t="s">
        <v>247</v>
      </c>
      <c r="D75" t="s">
        <v>444</v>
      </c>
      <c r="E75">
        <v>6838</v>
      </c>
      <c r="F75">
        <v>5087</v>
      </c>
      <c r="G75">
        <v>911</v>
      </c>
    </row>
    <row r="76" spans="1:7">
      <c r="A76" t="s">
        <v>491</v>
      </c>
      <c r="D76" t="s">
        <v>450</v>
      </c>
    </row>
    <row r="77" spans="1:7">
      <c r="A77" t="s">
        <v>492</v>
      </c>
      <c r="B77" t="s">
        <v>287</v>
      </c>
      <c r="C77" t="s">
        <v>287</v>
      </c>
      <c r="D77" t="s">
        <v>462</v>
      </c>
      <c r="F77">
        <v>618</v>
      </c>
      <c r="G77">
        <v>378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BB3A9B-C356-4D05-A7A2-A24D4167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3A26C9-254E-4525-A274-61F59A868D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7FFF94-6E3D-4204-8101-A842817B2BF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Ratios</vt:lpstr>
      <vt:lpstr>bs</vt:lpstr>
      <vt:lpstr>pl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2021-10-04T05:43:57Z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