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10395" yWindow="0" windowWidth="12645" windowHeight="11265"/>
  </bookViews>
  <sheets>
    <sheet name="Accounts" sheetId="1" r:id="rId1"/>
    <sheet name="mapping template" sheetId="6" r:id="rId2"/>
    <sheet name="Ratios" sheetId="2" r:id="rId3"/>
    <sheet name="bs" sheetId="3" r:id="rId4"/>
    <sheet name="pl" sheetId="4" r:id="rId5"/>
    <sheet name="cf" sheetId="5" r:id="rId6"/>
  </sheets>
  <calcPr calcId="162913"/>
</workbook>
</file>

<file path=xl/calcChain.xml><?xml version="1.0" encoding="utf-8"?>
<calcChain xmlns="http://schemas.openxmlformats.org/spreadsheetml/2006/main">
  <c r="G92" i="1" l="1"/>
  <c r="F92" i="1"/>
  <c r="G89" i="1"/>
  <c r="F89" i="1"/>
  <c r="G24" i="1" l="1"/>
  <c r="F24" i="1"/>
  <c r="G432" i="1" l="1"/>
  <c r="G433" i="1" s="1"/>
  <c r="F432" i="1"/>
  <c r="F433" i="1" s="1"/>
  <c r="G418" i="1"/>
  <c r="G417" i="1"/>
  <c r="F417" i="1"/>
  <c r="F418" i="1" s="1"/>
  <c r="G397" i="1"/>
  <c r="G409" i="1" s="1"/>
  <c r="G410" i="1" s="1"/>
  <c r="F397" i="1"/>
  <c r="F409" i="1" s="1"/>
  <c r="F410" i="1" s="1"/>
  <c r="L382" i="1"/>
  <c r="O381" i="1"/>
  <c r="N381" i="1"/>
  <c r="M381" i="1"/>
  <c r="L381" i="1"/>
  <c r="K381" i="1"/>
  <c r="J381" i="1"/>
  <c r="J377" i="1"/>
  <c r="L376" i="1"/>
  <c r="O375" i="1"/>
  <c r="N375" i="1"/>
  <c r="M375" i="1"/>
  <c r="L375" i="1"/>
  <c r="K375" i="1"/>
  <c r="J375" i="1"/>
  <c r="H373" i="1"/>
  <c r="L371" i="1"/>
  <c r="N370" i="1"/>
  <c r="H369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H372" i="1" l="1"/>
  <c r="H366" i="1"/>
  <c r="I372" i="1"/>
  <c r="F366" i="1"/>
  <c r="G366" i="1"/>
  <c r="F353" i="1"/>
  <c r="F355" i="1" s="1"/>
  <c r="F357" i="1" s="1"/>
  <c r="F385" i="1"/>
  <c r="G384" i="1"/>
  <c r="G13" i="1"/>
  <c r="G14" i="1" s="1"/>
  <c r="G377" i="1"/>
  <c r="G376" i="1"/>
  <c r="G353" i="1"/>
  <c r="G355" i="1" s="1"/>
  <c r="G357" i="1" s="1"/>
  <c r="G385" i="1"/>
  <c r="F384" i="1"/>
  <c r="F13" i="1"/>
  <c r="F14" i="1" s="1"/>
  <c r="F377" i="1"/>
  <c r="F376" i="1"/>
  <c r="F383" i="1"/>
  <c r="F382" i="1"/>
  <c r="G383" i="1"/>
  <c r="G382" i="1"/>
  <c r="H378" i="1"/>
  <c r="F381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L372" i="1"/>
  <c r="J373" i="1"/>
  <c r="H375" i="1"/>
  <c r="N376" i="1"/>
  <c r="L377" i="1"/>
  <c r="J378" i="1"/>
  <c r="H381" i="1"/>
  <c r="N382" i="1"/>
  <c r="J384" i="1"/>
  <c r="F375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J383" i="1"/>
  <c r="G363" i="1"/>
  <c r="O368" i="1"/>
  <c r="O372" i="1"/>
  <c r="I376" i="1"/>
  <c r="O377" i="1"/>
  <c r="M378" i="1"/>
  <c r="I382" i="1"/>
  <c r="F44" i="1"/>
  <c r="H363" i="1"/>
  <c r="G44" i="1"/>
  <c r="I363" i="1"/>
  <c r="G378" i="1" l="1"/>
  <c r="G370" i="1"/>
  <c r="G59" i="1"/>
  <c r="G67" i="1" s="1"/>
  <c r="G71" i="1" s="1"/>
  <c r="F59" i="1"/>
  <c r="F67" i="1" s="1"/>
  <c r="F71" i="1" s="1"/>
  <c r="F378" i="1"/>
  <c r="F370" i="1"/>
  <c r="F373" i="1" l="1"/>
  <c r="F83" i="1"/>
  <c r="F372" i="1"/>
  <c r="F6" i="1"/>
  <c r="G373" i="1"/>
  <c r="G83" i="1"/>
  <c r="G372" i="1"/>
  <c r="G6" i="1"/>
  <c r="F371" i="1" l="1"/>
  <c r="F365" i="1"/>
  <c r="G371" i="1"/>
  <c r="G365" i="1"/>
</calcChain>
</file>

<file path=xl/sharedStrings.xml><?xml version="1.0" encoding="utf-8"?>
<sst xmlns="http://schemas.openxmlformats.org/spreadsheetml/2006/main" count="868" uniqueCount="534">
  <si>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</si>
  <si>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</si>
  <si>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</si>
  <si>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</si>
  <si>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</si>
  <si>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</si>
  <si>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</si>
  <si>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</si>
  <si>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</si>
  <si>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</si>
  <si>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</si>
  <si>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</si>
  <si>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</si>
  <si>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</si>
  <si>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</si>
  <si>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</si>
  <si>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</si>
  <si>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</si>
  <si>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</si>
  <si>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</si>
  <si>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</si>
  <si>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</si>
  <si>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</si>
  <si>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</si>
  <si>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</si>
  <si>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</si>
  <si>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</si>
  <si>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</si>
  <si>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</si>
  <si>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</si>
  <si>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</si>
  <si>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</si>
  <si>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</si>
  <si>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</si>
  <si>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</si>
  <si>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</si>
  <si>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</si>
  <si>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</si>
  <si>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</si>
  <si>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</si>
  <si>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</si>
  <si>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</si>
  <si>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</si>
  <si>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</si>
  <si>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</si>
  <si>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</si>
  <si>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</si>
  <si>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</si>
  <si>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</si>
  <si>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</si>
  <si>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</si>
  <si>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</si>
  <si>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</si>
  <si>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</si>
  <si>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</si>
  <si>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</si>
  <si>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</si>
  <si>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</si>
  <si>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</si>
  <si>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</si>
  <si>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</si>
  <si>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</si>
  <si>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</si>
  <si>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</si>
  <si>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</si>
  <si>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</si>
  <si>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</si>
  <si>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</si>
  <si>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</si>
  <si>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</si>
  <si>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</si>
  <si>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</si>
  <si>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</si>
  <si>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</si>
  <si>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</si>
  <si>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</si>
  <si>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</si>
  <si>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</si>
  <si>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</si>
  <si>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</si>
  <si>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</si>
  <si>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</si>
  <si>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</si>
  <si>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</si>
  <si>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</si>
  <si>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</si>
  <si>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</si>
  <si>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</si>
  <si>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</si>
  <si>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</si>
  <si>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</si>
  <si>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</si>
  <si>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</si>
  <si>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</si>
  <si>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</si>
  <si>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</si>
  <si>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</si>
  <si>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</si>
  <si>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</si>
  <si>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</si>
  <si>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</si>
  <si>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</si>
  <si>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</si>
  <si>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</si>
  <si>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</si>
  <si>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</si>
  <si>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</si>
  <si>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</si>
  <si>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</si>
  <si>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</si>
  <si>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</si>
  <si>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</si>
  <si>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</si>
  <si>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</si>
  <si>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</si>
  <si>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</si>
  <si>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</si>
  <si>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</si>
  <si>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</si>
  <si>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</si>
  <si>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</si>
  <si>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</si>
  <si>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</si>
  <si>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</si>
  <si>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</si>
  <si>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</si>
  <si>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</si>
  <si>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</si>
  <si>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</si>
  <si>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</si>
  <si>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</si>
  <si>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</si>
  <si>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</si>
  <si>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</si>
  <si>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</si>
  <si>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</si>
  <si>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</si>
  <si>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</si>
  <si>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</si>
  <si>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</si>
  <si>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</si>
  <si>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</si>
  <si>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</si>
  <si>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</si>
  <si>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</si>
  <si>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</si>
  <si>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</si>
  <si>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</si>
  <si>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</si>
  <si>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</si>
  <si>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</si>
  <si>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</si>
  <si>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</si>
  <si>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</si>
  <si>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</si>
  <si>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</si>
  <si>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</si>
  <si>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</si>
  <si>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</si>
  <si>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</si>
  <si>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</si>
  <si>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</si>
  <si>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</si>
  <si>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</si>
  <si>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</si>
  <si>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</si>
  <si>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</si>
  <si>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</si>
  <si>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</si>
  <si>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</si>
  <si>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</si>
  <si>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</si>
  <si>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</si>
  <si>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</si>
  <si>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</si>
  <si>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</si>
  <si>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</si>
  <si>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</si>
  <si>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</si>
  <si>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</si>
  <si>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</si>
  <si>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</si>
  <si>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</si>
  <si>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</si>
  <si>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</si>
  <si>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</si>
  <si>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</si>
  <si>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</si>
  <si>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</si>
  <si>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</si>
  <si>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</si>
  <si>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</si>
  <si>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</si>
  <si>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</si>
  <si>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</si>
  <si>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</si>
  <si>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</si>
  <si>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</si>
  <si>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</si>
  <si>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</si>
  <si>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</si>
  <si>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</si>
  <si>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</si>
  <si>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</si>
  <si>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</si>
  <si>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</si>
  <si>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</si>
  <si>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</si>
  <si>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</si>
  <si>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</si>
  <si>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</si>
  <si>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</si>
  <si>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</si>
  <si>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</si>
  <si>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</si>
  <si>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</si>
  <si>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</si>
  <si>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</si>
  <si>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</si>
  <si>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</si>
  <si>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</si>
  <si>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</si>
  <si>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</si>
  <si>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</si>
  <si>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</si>
  <si>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</si>
  <si>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</si>
  <si>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</si>
  <si>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</si>
  <si>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</si>
  <si>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</si>
  <si>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</si>
  <si>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</si>
  <si>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</si>
  <si>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</si>
  <si>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</si>
  <si>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</si>
  <si>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</si>
  <si>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</si>
  <si>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</si>
  <si>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</si>
  <si>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</si>
  <si>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</si>
  <si>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</si>
  <si>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</si>
  <si>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</si>
  <si>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</si>
  <si>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</si>
  <si>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</si>
  <si>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</si>
  <si>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</si>
  <si>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</si>
  <si>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</si>
  <si>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</si>
  <si>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</si>
  <si>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</si>
  <si>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</si>
  <si>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</si>
  <si>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</si>
  <si>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</si>
  <si>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</si>
  <si>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</si>
  <si>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</si>
  <si>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</si>
  <si>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</si>
  <si>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</si>
  <si>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</si>
  <si>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</si>
  <si>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</si>
  <si>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</si>
  <si>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</si>
  <si>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</si>
  <si>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</si>
  <si>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</si>
  <si>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</si>
  <si>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</si>
  <si>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</si>
  <si>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</si>
  <si>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</si>
  <si>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</si>
  <si>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</si>
  <si>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</si>
  <si>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</si>
  <si>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</si>
  <si>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</si>
  <si>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</si>
  <si>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</si>
  <si>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</si>
  <si>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</si>
  <si>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</si>
  <si>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</si>
  <si>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</si>
  <si>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</si>
  <si>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</si>
  <si>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</si>
  <si>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</si>
  <si>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</si>
  <si>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</si>
  <si>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</si>
  <si>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</si>
  <si>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</si>
  <si>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</si>
  <si>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</si>
  <si>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</si>
  <si>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</si>
  <si>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</si>
  <si>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</si>
  <si>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</si>
  <si>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</si>
  <si>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</si>
  <si>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</si>
  <si>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</si>
  <si>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</si>
  <si>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</si>
  <si>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</si>
  <si>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</si>
  <si>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</si>
  <si>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</si>
  <si>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</si>
  <si>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</si>
  <si>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</si>
  <si>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</si>
  <si>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</si>
  <si>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</si>
  <si>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</si>
  <si>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</si>
  <si>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</si>
  <si>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</si>
  <si>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</si>
  <si>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</si>
  <si>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</si>
  <si>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</si>
  <si>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</si>
  <si>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</si>
  <si>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</si>
  <si>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</si>
  <si>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</si>
  <si>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</si>
  <si>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</si>
  <si>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</si>
  <si>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</si>
  <si>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</si>
  <si>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</si>
  <si>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</si>
  <si>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</si>
  <si>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</si>
  <si>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</si>
  <si>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</si>
  <si>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</si>
  <si>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</si>
  <si>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</si>
  <si>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</si>
  <si>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</si>
  <si>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</si>
  <si>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</si>
  <si>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</si>
  <si>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</si>
  <si>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</si>
  <si>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</si>
  <si>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</si>
  <si>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</si>
  <si>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</si>
  <si>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</si>
  <si>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</si>
  <si>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</si>
  <si>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</si>
  <si>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</si>
  <si>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</si>
  <si>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</si>
  <si>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</si>
  <si>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</si>
  <si>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</si>
  <si>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</si>
  <si>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</si>
  <si>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</si>
  <si>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</si>
  <si>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</si>
  <si>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Short-term investments</t>
  </si>
  <si>
    <t>Trade receivables, net of allowances for doubtful accounts of $14,981 and $9,151, respectively</t>
  </si>
  <si>
    <t>Prepaid expenses and other current assets</t>
  </si>
  <si>
    <t>Total current assets</t>
  </si>
  <si>
    <t>Property and equipment, net</t>
  </si>
  <si>
    <t>Property and Equipment</t>
  </si>
  <si>
    <t>Goodwill</t>
  </si>
  <si>
    <t>Purchased and other intangibles, net</t>
  </si>
  <si>
    <t>Other Intangibles</t>
  </si>
  <si>
    <t>Other assets</t>
  </si>
  <si>
    <t>Total assets</t>
  </si>
  <si>
    <t>LIABILITIES AND STOCKHOLDERS EQUITY</t>
  </si>
  <si>
    <t>Current liabilities:</t>
  </si>
  <si>
    <t>Trade payables</t>
  </si>
  <si>
    <t>Accruals</t>
  </si>
  <si>
    <t>Income taxes payable</t>
  </si>
  <si>
    <t>Deferred revenue</t>
  </si>
  <si>
    <t>Accrued Revenue</t>
  </si>
  <si>
    <t>Total current liabilities</t>
  </si>
  <si>
    <t>Long-term liabilities:</t>
  </si>
  <si>
    <t>Debt</t>
  </si>
  <si>
    <t>Deferred income taxes</t>
  </si>
  <si>
    <t>Other liabilities</t>
  </si>
  <si>
    <t>Total liabilities</t>
  </si>
  <si>
    <t>Commitments and contingencies</t>
  </si>
  <si>
    <t>Stockholders equity:</t>
  </si>
  <si>
    <t>Preferred stock, $0.0001 par value; 2,000 shares authorized; none issued</t>
  </si>
  <si>
    <t>Common stock, $0.0001 par value; 900,000 shares authorized; 600,834 shares issued; 487,663 and 491,262 shares outstanding, respectively</t>
  </si>
  <si>
    <t>Additional paid-in-capital</t>
  </si>
  <si>
    <t>Retained earnings</t>
  </si>
  <si>
    <t>Accumulated other comprehensive income (loss)</t>
  </si>
  <si>
    <t>Treasury stock, at cost (113,171 and 109,572 shares, respectively), net of reissuances</t>
  </si>
  <si>
    <t>Treasury Stock</t>
  </si>
  <si>
    <t>Total stockholders equity</t>
  </si>
  <si>
    <t>Revenue:</t>
  </si>
  <si>
    <t>Revenue</t>
  </si>
  <si>
    <t>Subscription</t>
  </si>
  <si>
    <t>Product</t>
  </si>
  <si>
    <t>Services and support</t>
  </si>
  <si>
    <t>Total revenue</t>
  </si>
  <si>
    <t>Total Cost of Revenue</t>
  </si>
  <si>
    <t>Total Cost of Revenue TODO REMOVE</t>
  </si>
  <si>
    <t>Cost of revenue:</t>
  </si>
  <si>
    <t>Total cost of revenue</t>
  </si>
  <si>
    <t>Gross profit</t>
  </si>
  <si>
    <t>Gross Profit</t>
  </si>
  <si>
    <t>Operating expenses:</t>
  </si>
  <si>
    <t>Research and development</t>
  </si>
  <si>
    <t>Sales and marketing</t>
  </si>
  <si>
    <t>Selling and distribution expenses</t>
  </si>
  <si>
    <t>General and administrative</t>
  </si>
  <si>
    <t>Amortization of purchased intangibles</t>
  </si>
  <si>
    <t>Total operating expenses</t>
  </si>
  <si>
    <t>Operating income</t>
  </si>
  <si>
    <t>Non-operating income (expense):</t>
  </si>
  <si>
    <t>Interest and other income (expense), net</t>
  </si>
  <si>
    <t>Other Income - net</t>
  </si>
  <si>
    <t>Interest expense</t>
  </si>
  <si>
    <t>Investment gains (losses), net</t>
  </si>
  <si>
    <t>Total non-operating income (expense), net</t>
  </si>
  <si>
    <t>Income before income taxes</t>
  </si>
  <si>
    <t>Profit before Zakat</t>
  </si>
  <si>
    <t>Provision for income taxes</t>
  </si>
  <si>
    <t>Net income</t>
  </si>
  <si>
    <t>Basic net income per share</t>
  </si>
  <si>
    <t>Shares used to compute basic net income per share</t>
  </si>
  <si>
    <t>Diluted net income per share</t>
  </si>
  <si>
    <t>Cash flows from operating activities:</t>
  </si>
  <si>
    <t>Operating Activities</t>
  </si>
  <si>
    <t>Adjustments to reconcile net income to net cash provided by operating activities:</t>
  </si>
  <si>
    <t>Depreciation, amortization and accretion</t>
  </si>
  <si>
    <t>Stock-based compensation</t>
  </si>
  <si>
    <t>Unrealized losses (gains) on investments, net</t>
  </si>
  <si>
    <t>Excess tax benefits from stock-based compensation</t>
  </si>
  <si>
    <t>Other non-cash items</t>
  </si>
  <si>
    <t>Changes in operating assets and liabilities, net of acquired assets and</t>
  </si>
  <si>
    <t>assumed liabilities:</t>
  </si>
  <si>
    <t>Trade receivables, net</t>
  </si>
  <si>
    <t xml:space="preserve">Adjustment for Income Tax Paid </t>
  </si>
  <si>
    <t>Net cash provided by operating activities</t>
  </si>
  <si>
    <t>Cash flows from investing activities:</t>
  </si>
  <si>
    <t>Investing Activities</t>
  </si>
  <si>
    <t>Purchases of short-term investments</t>
  </si>
  <si>
    <t>Maturities of short-term investments</t>
  </si>
  <si>
    <t>Proceeds from sales of short-term investments</t>
  </si>
  <si>
    <t>Acquisitions, net of cash acquired</t>
  </si>
  <si>
    <t>Purchases of property and equipment</t>
  </si>
  <si>
    <t>Purchases of long-term investments, intangibles and other assets</t>
  </si>
  <si>
    <t>Proceeds from sale of long-term investments and other assets</t>
  </si>
  <si>
    <t>Net cash used for investing activities</t>
  </si>
  <si>
    <t>Cash flows from financing activities:</t>
  </si>
  <si>
    <t>Financing Activities</t>
  </si>
  <si>
    <t>Purchases of treasury stock</t>
  </si>
  <si>
    <t>Proceeds from issuance of treasury stock</t>
  </si>
  <si>
    <t>Taxes paid related to net share settlement of equity awards</t>
  </si>
  <si>
    <t>Finance Costs</t>
  </si>
  <si>
    <t>Proceeds from debt issuance, net of costs</t>
  </si>
  <si>
    <t>Repayment of capital lease obligations</t>
  </si>
  <si>
    <t>Net cash used for financing activities</t>
  </si>
  <si>
    <t>Effect of foreign currency exchange rates on cash and cash equivalents</t>
  </si>
  <si>
    <t>Net increase (decrease) in cash and cash equivalents</t>
  </si>
  <si>
    <t>Cash and cash equivalents at beginning of year</t>
  </si>
  <si>
    <t>Cash and cash equivalents at beginning of period</t>
  </si>
  <si>
    <t>Cash and cash equivalents at end of year</t>
  </si>
  <si>
    <t>Supplemental disclosures:</t>
  </si>
  <si>
    <t>Cash paid for income taxes, net of refunds</t>
  </si>
  <si>
    <t>Cash paid for interest</t>
  </si>
  <si>
    <t>Non-cash investing activities:</t>
  </si>
  <si>
    <t>Investment in lease receivable applied to building purchase</t>
  </si>
  <si>
    <t>Original Line Item in the pdf</t>
  </si>
  <si>
    <t>Line item in the accounts Tamplate into which Originalline item is mapped</t>
  </si>
  <si>
    <t xml:space="preserve">Person mapping </t>
  </si>
  <si>
    <t>Niyoshi Aithal</t>
  </si>
  <si>
    <t>cost of goods sold</t>
  </si>
  <si>
    <t>total cost of revenue</t>
  </si>
  <si>
    <t>matches with pdf</t>
  </si>
  <si>
    <t>changed sign to positive</t>
  </si>
  <si>
    <t>added from amortization of purchased intangibles</t>
  </si>
  <si>
    <t>amortization of purchased intangibles</t>
  </si>
  <si>
    <t>amortization</t>
  </si>
  <si>
    <t>shifted value down to row 54</t>
  </si>
  <si>
    <t>value obtained from row 31</t>
  </si>
  <si>
    <t>operating profit and (loss)</t>
  </si>
  <si>
    <t>operating income</t>
  </si>
  <si>
    <t>sum of land + buildings + building improvements</t>
  </si>
  <si>
    <t>land</t>
  </si>
  <si>
    <t>building</t>
  </si>
  <si>
    <t>building improvements</t>
  </si>
  <si>
    <t>land and buildings</t>
  </si>
  <si>
    <t>added from capital projects in-progress</t>
  </si>
  <si>
    <t>capital work in progress</t>
  </si>
  <si>
    <t>capital projects in-progress</t>
  </si>
  <si>
    <t>sum of computers &amp; equipment + furniture &amp; fixtures</t>
  </si>
  <si>
    <t>computers and equipment</t>
  </si>
  <si>
    <t>furniture and fixtures</t>
  </si>
  <si>
    <t>property, plant and equipment</t>
  </si>
  <si>
    <t>added from pdf</t>
  </si>
  <si>
    <t>accumulated depreciation and amortization</t>
  </si>
  <si>
    <t>less accumulated depreciation and amortization</t>
  </si>
  <si>
    <t>matches pdf value</t>
  </si>
  <si>
    <t>deleted this value - doesn't tally with pdf</t>
  </si>
  <si>
    <t>changed value - taken from income tax payable</t>
  </si>
  <si>
    <t>income taxes payable</t>
  </si>
  <si>
    <t>tax payable</t>
  </si>
  <si>
    <t>deleted this value</t>
  </si>
  <si>
    <t>changed value - taken from deferred revenue</t>
  </si>
  <si>
    <t>deferred revenue</t>
  </si>
  <si>
    <t>added from income taxes payable (LT liabilities)</t>
  </si>
  <si>
    <t>long term tax payable</t>
  </si>
  <si>
    <t>added from deferred income taxes (LT liabilities)</t>
  </si>
  <si>
    <t>deferred income taxes</t>
  </si>
  <si>
    <t>deferred tax liability</t>
  </si>
  <si>
    <t>added from deferred revenue</t>
  </si>
  <si>
    <t>deferred income and gains</t>
  </si>
  <si>
    <t>added from other liabilities (LT liabilities)</t>
  </si>
  <si>
    <t>other non-current liabilities</t>
  </si>
  <si>
    <t>other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</si>
</sst>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/>
    <xf numFmtId="3" fontId="0" fillId="12" borderId="0" xfId="0" applyFill="1"/>
    <xf numFmtId="3" fontId="0" fillId="13" borderId="0" xfId="0" applyFill="1"/>
    <xf numFmtId="3" fontId="4" fillId="13" borderId="0" xfId="0" applyFont="1" applyFill="1"/>
    <xf numFmtId="3" fontId="0" fillId="0" borderId="0" xfId="0" applyNumberFormat="1"/>
    <xf numFmtId="3" fontId="4" fillId="12" borderId="0" xfId="0" applyFont="1" applyFill="1"/>
    <xf numFmtId="3" fontId="0" fillId="0" borderId="0" xfId="0" applyFill="1"/>
  </cellXfs>
  <cellStyles count="2">
    <cellStyle name="Normal" xfId="0" builtinId="0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B8-412F-B617-BB7E4B7E7B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AE-4954-90F6-7116282404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F67-4131-A3A1-F124BE1A66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9D-42D4-883F-142775EC7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66-4D27-8746-E17C9A1FEB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419-4B04-92B8-04AF1BA0DB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74-4CB8-B8F2-50C7D78E93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10-4AEE-835F-F689AA9724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26-497A-961C-6A9D09B5DD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70A-447C-8B4D-F99F1F162A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01-4989-A4BD-E2C98B9575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75-463B-8D32-A676A543D3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76-43D5-B410-0AD9C442E5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074-41CE-B647-6475EE9422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09E-4F11-93B1-395BB790B5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7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2590774</v>
      </c>
      <c r="G6" s="7">
        <f t="shared" ref="G6:O6" si="1">IF(G4=$BF$1,"",G71)</f>
        <v>1693954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13911643</v>
      </c>
      <c r="G7" s="7">
        <f t="shared" ref="G7:O7" si="2">IF(G4=$BF$1,"",G128)</f>
        <v>7287743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4857039</v>
      </c>
      <c r="G8" s="7">
        <f t="shared" ref="G8:O8" si="3">IF(G4=$BF$1,"",G161)</f>
        <v>7247813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4301126</v>
      </c>
      <c r="G9" s="7">
        <f t="shared" ref="G9:O9" si="4">IF(G4=$BF$1,"",G189)</f>
        <v>3527457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5105442</v>
      </c>
      <c r="G10" s="7">
        <f t="shared" ref="G10:O10" si="5">IF(G4=$BF$1,"",G210)</f>
        <v>2548230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9362114</v>
      </c>
      <c r="G11" s="7">
        <f t="shared" ref="G11:O11" si="6">IF(G4=$BF$1,"",G227)</f>
        <v>8459869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18768682</v>
      </c>
      <c r="G12" s="35">
        <f t="shared" ref="G12:O12" si="7">IF(G4=$BF$1,"",SUM(G7:G8))</f>
        <v>14535556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18768682</v>
      </c>
      <c r="G13" s="35">
        <f t="shared" ref="G13:O13" si="8">IF(G4=$BF$1,"",SUM(G9:G11))</f>
        <v>14535556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7922152+622153+485703</f>
        <v>9030008</v>
      </c>
      <c r="G24">
        <f>6133869+706767+460869</f>
        <v>7301505</v>
      </c>
      <c r="H24">
        <v>2363017</v>
      </c>
    </row>
    <row r="25" spans="5:16">
      <c r="E25" s="1" t="s">
        <v>27</v>
      </c>
      <c r="F25">
        <v>1194999</v>
      </c>
      <c r="G25">
        <v>1010491</v>
      </c>
      <c r="H25">
        <v>0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7835009</v>
      </c>
      <c r="G30" s="7">
        <f>IF(G4=$BF$1,"",G24-G25+ABS(G26)-G27-G28-G29)</f>
        <v>6291014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0" t="s">
        <v>492</v>
      </c>
    </row>
    <row r="31" spans="5:16">
      <c r="E31" s="12" t="s">
        <v>33</v>
      </c>
      <c r="F31"/>
      <c r="G31"/>
      <c r="H31">
        <v>13548</v>
      </c>
      <c r="P31" s="42" t="s">
        <v>497</v>
      </c>
    </row>
    <row r="32" spans="5:16">
      <c r="E32" s="1" t="s">
        <v>34</v>
      </c>
    </row>
    <row r="33" spans="5:16">
      <c r="E33" s="1" t="s">
        <v>35</v>
      </c>
      <c r="F33">
        <v>2620829</v>
      </c>
      <c r="G33">
        <v>2197592</v>
      </c>
      <c r="H33">
        <v>1910197</v>
      </c>
      <c r="P33" s="41" t="s">
        <v>493</v>
      </c>
    </row>
    <row r="34" spans="5:16">
      <c r="E34" s="1" t="s">
        <v>36</v>
      </c>
      <c r="F34">
        <v>744898</v>
      </c>
      <c r="G34">
        <v>624706</v>
      </c>
      <c r="H34">
        <v>576202</v>
      </c>
    </row>
    <row r="35" spans="5:16">
      <c r="E35" s="1" t="s">
        <v>37</v>
      </c>
      <c r="F35">
        <v>1537812</v>
      </c>
      <c r="G35">
        <v>1224059</v>
      </c>
      <c r="H35">
        <v>975987</v>
      </c>
    </row>
    <row r="36" spans="5:16">
      <c r="E36" s="1" t="s">
        <v>38</v>
      </c>
      <c r="F36"/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 s="38">
        <v>91101</v>
      </c>
      <c r="G41" s="38">
        <v>76562</v>
      </c>
      <c r="P41" s="41" t="s">
        <v>494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4994640</v>
      </c>
      <c r="G43" s="7">
        <f>G32+G33+G34+G35+G36+G37+G38+G39+G40+G41+G42</f>
        <v>4122919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0" t="s">
        <v>492</v>
      </c>
    </row>
    <row r="44" spans="5:16">
      <c r="E44" s="6" t="s">
        <v>46</v>
      </c>
      <c r="F44" s="7">
        <f>F30+F31-F43</f>
        <v>2840369</v>
      </c>
      <c r="G44" s="7">
        <f>IF(G4=$BF$1,"",G30+G31-G43)</f>
        <v>2168095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89242</v>
      </c>
      <c r="G49">
        <v>74402</v>
      </c>
      <c r="H49">
        <v>-70442</v>
      </c>
      <c r="P49" s="42" t="s">
        <v>493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 s="38">
        <v>3213</v>
      </c>
      <c r="G52" s="38">
        <v>7553</v>
      </c>
    </row>
    <row r="53" spans="5:16">
      <c r="E53" s="1" t="s">
        <v>55</v>
      </c>
    </row>
    <row r="54" spans="5:16">
      <c r="E54" s="1" t="s">
        <v>56</v>
      </c>
      <c r="F54">
        <v>39536</v>
      </c>
      <c r="G54" s="43">
        <v>36395</v>
      </c>
      <c r="P54" s="42" t="s">
        <v>498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2793876</v>
      </c>
      <c r="G59" s="7">
        <f>IF(G4=$BF$1,"",G44+G45+G46+G47+G48-G49-G50-G51+G52-G53+G54+G55-G56+G57+G58)</f>
        <v>2137641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4" t="s">
        <v>492</v>
      </c>
    </row>
    <row r="60" spans="5:16">
      <c r="E60" s="1" t="s">
        <v>62</v>
      </c>
      <c r="F60">
        <v>203102</v>
      </c>
      <c r="G60">
        <v>443687</v>
      </c>
      <c r="H60">
        <v>266356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2590774</v>
      </c>
      <c r="G67" s="7">
        <f>IF(G4=$BF$1,"",SUM(G59,-G60,-ABS(G61),-G62,-G66))</f>
        <v>1693954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4" t="s">
        <v>492</v>
      </c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2590774</v>
      </c>
      <c r="G71" s="7">
        <f t="shared" ref="G71:O71" si="14">IF(G4=$BF$1,"",SUM(G67:G70))</f>
        <v>1693954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2590774</v>
      </c>
      <c r="G83" s="7">
        <f t="shared" ref="G83:O83" si="15">IF(G4=$BF$1,"",SUM(G71:G82))</f>
        <v>1693954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145065+485024+285564</f>
        <v>915653</v>
      </c>
      <c r="G89" s="38">
        <f>77723+490665+265829</f>
        <v>834217</v>
      </c>
      <c r="P89" s="42" t="s">
        <v>501</v>
      </c>
    </row>
    <row r="90" spans="5:16">
      <c r="E90" s="1" t="s">
        <v>82</v>
      </c>
    </row>
    <row r="91" spans="5:16">
      <c r="E91" s="1" t="s">
        <v>83</v>
      </c>
      <c r="F91" s="38">
        <v>23026</v>
      </c>
      <c r="G91" s="38">
        <v>5575</v>
      </c>
      <c r="P91" s="42" t="s">
        <v>506</v>
      </c>
    </row>
    <row r="92" spans="5:16">
      <c r="E92" s="12" t="s">
        <v>84</v>
      </c>
      <c r="F92">
        <f>1239033+121206</f>
        <v>1360239</v>
      </c>
      <c r="G92">
        <f>1128264+115273</f>
        <v>1243537</v>
      </c>
      <c r="P92" s="42" t="s">
        <v>509</v>
      </c>
    </row>
    <row r="93" spans="5:16">
      <c r="E93" s="1" t="s">
        <v>85</v>
      </c>
    </row>
    <row r="94" spans="5:16">
      <c r="E94" s="1" t="s">
        <v>86</v>
      </c>
      <c r="F94" s="38">
        <v>181990</v>
      </c>
      <c r="G94" s="38">
        <v>120165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2480908</v>
      </c>
      <c r="G98" s="7">
        <f>IF(G4=$BF$1,"",G89+G90+G91+G92+G93+G94+G95+G96)</f>
        <v>2203494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  <c r="F99" s="38">
        <v>-1405836</v>
      </c>
      <c r="G99" s="38">
        <v>-1266518</v>
      </c>
      <c r="P99" s="42" t="s">
        <v>513</v>
      </c>
    </row>
    <row r="100" spans="5:16">
      <c r="E100" s="6" t="s">
        <v>90</v>
      </c>
      <c r="F100" s="7">
        <f>F98+F99</f>
        <v>1075072</v>
      </c>
      <c r="G100" s="7">
        <f t="shared" ref="G100:O100" si="17">IF(G4=$BF$1,"",G98+G99)</f>
        <v>936976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6">
      <c r="E101" s="1" t="s">
        <v>91</v>
      </c>
      <c r="F101">
        <v>10581048</v>
      </c>
      <c r="G101">
        <v>5821561</v>
      </c>
    </row>
    <row r="102" spans="5:16">
      <c r="E102" s="1" t="s">
        <v>92</v>
      </c>
      <c r="F102">
        <v>2069001</v>
      </c>
      <c r="G102">
        <v>385658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12650049</v>
      </c>
      <c r="G104" s="7">
        <f t="shared" ref="G104:O104" si="18">IF(G4=$BF$1,"",G101+G102+G103)</f>
        <v>6207219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42" t="s">
        <v>517</v>
      </c>
    </row>
    <row r="112" spans="5:16">
      <c r="E112" s="1" t="s">
        <v>102</v>
      </c>
    </row>
    <row r="113" spans="5:15">
      <c r="E113" s="1" t="s">
        <v>103</v>
      </c>
    </row>
    <row r="114" spans="5:15">
      <c r="E114" s="1" t="s">
        <v>104</v>
      </c>
    </row>
    <row r="115" spans="5:15">
      <c r="E115" s="1" t="s">
        <v>105</v>
      </c>
    </row>
    <row r="116" spans="5:15">
      <c r="E116" s="1" t="s">
        <v>106</v>
      </c>
    </row>
    <row r="117" spans="5:15">
      <c r="E117" s="1" t="s">
        <v>107</v>
      </c>
    </row>
    <row r="118" spans="5:15">
      <c r="E118" s="1" t="s">
        <v>108</v>
      </c>
    </row>
    <row r="122" spans="5:15" ht="25.5">
      <c r="E122" s="1" t="s">
        <v>109</v>
      </c>
    </row>
    <row r="123" spans="5:15">
      <c r="E123" s="1" t="s">
        <v>110</v>
      </c>
    </row>
    <row r="124" spans="5:15">
      <c r="E124" s="1" t="s">
        <v>111</v>
      </c>
    </row>
    <row r="125" spans="5:15">
      <c r="E125" s="1" t="s">
        <v>112</v>
      </c>
    </row>
    <row r="126" spans="5:15">
      <c r="E126" s="1" t="s">
        <v>113</v>
      </c>
      <c r="F126">
        <v>186522</v>
      </c>
      <c r="G126">
        <v>143548</v>
      </c>
    </row>
    <row r="127" spans="5:15">
      <c r="E127" s="12" t="s">
        <v>114</v>
      </c>
    </row>
    <row r="128" spans="5:15">
      <c r="E128" s="6" t="s">
        <v>115</v>
      </c>
      <c r="F128" s="7">
        <f>F100+SUM(F104:F127)</f>
        <v>13911643</v>
      </c>
      <c r="G128" s="7">
        <f t="shared" ref="G128:O128" si="19">IF(G4=$BF$1,"",G100+SUM(G104:G126))</f>
        <v>7287743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1642775</v>
      </c>
      <c r="G130">
        <v>2306072</v>
      </c>
    </row>
    <row r="131" spans="5:15">
      <c r="E131" s="1" t="s">
        <v>118</v>
      </c>
      <c r="F131">
        <v>1586187</v>
      </c>
      <c r="G131">
        <v>3513702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3228962</v>
      </c>
      <c r="G140" s="7">
        <f t="shared" ref="G140:O140" si="20">IF(G4=$BF$1,"",G130+G131+G132+G133+G134+G135+G136+G139)</f>
        <v>5819774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312499</v>
      </c>
      <c r="G154">
        <v>210071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1315578</v>
      </c>
      <c r="G157">
        <v>1217968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1628077</v>
      </c>
      <c r="G160" s="7">
        <f>IF(G4=$BF$1,"",G146+G147+G148+G149+G150+G151+G152+G153+G154+G155+G156+G157+G158+G159)</f>
        <v>1428039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4857039</v>
      </c>
      <c r="G161" s="7">
        <f t="shared" ref="G161:O161" si="22">IF(G4=$BF$1,"",G140+G145+G160)</f>
        <v>7247813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4" t="s">
        <v>516</v>
      </c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 s="45">
        <v>186258</v>
      </c>
      <c r="G172">
        <v>113538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35709</v>
      </c>
      <c r="G181">
        <v>14196</v>
      </c>
      <c r="P181" s="42" t="s">
        <v>518</v>
      </c>
    </row>
    <row r="183" spans="5:16">
      <c r="E183" s="1" t="s">
        <v>160</v>
      </c>
    </row>
    <row r="184" spans="5:16">
      <c r="E184" s="12" t="s">
        <v>161</v>
      </c>
      <c r="F184">
        <v>1163185</v>
      </c>
      <c r="G184">
        <v>993773</v>
      </c>
    </row>
    <row r="185" spans="5:16">
      <c r="E185" s="12" t="s">
        <v>162</v>
      </c>
      <c r="F185">
        <v>2915974</v>
      </c>
      <c r="G185">
        <v>2405950</v>
      </c>
      <c r="P185" s="42" t="s">
        <v>522</v>
      </c>
    </row>
    <row r="187" spans="5:16">
      <c r="E187" s="1" t="s">
        <v>163</v>
      </c>
    </row>
    <row r="188" spans="5:16">
      <c r="E188" s="1" t="s">
        <v>164</v>
      </c>
      <c r="F188"/>
      <c r="G188"/>
      <c r="P188" s="42" t="s">
        <v>521</v>
      </c>
    </row>
    <row r="189" spans="5:16">
      <c r="E189" s="6" t="s">
        <v>13</v>
      </c>
      <c r="F189" s="7">
        <f>SUM(F163:F188)</f>
        <v>4301126</v>
      </c>
      <c r="G189" s="7">
        <f t="shared" ref="G189:O189" si="23">IF(G4=$BF$1,"",SUM(G163:G188))</f>
        <v>3527457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4" t="s">
        <v>516</v>
      </c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4124800</v>
      </c>
      <c r="G193">
        <v>1881421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  <c r="F198" s="38">
        <v>644101</v>
      </c>
      <c r="G198" s="38">
        <v>173088</v>
      </c>
      <c r="P198" s="42" t="s">
        <v>524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46702</v>
      </c>
      <c r="G203" s="38">
        <v>279941</v>
      </c>
      <c r="P203" s="42" t="s">
        <v>526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137630</v>
      </c>
      <c r="G206" s="38">
        <v>88592</v>
      </c>
      <c r="P206" s="42" t="s">
        <v>529</v>
      </c>
    </row>
    <row r="209" spans="5:16">
      <c r="E209" s="1" t="s">
        <v>180</v>
      </c>
      <c r="F209">
        <v>152209</v>
      </c>
      <c r="G209">
        <v>125188</v>
      </c>
      <c r="P209" s="42" t="s">
        <v>531</v>
      </c>
    </row>
    <row r="210" spans="5:16">
      <c r="E210" s="6" t="s">
        <v>14</v>
      </c>
      <c r="F210" s="7">
        <f>SUM(F191:F209)</f>
        <v>5105442</v>
      </c>
      <c r="G210" s="7">
        <f t="shared" ref="G210:O210" si="24">IF(G4=$BF$1,"",SUM(G191:G209))</f>
        <v>2548230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5685398</v>
      </c>
      <c r="G212">
        <v>5082256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  <c r="F215">
        <v>-148130</v>
      </c>
      <c r="G215">
        <v>-111821</v>
      </c>
    </row>
    <row r="216" spans="5:16">
      <c r="E216" s="1" t="s">
        <v>186</v>
      </c>
    </row>
    <row r="217" spans="5:16">
      <c r="E217" s="1" t="s">
        <v>187</v>
      </c>
      <c r="F217">
        <v>11815597</v>
      </c>
      <c r="G217">
        <v>9573870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-7990751</v>
      </c>
      <c r="G223">
        <v>-6084436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9362114</v>
      </c>
      <c r="G227" s="7">
        <f t="shared" ref="G227:O227" si="25">IF(G4=$BF$1,"",SUM(G212:G226))</f>
        <v>8459869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4" t="s">
        <v>516</v>
      </c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2590774</v>
      </c>
      <c r="G267">
        <v>1693954</v>
      </c>
      <c r="H267">
        <v>1168782</v>
      </c>
    </row>
    <row r="268" spans="5:15">
      <c r="E268" s="1" t="s">
        <v>233</v>
      </c>
    </row>
    <row r="269" spans="5:1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793</v>
      </c>
      <c r="G279">
        <v>-5494</v>
      </c>
      <c r="H279">
        <v>3145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689553</v>
      </c>
      <c r="G284">
        <v>362175</v>
      </c>
      <c r="H284">
        <v>292999</v>
      </c>
    </row>
    <row r="285" spans="5:8">
      <c r="E285" s="1" t="s">
        <v>248</v>
      </c>
      <c r="F285">
        <v>609562</v>
      </c>
      <c r="G285">
        <v>454472</v>
      </c>
      <c r="H285">
        <v>349297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7193</v>
      </c>
      <c r="G288">
        <v>4625</v>
      </c>
      <c r="H288">
        <v>2022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1307101</v>
      </c>
      <c r="G296" s="7">
        <f>IF(G4=$BF$1,"",G271+G272+G273+G274+G275+G276+G277+G278+G279+G280+G281+G282+G283+G284+G285+G286+G287+G288+G289+G290+G291+G292+G293+G294+G295)</f>
        <v>815778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3897875</v>
      </c>
      <c r="G297" s="7">
        <f t="shared" ref="G297:O297" si="27">IF(G4=$BF$1,"",MIN(F267,F268,F269)+F296)</f>
        <v>3897875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  <c r="F301">
        <v>-1983</v>
      </c>
      <c r="G301">
        <v>-187173</v>
      </c>
      <c r="H301">
        <v>-160416</v>
      </c>
    </row>
    <row r="302" spans="5:15" ht="25.5" customHeight="1">
      <c r="E302" s="1" t="s">
        <v>264</v>
      </c>
      <c r="F302">
        <v>-77225</v>
      </c>
      <c r="G302">
        <v>28040</v>
      </c>
      <c r="H302">
        <v>-71021</v>
      </c>
    </row>
    <row r="303" spans="5:15">
      <c r="E303" s="1" t="s">
        <v>265</v>
      </c>
      <c r="F303">
        <v>0</v>
      </c>
      <c r="G303">
        <v>80439</v>
      </c>
      <c r="H303">
        <v>0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-24243</v>
      </c>
      <c r="G309">
        <v>527007</v>
      </c>
      <c r="H309">
        <v>549062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</row>
    <row r="314" spans="5:15">
      <c r="E314" s="1" t="s">
        <v>274</v>
      </c>
      <c r="F314">
        <v>54920</v>
      </c>
      <c r="G314">
        <v>-45186</v>
      </c>
      <c r="H314">
        <v>-6281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  <c r="F317">
        <v>43837</v>
      </c>
      <c r="G317">
        <v>151104</v>
      </c>
      <c r="H317">
        <v>65593</v>
      </c>
    </row>
    <row r="318" spans="5:15" ht="25.5">
      <c r="E318" s="6" t="s">
        <v>278</v>
      </c>
      <c r="F318" s="7">
        <f>F299+F300+F301+F302+F303+F304+F305+F306+F307+F308+F309+F310+F311+F312+F313+F314+F315+F316+F317</f>
        <v>-4694</v>
      </c>
      <c r="G318" s="7">
        <f>IF(G4=$BF$1,"",G299+G300+G301+G302+G303+G304+G305+G306+G307+G308+G309+G310+G311+G312+G313+G314+G315+G316+G317)</f>
        <v>554231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3893181</v>
      </c>
      <c r="G319" s="7">
        <f t="shared" ref="G319:O319" si="28">IF(G4=$BF$1,"",G297+G318)</f>
        <v>4452106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3893181</v>
      </c>
      <c r="G326" s="7">
        <f t="shared" ref="G326:O326" si="30">IF(G4=$BF$1,"",G325+G319)</f>
        <v>4452106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-6580961</v>
      </c>
      <c r="G328">
        <v>-637748</v>
      </c>
      <c r="H328">
        <v>-252232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-584597</v>
      </c>
      <c r="G331">
        <v>-1960929</v>
      </c>
      <c r="H331">
        <v>-2343655</v>
      </c>
    </row>
    <row r="332" spans="5:15">
      <c r="E332" s="12" t="s">
        <v>291</v>
      </c>
      <c r="F332">
        <v>2480263</v>
      </c>
      <c r="G332">
        <v>2155800</v>
      </c>
      <c r="H332">
        <v>1635854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>
      <c r="E337" s="6" t="s">
        <v>296</v>
      </c>
      <c r="F337" s="7">
        <f>SUM(F328:F336)</f>
        <v>-4685295</v>
      </c>
      <c r="G337" s="7">
        <f>IF(G4=$BF$1,"",SUM(G328:G336))</f>
        <v>-442877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-1859010</v>
      </c>
      <c r="G339">
        <v>-941649</v>
      </c>
      <c r="H339">
        <v>-929303</v>
      </c>
    </row>
    <row r="340" spans="5:15">
      <c r="E340" s="1" t="s">
        <v>299</v>
      </c>
      <c r="F340">
        <v>2248342</v>
      </c>
      <c r="G340">
        <v>0</v>
      </c>
      <c r="H340">
        <v>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-394900</v>
      </c>
      <c r="G349">
        <v>-242086</v>
      </c>
      <c r="H349">
        <v>-236508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-5568</v>
      </c>
      <c r="G352" s="7">
        <f>IF(G4=$BF$1,"",SUM(G339:G351))</f>
        <v>-1183735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-797682</v>
      </c>
      <c r="G353" s="7">
        <f t="shared" ref="G353:O353" si="33">IF(G4=$BF$1,"",G326+G337+G352)</f>
        <v>2825494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  <c r="F354">
        <v>-1738</v>
      </c>
      <c r="G354">
        <v>8516</v>
      </c>
      <c r="H354">
        <v>-14234</v>
      </c>
    </row>
    <row r="355" spans="5:15">
      <c r="E355" s="6" t="s">
        <v>314</v>
      </c>
      <c r="F355" s="7">
        <f>F353+F354</f>
        <v>-799420</v>
      </c>
      <c r="G355" s="7">
        <f t="shared" ref="G355:O355" si="34">IF(G4=$BF$1,"",G353+G354)</f>
        <v>2834010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2306072</v>
      </c>
      <c r="G356">
        <v>1011315</v>
      </c>
      <c r="H356">
        <v>876560</v>
      </c>
    </row>
    <row r="357" spans="5:15">
      <c r="E357" s="6" t="s">
        <v>316</v>
      </c>
      <c r="F357" s="7">
        <f>F355+F356</f>
        <v>1506652</v>
      </c>
      <c r="G357" s="7">
        <f t="shared" ref="G357:O357" si="35">IF(G4=$BF$1,"",G355+G356)</f>
        <v>3845325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0.23673242708181397</v>
      </c>
      <c r="G364" s="24">
        <f t="shared" si="37"/>
        <v>2.0899079439546986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0.52942405756000455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0.29122559880062382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0.8676635723910765</v>
      </c>
      <c r="G369" s="27">
        <f t="shared" si="41"/>
        <v>0.86160510744017837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0.31454778334637135</v>
      </c>
      <c r="G370" s="27">
        <f t="shared" si="42"/>
        <v>0.29693809700876739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0.28690716553075035</v>
      </c>
      <c r="G371" s="28">
        <f t="shared" si="43"/>
        <v>0.23200066287703699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0.13803707687092787</v>
      </c>
      <c r="G372" s="27">
        <f t="shared" si="44"/>
        <v>0.11653864496136233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0.27672959333757313</v>
      </c>
      <c r="G373" s="27">
        <f t="shared" si="45"/>
        <v>0.2002340698183388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0.50118426003488148</v>
      </c>
      <c r="G376" s="30">
        <f t="shared" si="47"/>
        <v>0.41798793248775623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1.0047482865515203</v>
      </c>
      <c r="G377" s="30">
        <f t="shared" si="48"/>
        <v>0.71817743277112212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31.827715649582036</v>
      </c>
      <c r="G378" s="30">
        <f t="shared" si="49"/>
        <v>29.140278487137444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1.1292482480169146</v>
      </c>
      <c r="G382" s="32">
        <f t="shared" si="51"/>
        <v>2.0546850039561075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1.1292482480169146</v>
      </c>
      <c r="G383" s="32">
        <f t="shared" si="52"/>
        <v>2.0546850039561075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0.75072481020086368</v>
      </c>
      <c r="G384" s="32">
        <f t="shared" si="53"/>
        <v>1.6498497359429187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0.90515390620967628</v>
      </c>
      <c r="G385" s="32">
        <f t="shared" si="54"/>
        <v>1.2621290635151612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1642775</v>
      </c>
      <c r="G418" s="17">
        <f>G130-G417</f>
        <v>2306072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186258</v>
      </c>
      <c r="G433" s="17">
        <f>G172-G432</f>
        <v>113538</v>
      </c>
    </row>
  </sheetData>
  <conditionalFormatting sqref="E101:E103 E130:G136 E138:G139 F137:G137 E89:G97 E156:G159 H146:O159 E267:O269 F333:O336 E330:E336 E339:O351">
    <cfRule type="expression" dxfId="45" priority="28">
      <formula>MOD(ROW(),2)=0</formula>
    </cfRule>
  </conditionalFormatting>
  <conditionalFormatting sqref="F101:G103">
    <cfRule type="expression" dxfId="44" priority="27">
      <formula>MOD(ROW(),2)=0</formula>
    </cfRule>
  </conditionalFormatting>
  <conditionalFormatting sqref="E243:G243">
    <cfRule type="expression" dxfId="43" priority="33">
      <formula>MOD(ROW(),2)=0</formula>
    </cfRule>
  </conditionalFormatting>
  <conditionalFormatting sqref="E323:E324">
    <cfRule type="expression" dxfId="42" priority="29">
      <formula>MOD(ROW(),2)=0</formula>
    </cfRule>
  </conditionalFormatting>
  <conditionalFormatting sqref="E329">
    <cfRule type="expression" dxfId="41" priority="26">
      <formula>MOD(ROW(),2)=0</formula>
    </cfRule>
  </conditionalFormatting>
  <conditionalFormatting sqref="E24:G29">
    <cfRule type="expression" dxfId="40" priority="46">
      <formula>MOD(ROW(),2)=0</formula>
    </cfRule>
  </conditionalFormatting>
  <conditionalFormatting sqref="E99:G99 E328:G328 F329:G332 E31:G42">
    <cfRule type="expression" dxfId="39" priority="47">
      <formula>MOD(ROW(),2)=0</formula>
    </cfRule>
  </conditionalFormatting>
  <conditionalFormatting sqref="E45:G53 E55:G58 E54 G54">
    <cfRule type="expression" dxfId="38" priority="45">
      <formula>MOD(ROW(),2)=0</formula>
    </cfRule>
  </conditionalFormatting>
  <conditionalFormatting sqref="E60:G66">
    <cfRule type="expression" dxfId="37" priority="44">
      <formula>MOD(ROW(),2)=0</formula>
    </cfRule>
  </conditionalFormatting>
  <conditionalFormatting sqref="E68:G70">
    <cfRule type="expression" dxfId="36" priority="43">
      <formula>MOD(ROW(),2)=0</formula>
    </cfRule>
  </conditionalFormatting>
  <conditionalFormatting sqref="E72:G82">
    <cfRule type="expression" dxfId="35" priority="42">
      <formula>MOD(ROW(),2)=0</formula>
    </cfRule>
  </conditionalFormatting>
  <conditionalFormatting sqref="E84:G86">
    <cfRule type="expression" dxfId="34" priority="41">
      <formula>MOD(ROW(),2)=0</formula>
    </cfRule>
  </conditionalFormatting>
  <conditionalFormatting sqref="E107:G127">
    <cfRule type="expression" dxfId="33" priority="40">
      <formula>MOD(ROW(),2)=0</formula>
    </cfRule>
  </conditionalFormatting>
  <conditionalFormatting sqref="E141:G144">
    <cfRule type="expression" dxfId="32" priority="39">
      <formula>MOD(ROW(),2)=0</formula>
    </cfRule>
  </conditionalFormatting>
  <conditionalFormatting sqref="E146:G154 F155:G155">
    <cfRule type="expression" dxfId="31" priority="38">
      <formula>MOD(ROW(),2)=0</formula>
    </cfRule>
  </conditionalFormatting>
  <conditionalFormatting sqref="E163:G188">
    <cfRule type="expression" dxfId="30" priority="37">
      <formula>MOD(ROW(),2)=0</formula>
    </cfRule>
  </conditionalFormatting>
  <conditionalFormatting sqref="E191:G209">
    <cfRule type="expression" dxfId="29" priority="36">
      <formula>MOD(ROW(),2)=0</formula>
    </cfRule>
  </conditionalFormatting>
  <conditionalFormatting sqref="E212:G226">
    <cfRule type="expression" dxfId="28" priority="35">
      <formula>MOD(ROW(),2)=0</formula>
    </cfRule>
  </conditionalFormatting>
  <conditionalFormatting sqref="E229:G242">
    <cfRule type="expression" dxfId="27" priority="34">
      <formula>MOD(ROW(),2)=0</formula>
    </cfRule>
  </conditionalFormatting>
  <conditionalFormatting sqref="E245:G262">
    <cfRule type="expression" dxfId="26" priority="32">
      <formula>MOD(ROW(),2)=0</formula>
    </cfRule>
  </conditionalFormatting>
  <conditionalFormatting sqref="E271:G295 E321:G322 E354:F354 E356:F356 E358:G360 F323:G324 E299:G317">
    <cfRule type="expression" dxfId="25" priority="31">
      <formula>MOD(ROW(),2)=0</formula>
    </cfRule>
  </conditionalFormatting>
  <conditionalFormatting sqref="G354 G356">
    <cfRule type="expression" dxfId="24" priority="30">
      <formula>MOD(ROW(),2)=0</formula>
    </cfRule>
  </conditionalFormatting>
  <conditionalFormatting sqref="E105:G106">
    <cfRule type="expression" dxfId="23" priority="25">
      <formula>MOD(ROW(),2)=0</formula>
    </cfRule>
  </conditionalFormatting>
  <conditionalFormatting sqref="E155">
    <cfRule type="expression" dxfId="22" priority="24">
      <formula>MOD(ROW(),2)=0</formula>
    </cfRule>
  </conditionalFormatting>
  <conditionalFormatting sqref="H24:O29">
    <cfRule type="expression" dxfId="21" priority="23">
      <formula>MOD(ROW(),2)=0</formula>
    </cfRule>
  </conditionalFormatting>
  <conditionalFormatting sqref="H89:O97">
    <cfRule type="expression" dxfId="20" priority="4">
      <formula>MOD(ROW(),2)=0</formula>
    </cfRule>
  </conditionalFormatting>
  <conditionalFormatting sqref="H101:O103">
    <cfRule type="expression" dxfId="19" priority="3">
      <formula>MOD(ROW(),2)=0</formula>
    </cfRule>
  </conditionalFormatting>
  <conditionalFormatting sqref="H243:O243">
    <cfRule type="expression" dxfId="18" priority="8">
      <formula>MOD(ROW(),2)=0</formula>
    </cfRule>
  </conditionalFormatting>
  <conditionalFormatting sqref="H31:O42 H99:O99 H328:O332">
    <cfRule type="expression" dxfId="17" priority="22">
      <formula>MOD(ROW(),2)=0</formula>
    </cfRule>
  </conditionalFormatting>
  <conditionalFormatting sqref="H45:O58">
    <cfRule type="expression" dxfId="16" priority="21">
      <formula>MOD(ROW(),2)=0</formula>
    </cfRule>
  </conditionalFormatting>
  <conditionalFormatting sqref="H60:O66">
    <cfRule type="expression" dxfId="15" priority="20">
      <formula>MOD(ROW(),2)=0</formula>
    </cfRule>
  </conditionalFormatting>
  <conditionalFormatting sqref="H68:O70">
    <cfRule type="expression" dxfId="14" priority="19">
      <formula>MOD(ROW(),2)=0</formula>
    </cfRule>
  </conditionalFormatting>
  <conditionalFormatting sqref="H72:O82">
    <cfRule type="expression" dxfId="13" priority="18">
      <formula>MOD(ROW(),2)=0</formula>
    </cfRule>
  </conditionalFormatting>
  <conditionalFormatting sqref="H84:O86">
    <cfRule type="expression" dxfId="12" priority="17">
      <formula>MOD(ROW(),2)=0</formula>
    </cfRule>
  </conditionalFormatting>
  <conditionalFormatting sqref="H107:O127">
    <cfRule type="expression" dxfId="11" priority="16">
      <formula>MOD(ROW(),2)=0</formula>
    </cfRule>
  </conditionalFormatting>
  <conditionalFormatting sqref="H130:O139">
    <cfRule type="expression" dxfId="10" priority="15">
      <formula>MOD(ROW(),2)=0</formula>
    </cfRule>
  </conditionalFormatting>
  <conditionalFormatting sqref="H141:O144">
    <cfRule type="expression" dxfId="9" priority="14">
      <formula>MOD(ROW(),2)=0</formula>
    </cfRule>
  </conditionalFormatting>
  <conditionalFormatting sqref="H163:O188">
    <cfRule type="expression" dxfId="8" priority="12">
      <formula>MOD(ROW(),2)=0</formula>
    </cfRule>
  </conditionalFormatting>
  <conditionalFormatting sqref="H191:O209">
    <cfRule type="expression" dxfId="7" priority="11">
      <formula>MOD(ROW(),2)=0</formula>
    </cfRule>
  </conditionalFormatting>
  <conditionalFormatting sqref="H212:O226">
    <cfRule type="expression" dxfId="6" priority="10">
      <formula>MOD(ROW(),2)=0</formula>
    </cfRule>
  </conditionalFormatting>
  <conditionalFormatting sqref="H229:O242">
    <cfRule type="expression" dxfId="5" priority="9">
      <formula>MOD(ROW(),2)=0</formula>
    </cfRule>
  </conditionalFormatting>
  <conditionalFormatting sqref="H245:O262">
    <cfRule type="expression" dxfId="4" priority="7">
      <formula>MOD(ROW(),2)=0</formula>
    </cfRule>
  </conditionalFormatting>
  <conditionalFormatting sqref="H271:O295 H321:O324 H358:O360 H299:O317">
    <cfRule type="expression" dxfId="3" priority="6">
      <formula>MOD(ROW(),2)=0</formula>
    </cfRule>
  </conditionalFormatting>
  <conditionalFormatting sqref="H354:O354 H356:O356">
    <cfRule type="expression" dxfId="2" priority="5">
      <formula>MOD(ROW(),2)=0</formula>
    </cfRule>
  </conditionalFormatting>
  <conditionalFormatting sqref="H105:O106">
    <cfRule type="expression" dxfId="1" priority="2">
      <formula>MOD(ROW(),2)=0</formula>
    </cfRule>
  </conditionalFormatting>
  <conditionalFormatting sqref="F54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2.75"/>
  <cols>
    <col min="1" max="1" width="31.5703125" customWidth="1"/>
    <col min="2" max="2" width="63.42578125" bestFit="1" customWidth="1"/>
    <col min="3" max="3" width="15.28515625" bestFit="1" customWidth="1"/>
    <col min="4" max="4" width="14.7109375" customWidth="1"/>
  </cols>
  <sheetData>
    <row r="1" spans="1:4">
      <c r="A1" s="39" t="s">
        <v>486</v>
      </c>
      <c r="B1" s="39" t="s">
        <v>487</v>
      </c>
      <c r="C1" s="39" t="s">
        <v>488</v>
      </c>
      <c r="D1" s="39"/>
    </row>
    <row r="2" spans="1:4">
      <c r="A2" s="39" t="s">
        <v>491</v>
      </c>
      <c r="B2" s="39" t="s">
        <v>490</v>
      </c>
      <c r="C2" s="39" t="s">
        <v>489</v>
      </c>
      <c r="D2" s="39"/>
    </row>
    <row r="3" spans="1:4">
      <c r="A3" t="s">
        <v>495</v>
      </c>
      <c r="B3" t="s">
        <v>496</v>
      </c>
      <c r="C3" s="39" t="s">
        <v>489</v>
      </c>
    </row>
    <row r="4" spans="1:4">
      <c r="A4" s="39" t="s">
        <v>500</v>
      </c>
      <c r="B4" s="39" t="s">
        <v>499</v>
      </c>
      <c r="C4" s="39" t="s">
        <v>489</v>
      </c>
    </row>
    <row r="5" spans="1:4">
      <c r="A5" s="39" t="s">
        <v>502</v>
      </c>
      <c r="B5" s="39" t="s">
        <v>505</v>
      </c>
      <c r="C5" s="39" t="s">
        <v>489</v>
      </c>
    </row>
    <row r="6" spans="1:4">
      <c r="A6" s="39" t="s">
        <v>503</v>
      </c>
      <c r="B6" s="39" t="s">
        <v>505</v>
      </c>
      <c r="C6" s="39" t="s">
        <v>489</v>
      </c>
    </row>
    <row r="7" spans="1:4">
      <c r="A7" s="39" t="s">
        <v>504</v>
      </c>
      <c r="B7" s="39" t="s">
        <v>505</v>
      </c>
      <c r="C7" s="39" t="s">
        <v>489</v>
      </c>
    </row>
    <row r="8" spans="1:4">
      <c r="A8" s="39" t="s">
        <v>508</v>
      </c>
      <c r="B8" s="39" t="s">
        <v>507</v>
      </c>
      <c r="C8" s="39" t="s">
        <v>489</v>
      </c>
    </row>
    <row r="9" spans="1:4">
      <c r="A9" s="39" t="s">
        <v>510</v>
      </c>
      <c r="B9" s="39" t="s">
        <v>512</v>
      </c>
      <c r="C9" s="39" t="s">
        <v>489</v>
      </c>
    </row>
    <row r="10" spans="1:4">
      <c r="A10" s="39" t="s">
        <v>511</v>
      </c>
      <c r="B10" s="39" t="s">
        <v>512</v>
      </c>
      <c r="C10" s="39" t="s">
        <v>489</v>
      </c>
    </row>
    <row r="11" spans="1:4">
      <c r="A11" s="39" t="s">
        <v>515</v>
      </c>
      <c r="B11" s="39" t="s">
        <v>514</v>
      </c>
      <c r="C11" s="39" t="s">
        <v>489</v>
      </c>
    </row>
    <row r="12" spans="1:4">
      <c r="A12" s="39" t="s">
        <v>519</v>
      </c>
      <c r="B12" s="39" t="s">
        <v>520</v>
      </c>
      <c r="C12" s="39" t="s">
        <v>489</v>
      </c>
    </row>
    <row r="13" spans="1:4">
      <c r="A13" s="39" t="s">
        <v>523</v>
      </c>
      <c r="B13" t="s">
        <v>162</v>
      </c>
      <c r="C13" s="39" t="s">
        <v>489</v>
      </c>
    </row>
    <row r="14" spans="1:4">
      <c r="A14" s="39" t="s">
        <v>519</v>
      </c>
      <c r="B14" s="39" t="s">
        <v>525</v>
      </c>
      <c r="C14" s="39" t="s">
        <v>489</v>
      </c>
    </row>
    <row r="15" spans="1:4">
      <c r="A15" s="39" t="s">
        <v>527</v>
      </c>
      <c r="B15" s="39" t="s">
        <v>528</v>
      </c>
      <c r="C15" s="39" t="s">
        <v>489</v>
      </c>
    </row>
    <row r="16" spans="1:4">
      <c r="A16" s="39" t="s">
        <v>523</v>
      </c>
      <c r="B16" s="39" t="s">
        <v>530</v>
      </c>
      <c r="C16" s="39" t="s">
        <v>489</v>
      </c>
    </row>
    <row r="17" spans="1:3">
      <c r="A17" s="39" t="s">
        <v>533</v>
      </c>
      <c r="B17" s="39" t="s">
        <v>532</v>
      </c>
      <c r="C17" s="39" t="s">
        <v>489</v>
      </c>
    </row>
    <row r="18" spans="1:3">
      <c r="C18" s="39"/>
    </row>
    <row r="19" spans="1:3">
      <c r="C19" s="39"/>
    </row>
    <row r="20" spans="1:3">
      <c r="C20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5" sqref="A25"/>
    </sheetView>
  </sheetViews>
  <sheetFormatPr defaultRowHeight="12.75"/>
  <cols>
    <col min="1" max="4" width="30.7109375" customWidth="1"/>
  </cols>
  <sheetData>
    <row r="1" spans="1:6">
      <c r="E1">
        <v>30</v>
      </c>
      <c r="F1">
        <v>1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1642775</v>
      </c>
      <c r="F5">
        <v>2306072</v>
      </c>
    </row>
    <row r="6" spans="1:6">
      <c r="A6" t="s">
        <v>377</v>
      </c>
      <c r="B6" t="s">
        <v>118</v>
      </c>
      <c r="C6" t="s">
        <v>118</v>
      </c>
      <c r="D6" t="s">
        <v>116</v>
      </c>
      <c r="E6">
        <v>1586187</v>
      </c>
      <c r="F6">
        <v>3513702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1315578</v>
      </c>
      <c r="F7">
        <v>1217968</v>
      </c>
    </row>
    <row r="8" spans="1:6">
      <c r="A8" t="s">
        <v>379</v>
      </c>
      <c r="B8" t="s">
        <v>134</v>
      </c>
      <c r="C8" t="s">
        <v>134</v>
      </c>
      <c r="D8" t="s">
        <v>116</v>
      </c>
      <c r="E8">
        <v>312499</v>
      </c>
      <c r="F8">
        <v>210071</v>
      </c>
    </row>
    <row r="9" spans="1:6">
      <c r="A9" t="s">
        <v>380</v>
      </c>
      <c r="B9" t="s">
        <v>12</v>
      </c>
      <c r="C9" t="s">
        <v>12</v>
      </c>
      <c r="D9" t="s">
        <v>116</v>
      </c>
      <c r="E9">
        <v>4857039</v>
      </c>
      <c r="F9">
        <v>7247813</v>
      </c>
    </row>
    <row r="10" spans="1:6">
      <c r="A10" t="s">
        <v>381</v>
      </c>
      <c r="B10" t="s">
        <v>382</v>
      </c>
      <c r="C10" t="s">
        <v>84</v>
      </c>
      <c r="D10" t="s">
        <v>80</v>
      </c>
      <c r="E10">
        <v>1075072</v>
      </c>
      <c r="F10">
        <v>936976</v>
      </c>
    </row>
    <row r="11" spans="1:6">
      <c r="A11" t="s">
        <v>383</v>
      </c>
      <c r="B11" t="s">
        <v>383</v>
      </c>
      <c r="C11" t="s">
        <v>91</v>
      </c>
      <c r="D11" t="s">
        <v>80</v>
      </c>
      <c r="E11">
        <v>10581048</v>
      </c>
      <c r="F11">
        <v>5821561</v>
      </c>
    </row>
    <row r="12" spans="1:6">
      <c r="A12" t="s">
        <v>384</v>
      </c>
      <c r="B12" t="s">
        <v>385</v>
      </c>
      <c r="C12" t="s">
        <v>92</v>
      </c>
      <c r="D12" t="s">
        <v>80</v>
      </c>
      <c r="E12">
        <v>2069001</v>
      </c>
      <c r="F12">
        <v>385658</v>
      </c>
    </row>
    <row r="13" spans="1:6">
      <c r="A13" t="s">
        <v>386</v>
      </c>
      <c r="B13" t="s">
        <v>113</v>
      </c>
      <c r="C13" t="s">
        <v>113</v>
      </c>
      <c r="D13" t="s">
        <v>80</v>
      </c>
      <c r="E13">
        <v>186522</v>
      </c>
      <c r="F13">
        <v>143548</v>
      </c>
    </row>
    <row r="14" spans="1:6">
      <c r="A14" t="s">
        <v>387</v>
      </c>
      <c r="D14" t="s">
        <v>80</v>
      </c>
      <c r="E14">
        <v>18768682</v>
      </c>
      <c r="F14">
        <v>14535556</v>
      </c>
    </row>
    <row r="15" spans="1:6">
      <c r="A15" t="s">
        <v>388</v>
      </c>
      <c r="D15" t="s">
        <v>80</v>
      </c>
    </row>
    <row r="16" spans="1:6">
      <c r="A16" t="s">
        <v>389</v>
      </c>
      <c r="B16" t="s">
        <v>141</v>
      </c>
      <c r="C16" t="s">
        <v>141</v>
      </c>
      <c r="D16" t="s">
        <v>141</v>
      </c>
    </row>
    <row r="17" spans="1:6">
      <c r="A17" t="s">
        <v>390</v>
      </c>
      <c r="B17" t="s">
        <v>151</v>
      </c>
      <c r="C17" t="s">
        <v>151</v>
      </c>
      <c r="D17" t="s">
        <v>141</v>
      </c>
      <c r="E17">
        <v>186258</v>
      </c>
      <c r="F17">
        <v>113538</v>
      </c>
    </row>
    <row r="18" spans="1:6">
      <c r="A18" t="s">
        <v>364</v>
      </c>
      <c r="B18" t="s">
        <v>391</v>
      </c>
      <c r="C18" t="s">
        <v>161</v>
      </c>
      <c r="D18" t="s">
        <v>141</v>
      </c>
      <c r="E18">
        <v>1163185</v>
      </c>
      <c r="F18">
        <v>993773</v>
      </c>
    </row>
    <row r="19" spans="1:6">
      <c r="A19" t="s">
        <v>392</v>
      </c>
      <c r="B19" t="s">
        <v>159</v>
      </c>
      <c r="C19" t="s">
        <v>159</v>
      </c>
      <c r="D19" t="s">
        <v>141</v>
      </c>
      <c r="E19">
        <v>35709</v>
      </c>
      <c r="F19">
        <v>14196</v>
      </c>
    </row>
    <row r="20" spans="1:6">
      <c r="A20" t="s">
        <v>393</v>
      </c>
      <c r="B20" t="s">
        <v>394</v>
      </c>
      <c r="C20" t="s">
        <v>162</v>
      </c>
      <c r="D20" t="s">
        <v>141</v>
      </c>
      <c r="E20">
        <v>2915974</v>
      </c>
      <c r="F20">
        <v>2405950</v>
      </c>
    </row>
    <row r="21" spans="1:6">
      <c r="A21" t="s">
        <v>395</v>
      </c>
      <c r="B21" t="s">
        <v>13</v>
      </c>
      <c r="C21" t="s">
        <v>13</v>
      </c>
      <c r="D21" t="s">
        <v>141</v>
      </c>
      <c r="E21">
        <v>4301126</v>
      </c>
      <c r="F21">
        <v>3527457</v>
      </c>
    </row>
    <row r="22" spans="1:6">
      <c r="A22" t="s">
        <v>396</v>
      </c>
      <c r="B22" t="s">
        <v>180</v>
      </c>
      <c r="C22" t="s">
        <v>180</v>
      </c>
      <c r="D22" t="s">
        <v>165</v>
      </c>
    </row>
    <row r="23" spans="1:6">
      <c r="A23" t="s">
        <v>397</v>
      </c>
      <c r="B23" t="s">
        <v>169</v>
      </c>
      <c r="C23" t="s">
        <v>168</v>
      </c>
      <c r="D23" t="s">
        <v>165</v>
      </c>
      <c r="E23">
        <v>4124800</v>
      </c>
      <c r="F23">
        <v>1881421</v>
      </c>
    </row>
    <row r="24" spans="1:6">
      <c r="A24" t="s">
        <v>393</v>
      </c>
      <c r="B24" t="s">
        <v>394</v>
      </c>
      <c r="C24" t="s">
        <v>162</v>
      </c>
      <c r="D24" t="s">
        <v>141</v>
      </c>
      <c r="E24">
        <v>137630</v>
      </c>
      <c r="F24">
        <v>88592</v>
      </c>
    </row>
    <row r="25" spans="1:6">
      <c r="A25" t="s">
        <v>392</v>
      </c>
      <c r="B25" t="s">
        <v>159</v>
      </c>
      <c r="C25" t="s">
        <v>159</v>
      </c>
      <c r="D25" t="s">
        <v>141</v>
      </c>
      <c r="E25">
        <v>644101</v>
      </c>
      <c r="F25">
        <v>173088</v>
      </c>
    </row>
    <row r="26" spans="1:6">
      <c r="A26" t="s">
        <v>398</v>
      </c>
      <c r="B26" t="s">
        <v>101</v>
      </c>
      <c r="C26" t="s">
        <v>101</v>
      </c>
      <c r="D26" t="s">
        <v>80</v>
      </c>
      <c r="E26">
        <v>46702</v>
      </c>
      <c r="F26">
        <v>279941</v>
      </c>
    </row>
    <row r="27" spans="1:6">
      <c r="A27" t="s">
        <v>399</v>
      </c>
      <c r="B27" t="s">
        <v>164</v>
      </c>
      <c r="C27" t="s">
        <v>164</v>
      </c>
      <c r="D27" t="s">
        <v>141</v>
      </c>
      <c r="E27">
        <v>152209</v>
      </c>
      <c r="F27">
        <v>125188</v>
      </c>
    </row>
    <row r="28" spans="1:6">
      <c r="A28" t="s">
        <v>400</v>
      </c>
      <c r="B28" t="s">
        <v>164</v>
      </c>
      <c r="C28" t="s">
        <v>164</v>
      </c>
      <c r="D28" t="s">
        <v>165</v>
      </c>
      <c r="E28">
        <v>9406568</v>
      </c>
      <c r="F28">
        <v>6075687</v>
      </c>
    </row>
    <row r="29" spans="1:6">
      <c r="A29" t="s">
        <v>401</v>
      </c>
      <c r="B29" t="s">
        <v>180</v>
      </c>
      <c r="C29" t="s">
        <v>180</v>
      </c>
      <c r="D29" t="s">
        <v>165</v>
      </c>
    </row>
    <row r="30" spans="1:6">
      <c r="A30" t="s">
        <v>402</v>
      </c>
      <c r="B30" t="s">
        <v>181</v>
      </c>
      <c r="C30" t="s">
        <v>181</v>
      </c>
      <c r="D30" t="s">
        <v>165</v>
      </c>
    </row>
    <row r="31" spans="1:6">
      <c r="A31" t="s">
        <v>403</v>
      </c>
      <c r="D31" t="s">
        <v>165</v>
      </c>
    </row>
    <row r="32" spans="1:6">
      <c r="A32" t="s">
        <v>404</v>
      </c>
      <c r="B32" t="s">
        <v>182</v>
      </c>
      <c r="C32" t="s">
        <v>182</v>
      </c>
      <c r="D32" t="s">
        <v>181</v>
      </c>
      <c r="E32">
        <v>61</v>
      </c>
      <c r="F32">
        <v>61</v>
      </c>
    </row>
    <row r="33" spans="1:6">
      <c r="A33" t="s">
        <v>405</v>
      </c>
      <c r="B33" t="s">
        <v>182</v>
      </c>
      <c r="C33" t="s">
        <v>182</v>
      </c>
      <c r="D33" t="s">
        <v>181</v>
      </c>
      <c r="E33">
        <v>5685337</v>
      </c>
      <c r="F33">
        <v>5082195</v>
      </c>
    </row>
    <row r="34" spans="1:6">
      <c r="A34" t="s">
        <v>406</v>
      </c>
      <c r="B34" t="s">
        <v>187</v>
      </c>
      <c r="C34" t="s">
        <v>187</v>
      </c>
      <c r="D34" t="s">
        <v>181</v>
      </c>
      <c r="E34">
        <v>11815597</v>
      </c>
      <c r="F34">
        <v>9573870</v>
      </c>
    </row>
    <row r="35" spans="1:6">
      <c r="A35" t="s">
        <v>407</v>
      </c>
      <c r="B35" t="s">
        <v>185</v>
      </c>
      <c r="C35" t="s">
        <v>185</v>
      </c>
      <c r="D35" t="s">
        <v>181</v>
      </c>
      <c r="E35">
        <v>-148130</v>
      </c>
      <c r="F35">
        <v>-111821</v>
      </c>
    </row>
    <row r="36" spans="1:6">
      <c r="A36" t="s">
        <v>408</v>
      </c>
      <c r="B36" t="s">
        <v>409</v>
      </c>
      <c r="C36" t="s">
        <v>192</v>
      </c>
      <c r="D36" t="s">
        <v>181</v>
      </c>
      <c r="E36">
        <v>-7990751</v>
      </c>
      <c r="F36">
        <v>-6084436</v>
      </c>
    </row>
    <row r="37" spans="1:6">
      <c r="A37" t="s">
        <v>410</v>
      </c>
      <c r="B37" t="s">
        <v>195</v>
      </c>
      <c r="C37" t="s">
        <v>195</v>
      </c>
      <c r="D37" t="s">
        <v>181</v>
      </c>
      <c r="E37">
        <v>9362114</v>
      </c>
      <c r="F37">
        <v>8459869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16" workbookViewId="0">
      <selection activeCell="B29" sqref="B29"/>
    </sheetView>
  </sheetViews>
  <sheetFormatPr defaultRowHeight="12.75"/>
  <cols>
    <col min="1" max="4" width="30.7109375" customWidth="1"/>
  </cols>
  <sheetData>
    <row r="2" spans="1:7">
      <c r="E2">
        <v>30</v>
      </c>
      <c r="F2">
        <v>1</v>
      </c>
      <c r="G2">
        <v>2</v>
      </c>
    </row>
    <row r="3" spans="1:7">
      <c r="E3">
        <v>2018</v>
      </c>
      <c r="F3">
        <v>2017</v>
      </c>
      <c r="G3">
        <v>2016</v>
      </c>
    </row>
    <row r="4" spans="1:7">
      <c r="A4" t="s">
        <v>411</v>
      </c>
      <c r="B4" t="s">
        <v>412</v>
      </c>
      <c r="C4" t="s">
        <v>26</v>
      </c>
      <c r="D4" t="s">
        <v>412</v>
      </c>
    </row>
    <row r="5" spans="1:7">
      <c r="A5" t="s">
        <v>413</v>
      </c>
      <c r="D5" t="s">
        <v>412</v>
      </c>
      <c r="E5">
        <v>7922152</v>
      </c>
      <c r="F5">
        <v>6133869</v>
      </c>
      <c r="G5">
        <v>4584833</v>
      </c>
    </row>
    <row r="6" spans="1:7">
      <c r="A6" t="s">
        <v>414</v>
      </c>
      <c r="B6" t="s">
        <v>412</v>
      </c>
      <c r="C6" t="s">
        <v>26</v>
      </c>
      <c r="D6" t="s">
        <v>412</v>
      </c>
      <c r="E6">
        <v>622153</v>
      </c>
      <c r="F6">
        <v>706767</v>
      </c>
      <c r="G6">
        <v>800498</v>
      </c>
    </row>
    <row r="7" spans="1:7">
      <c r="A7" t="s">
        <v>415</v>
      </c>
      <c r="D7" t="s">
        <v>412</v>
      </c>
      <c r="E7">
        <v>485703</v>
      </c>
      <c r="F7">
        <v>460869</v>
      </c>
      <c r="G7">
        <v>469099</v>
      </c>
    </row>
    <row r="8" spans="1:7">
      <c r="A8" t="s">
        <v>416</v>
      </c>
      <c r="B8" t="s">
        <v>417</v>
      </c>
      <c r="C8" t="s">
        <v>418</v>
      </c>
      <c r="D8" t="s">
        <v>412</v>
      </c>
      <c r="E8">
        <v>-9030008</v>
      </c>
      <c r="F8">
        <v>-7301505</v>
      </c>
      <c r="G8">
        <v>5854430</v>
      </c>
    </row>
    <row r="9" spans="1:7">
      <c r="A9" t="s">
        <v>419</v>
      </c>
      <c r="B9" t="s">
        <v>27</v>
      </c>
      <c r="C9" t="s">
        <v>27</v>
      </c>
      <c r="D9" t="s">
        <v>412</v>
      </c>
    </row>
    <row r="10" spans="1:7">
      <c r="A10" t="s">
        <v>413</v>
      </c>
      <c r="D10" t="s">
        <v>412</v>
      </c>
      <c r="E10">
        <v>807221</v>
      </c>
      <c r="F10">
        <v>623048</v>
      </c>
      <c r="G10">
        <v>461860</v>
      </c>
    </row>
    <row r="11" spans="1:7">
      <c r="A11" t="s">
        <v>414</v>
      </c>
      <c r="B11" t="s">
        <v>412</v>
      </c>
      <c r="C11" t="s">
        <v>26</v>
      </c>
      <c r="D11" t="s">
        <v>412</v>
      </c>
      <c r="E11">
        <v>46009</v>
      </c>
      <c r="F11">
        <v>57082</v>
      </c>
      <c r="G11">
        <v>68917</v>
      </c>
    </row>
    <row r="12" spans="1:7">
      <c r="A12" t="s">
        <v>415</v>
      </c>
      <c r="D12" t="s">
        <v>412</v>
      </c>
      <c r="E12">
        <v>341769</v>
      </c>
      <c r="F12">
        <v>330361</v>
      </c>
      <c r="G12">
        <v>289131</v>
      </c>
    </row>
    <row r="13" spans="1:7">
      <c r="A13" t="s">
        <v>420</v>
      </c>
      <c r="B13" t="s">
        <v>417</v>
      </c>
      <c r="C13" t="s">
        <v>418</v>
      </c>
      <c r="D13" t="s">
        <v>412</v>
      </c>
      <c r="E13">
        <v>1194999</v>
      </c>
      <c r="F13">
        <v>1010491</v>
      </c>
      <c r="G13">
        <v>819908</v>
      </c>
    </row>
    <row r="14" spans="1:7">
      <c r="A14" t="s">
        <v>421</v>
      </c>
      <c r="B14" t="s">
        <v>422</v>
      </c>
      <c r="C14" t="s">
        <v>32</v>
      </c>
      <c r="D14" t="s">
        <v>412</v>
      </c>
      <c r="E14">
        <v>7835009</v>
      </c>
      <c r="F14">
        <v>6291014</v>
      </c>
      <c r="G14">
        <v>5034522</v>
      </c>
    </row>
    <row r="15" spans="1:7">
      <c r="A15" t="s">
        <v>423</v>
      </c>
      <c r="B15" t="s">
        <v>58</v>
      </c>
      <c r="C15" t="s">
        <v>58</v>
      </c>
      <c r="D15" t="s">
        <v>412</v>
      </c>
    </row>
    <row r="16" spans="1:7">
      <c r="A16" t="s">
        <v>424</v>
      </c>
      <c r="B16" t="s">
        <v>37</v>
      </c>
      <c r="C16" t="s">
        <v>37</v>
      </c>
      <c r="D16" t="s">
        <v>412</v>
      </c>
      <c r="E16">
        <v>1537812</v>
      </c>
      <c r="F16">
        <v>1224059</v>
      </c>
      <c r="G16">
        <v>975987</v>
      </c>
    </row>
    <row r="17" spans="1:7">
      <c r="A17" t="s">
        <v>425</v>
      </c>
      <c r="B17" t="s">
        <v>426</v>
      </c>
      <c r="C17" t="s">
        <v>35</v>
      </c>
      <c r="D17" t="s">
        <v>412</v>
      </c>
      <c r="E17">
        <v>-2620829</v>
      </c>
      <c r="F17">
        <v>-2197592</v>
      </c>
      <c r="G17">
        <v>1910197</v>
      </c>
    </row>
    <row r="18" spans="1:7">
      <c r="A18" t="s">
        <v>427</v>
      </c>
      <c r="B18" t="s">
        <v>36</v>
      </c>
      <c r="C18" t="s">
        <v>36</v>
      </c>
      <c r="D18" t="s">
        <v>412</v>
      </c>
      <c r="E18">
        <v>744898</v>
      </c>
      <c r="F18">
        <v>624706</v>
      </c>
      <c r="G18">
        <v>576202</v>
      </c>
    </row>
    <row r="19" spans="1:7">
      <c r="A19" t="s">
        <v>428</v>
      </c>
      <c r="D19" t="s">
        <v>412</v>
      </c>
      <c r="E19">
        <v>91101</v>
      </c>
      <c r="F19">
        <v>76562</v>
      </c>
      <c r="G19">
        <v>78534</v>
      </c>
    </row>
    <row r="20" spans="1:7">
      <c r="A20" t="s">
        <v>429</v>
      </c>
      <c r="B20" t="s">
        <v>45</v>
      </c>
      <c r="C20" t="s">
        <v>45</v>
      </c>
      <c r="D20" t="s">
        <v>412</v>
      </c>
      <c r="E20">
        <v>4994640</v>
      </c>
      <c r="F20">
        <v>4122919</v>
      </c>
      <c r="G20">
        <v>3540920</v>
      </c>
    </row>
    <row r="21" spans="1:7">
      <c r="A21" t="s">
        <v>430</v>
      </c>
      <c r="B21" t="s">
        <v>412</v>
      </c>
      <c r="C21" t="s">
        <v>26</v>
      </c>
      <c r="D21" t="s">
        <v>412</v>
      </c>
      <c r="E21">
        <v>2840369</v>
      </c>
      <c r="F21">
        <v>2168095</v>
      </c>
      <c r="G21">
        <v>1493602</v>
      </c>
    </row>
    <row r="22" spans="1:7">
      <c r="A22" t="s">
        <v>431</v>
      </c>
      <c r="B22" t="s">
        <v>58</v>
      </c>
      <c r="C22" t="s">
        <v>58</v>
      </c>
      <c r="D22" t="s">
        <v>412</v>
      </c>
    </row>
    <row r="23" spans="1:7">
      <c r="A23" t="s">
        <v>432</v>
      </c>
      <c r="B23" t="s">
        <v>433</v>
      </c>
      <c r="C23" t="s">
        <v>33</v>
      </c>
      <c r="D23" t="s">
        <v>412</v>
      </c>
      <c r="E23">
        <v>39536</v>
      </c>
      <c r="F23">
        <v>36395</v>
      </c>
      <c r="G23">
        <v>13548</v>
      </c>
    </row>
    <row r="24" spans="1:7">
      <c r="A24" t="s">
        <v>434</v>
      </c>
      <c r="B24" t="s">
        <v>51</v>
      </c>
      <c r="C24" t="s">
        <v>51</v>
      </c>
      <c r="D24" t="s">
        <v>412</v>
      </c>
      <c r="E24">
        <v>-89242</v>
      </c>
      <c r="F24">
        <v>-74402</v>
      </c>
      <c r="G24">
        <v>-70442</v>
      </c>
    </row>
    <row r="25" spans="1:7">
      <c r="A25" t="s">
        <v>435</v>
      </c>
      <c r="D25" t="s">
        <v>412</v>
      </c>
      <c r="E25">
        <v>3213</v>
      </c>
      <c r="F25">
        <v>7553</v>
      </c>
      <c r="G25">
        <v>-1570</v>
      </c>
    </row>
    <row r="26" spans="1:7">
      <c r="A26" t="s">
        <v>436</v>
      </c>
      <c r="B26" t="s">
        <v>45</v>
      </c>
      <c r="C26" t="s">
        <v>45</v>
      </c>
      <c r="D26" t="s">
        <v>412</v>
      </c>
      <c r="E26">
        <v>-46493</v>
      </c>
      <c r="F26">
        <v>-30454</v>
      </c>
      <c r="G26">
        <v>-58464</v>
      </c>
    </row>
    <row r="27" spans="1:7">
      <c r="A27" t="s">
        <v>437</v>
      </c>
      <c r="B27" t="s">
        <v>438</v>
      </c>
      <c r="C27" t="s">
        <v>61</v>
      </c>
      <c r="D27" t="s">
        <v>412</v>
      </c>
      <c r="E27">
        <v>2793876</v>
      </c>
      <c r="F27">
        <v>2137641</v>
      </c>
      <c r="G27">
        <v>1435138</v>
      </c>
    </row>
    <row r="28" spans="1:7">
      <c r="A28" t="s">
        <v>439</v>
      </c>
      <c r="B28" t="s">
        <v>62</v>
      </c>
      <c r="C28" t="s">
        <v>62</v>
      </c>
      <c r="D28" t="s">
        <v>412</v>
      </c>
      <c r="E28">
        <v>203102</v>
      </c>
      <c r="F28">
        <v>443687</v>
      </c>
      <c r="G28">
        <v>266356</v>
      </c>
    </row>
    <row r="29" spans="1:7">
      <c r="A29" t="s">
        <v>440</v>
      </c>
      <c r="B29" t="s">
        <v>70</v>
      </c>
      <c r="C29" t="s">
        <v>70</v>
      </c>
      <c r="D29" t="s">
        <v>412</v>
      </c>
      <c r="E29">
        <v>2590774</v>
      </c>
      <c r="F29">
        <v>1693954</v>
      </c>
      <c r="G29">
        <v>1168782</v>
      </c>
    </row>
    <row r="30" spans="1:7">
      <c r="A30" t="s">
        <v>441</v>
      </c>
      <c r="D30" t="s">
        <v>412</v>
      </c>
      <c r="E30">
        <v>528</v>
      </c>
      <c r="F30">
        <v>343</v>
      </c>
      <c r="G30">
        <v>235</v>
      </c>
    </row>
    <row r="31" spans="1:7">
      <c r="A31" t="s">
        <v>442</v>
      </c>
      <c r="D31" t="s">
        <v>412</v>
      </c>
      <c r="E31">
        <v>490564</v>
      </c>
      <c r="F31">
        <v>493632</v>
      </c>
      <c r="G31">
        <v>498345</v>
      </c>
    </row>
    <row r="32" spans="1:7">
      <c r="A32" t="s">
        <v>443</v>
      </c>
      <c r="D32" t="s">
        <v>412</v>
      </c>
      <c r="E32">
        <v>520</v>
      </c>
      <c r="F32">
        <v>338</v>
      </c>
      <c r="G32">
        <v>232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workbookViewId="0"/>
  </sheetViews>
  <sheetFormatPr defaultRowHeight="12.75"/>
  <cols>
    <col min="1" max="4" width="30.7109375" customWidth="1"/>
  </cols>
  <sheetData>
    <row r="2" spans="1:7">
      <c r="E2">
        <v>30</v>
      </c>
      <c r="F2">
        <v>1</v>
      </c>
      <c r="G2">
        <v>2</v>
      </c>
    </row>
    <row r="3" spans="1:7">
      <c r="E3">
        <v>2018</v>
      </c>
      <c r="F3">
        <v>2017</v>
      </c>
      <c r="G3">
        <v>2016</v>
      </c>
    </row>
    <row r="4" spans="1:7">
      <c r="A4" t="s">
        <v>444</v>
      </c>
      <c r="B4" t="s">
        <v>231</v>
      </c>
      <c r="C4" t="s">
        <v>231</v>
      </c>
      <c r="D4" t="s">
        <v>445</v>
      </c>
    </row>
    <row r="5" spans="1:7">
      <c r="A5" t="s">
        <v>440</v>
      </c>
      <c r="B5" t="s">
        <v>232</v>
      </c>
      <c r="C5" t="s">
        <v>232</v>
      </c>
      <c r="D5" t="s">
        <v>445</v>
      </c>
      <c r="E5">
        <v>2590774</v>
      </c>
      <c r="F5">
        <v>1693954</v>
      </c>
      <c r="G5">
        <v>1168782</v>
      </c>
    </row>
    <row r="6" spans="1:7">
      <c r="A6" t="s">
        <v>446</v>
      </c>
    </row>
    <row r="7" spans="1:7">
      <c r="A7" t="s">
        <v>447</v>
      </c>
      <c r="B7" t="s">
        <v>236</v>
      </c>
      <c r="C7" t="s">
        <v>236</v>
      </c>
      <c r="E7">
        <v>346492</v>
      </c>
      <c r="F7">
        <v>325997</v>
      </c>
      <c r="G7">
        <v>331535</v>
      </c>
    </row>
    <row r="8" spans="1:7">
      <c r="A8" t="s">
        <v>448</v>
      </c>
      <c r="B8" t="s">
        <v>248</v>
      </c>
      <c r="C8" t="s">
        <v>248</v>
      </c>
      <c r="D8" t="s">
        <v>445</v>
      </c>
      <c r="E8">
        <v>609562</v>
      </c>
      <c r="F8">
        <v>454472</v>
      </c>
      <c r="G8">
        <v>349297</v>
      </c>
    </row>
    <row r="9" spans="1:7">
      <c r="A9" t="s">
        <v>398</v>
      </c>
      <c r="B9" t="s">
        <v>269</v>
      </c>
      <c r="C9" t="s">
        <v>269</v>
      </c>
      <c r="D9" t="s">
        <v>445</v>
      </c>
      <c r="E9">
        <v>-468936</v>
      </c>
      <c r="F9">
        <v>51605</v>
      </c>
      <c r="G9">
        <v>24222</v>
      </c>
    </row>
    <row r="10" spans="1:7">
      <c r="A10" t="s">
        <v>449</v>
      </c>
      <c r="B10" t="s">
        <v>244</v>
      </c>
      <c r="C10" t="s">
        <v>244</v>
      </c>
      <c r="D10" t="s">
        <v>445</v>
      </c>
      <c r="E10">
        <v>793</v>
      </c>
      <c r="F10">
        <v>-5494</v>
      </c>
      <c r="G10">
        <v>3145</v>
      </c>
    </row>
    <row r="11" spans="1:7">
      <c r="A11" t="s">
        <v>450</v>
      </c>
      <c r="B11" t="s">
        <v>251</v>
      </c>
      <c r="C11" t="s">
        <v>251</v>
      </c>
      <c r="D11" t="s">
        <v>445</v>
      </c>
      <c r="G11">
        <v>-75105</v>
      </c>
    </row>
    <row r="12" spans="1:7">
      <c r="A12" t="s">
        <v>451</v>
      </c>
      <c r="B12" t="s">
        <v>251</v>
      </c>
      <c r="C12" t="s">
        <v>251</v>
      </c>
      <c r="D12" t="s">
        <v>445</v>
      </c>
      <c r="E12">
        <v>7193</v>
      </c>
      <c r="F12">
        <v>4625</v>
      </c>
      <c r="G12">
        <v>2022</v>
      </c>
    </row>
    <row r="13" spans="1:7">
      <c r="A13" t="s">
        <v>452</v>
      </c>
      <c r="B13" t="s">
        <v>251</v>
      </c>
      <c r="C13" t="s">
        <v>251</v>
      </c>
      <c r="D13" t="s">
        <v>445</v>
      </c>
    </row>
    <row r="14" spans="1:7">
      <c r="A14" t="s">
        <v>453</v>
      </c>
      <c r="D14" t="s">
        <v>445</v>
      </c>
    </row>
    <row r="15" spans="1:7">
      <c r="A15" t="s">
        <v>454</v>
      </c>
      <c r="B15" t="s">
        <v>263</v>
      </c>
      <c r="C15" t="s">
        <v>263</v>
      </c>
      <c r="D15" t="s">
        <v>445</v>
      </c>
      <c r="E15">
        <v>-1983</v>
      </c>
      <c r="F15">
        <v>-187173</v>
      </c>
      <c r="G15">
        <v>-160416</v>
      </c>
    </row>
    <row r="16" spans="1:7">
      <c r="A16" t="s">
        <v>379</v>
      </c>
      <c r="B16" t="s">
        <v>264</v>
      </c>
      <c r="C16" t="s">
        <v>264</v>
      </c>
      <c r="D16" t="s">
        <v>445</v>
      </c>
      <c r="E16">
        <v>-77225</v>
      </c>
      <c r="F16">
        <v>28040</v>
      </c>
      <c r="G16">
        <v>-71021</v>
      </c>
    </row>
    <row r="17" spans="1:7">
      <c r="A17" t="s">
        <v>390</v>
      </c>
      <c r="B17" t="s">
        <v>274</v>
      </c>
      <c r="C17" t="s">
        <v>274</v>
      </c>
      <c r="D17" t="s">
        <v>445</v>
      </c>
      <c r="E17">
        <v>54920</v>
      </c>
      <c r="F17">
        <v>-45186</v>
      </c>
      <c r="G17">
        <v>-6281</v>
      </c>
    </row>
    <row r="18" spans="1:7">
      <c r="A18" t="s">
        <v>364</v>
      </c>
      <c r="B18" t="s">
        <v>277</v>
      </c>
      <c r="C18" t="s">
        <v>277</v>
      </c>
      <c r="D18" t="s">
        <v>445</v>
      </c>
      <c r="E18">
        <v>43837</v>
      </c>
      <c r="F18">
        <v>151104</v>
      </c>
      <c r="G18">
        <v>65593</v>
      </c>
    </row>
    <row r="19" spans="1:7">
      <c r="A19" t="s">
        <v>392</v>
      </c>
      <c r="B19" t="s">
        <v>455</v>
      </c>
      <c r="C19" t="s">
        <v>247</v>
      </c>
      <c r="D19" t="s">
        <v>445</v>
      </c>
      <c r="E19">
        <v>479184</v>
      </c>
      <c r="F19">
        <v>-34493</v>
      </c>
      <c r="G19">
        <v>43115</v>
      </c>
    </row>
    <row r="20" spans="1:7">
      <c r="A20" t="s">
        <v>393</v>
      </c>
      <c r="B20" t="s">
        <v>269</v>
      </c>
      <c r="C20" t="s">
        <v>269</v>
      </c>
      <c r="D20" t="s">
        <v>445</v>
      </c>
      <c r="E20">
        <v>444693</v>
      </c>
      <c r="F20">
        <v>475402</v>
      </c>
      <c r="G20">
        <v>524840</v>
      </c>
    </row>
    <row r="21" spans="1:7">
      <c r="A21" t="s">
        <v>456</v>
      </c>
      <c r="B21" t="s">
        <v>285</v>
      </c>
      <c r="C21" t="s">
        <v>285</v>
      </c>
      <c r="D21" t="s">
        <v>445</v>
      </c>
      <c r="E21">
        <v>4029304</v>
      </c>
      <c r="F21">
        <v>2912853</v>
      </c>
      <c r="G21">
        <v>2199728</v>
      </c>
    </row>
    <row r="22" spans="1:7">
      <c r="A22" t="s">
        <v>457</v>
      </c>
      <c r="B22" t="s">
        <v>231</v>
      </c>
      <c r="C22" t="s">
        <v>231</v>
      </c>
      <c r="D22" t="s">
        <v>458</v>
      </c>
    </row>
    <row r="23" spans="1:7">
      <c r="A23" t="s">
        <v>459</v>
      </c>
      <c r="B23" t="s">
        <v>290</v>
      </c>
      <c r="C23" t="s">
        <v>290</v>
      </c>
      <c r="D23" t="s">
        <v>458</v>
      </c>
      <c r="E23">
        <v>-566084</v>
      </c>
      <c r="F23">
        <v>-1931011</v>
      </c>
      <c r="G23">
        <v>-2285222</v>
      </c>
    </row>
    <row r="24" spans="1:7">
      <c r="A24" t="s">
        <v>460</v>
      </c>
      <c r="B24" t="s">
        <v>291</v>
      </c>
      <c r="C24" t="s">
        <v>291</v>
      </c>
      <c r="D24" t="s">
        <v>458</v>
      </c>
      <c r="E24">
        <v>765860</v>
      </c>
      <c r="F24">
        <v>759737</v>
      </c>
      <c r="G24">
        <v>769228</v>
      </c>
    </row>
    <row r="25" spans="1:7">
      <c r="A25" t="s">
        <v>461</v>
      </c>
      <c r="B25" t="s">
        <v>291</v>
      </c>
      <c r="C25" t="s">
        <v>291</v>
      </c>
      <c r="D25" t="s">
        <v>458</v>
      </c>
      <c r="E25">
        <v>1709480</v>
      </c>
      <c r="F25">
        <v>1393929</v>
      </c>
      <c r="G25">
        <v>860849</v>
      </c>
    </row>
    <row r="26" spans="1:7">
      <c r="A26" t="s">
        <v>462</v>
      </c>
      <c r="B26" t="s">
        <v>287</v>
      </c>
      <c r="C26" t="s">
        <v>287</v>
      </c>
      <c r="D26" t="s">
        <v>458</v>
      </c>
      <c r="E26">
        <v>-6314382</v>
      </c>
      <c r="F26">
        <v>-459626</v>
      </c>
      <c r="G26">
        <v>-48427</v>
      </c>
    </row>
    <row r="27" spans="1:7">
      <c r="A27" t="s">
        <v>463</v>
      </c>
      <c r="B27" t="s">
        <v>287</v>
      </c>
      <c r="C27" t="s">
        <v>287</v>
      </c>
      <c r="D27" t="s">
        <v>458</v>
      </c>
      <c r="E27">
        <v>-266579</v>
      </c>
      <c r="F27">
        <v>-178122</v>
      </c>
      <c r="G27">
        <v>-203805</v>
      </c>
    </row>
    <row r="28" spans="1:7">
      <c r="A28" t="s">
        <v>464</v>
      </c>
      <c r="B28" t="s">
        <v>290</v>
      </c>
      <c r="C28" t="s">
        <v>290</v>
      </c>
      <c r="D28" t="s">
        <v>458</v>
      </c>
      <c r="E28">
        <v>-18513</v>
      </c>
      <c r="F28">
        <v>-29918</v>
      </c>
      <c r="G28">
        <v>-58433</v>
      </c>
    </row>
    <row r="29" spans="1:7">
      <c r="A29" t="s">
        <v>465</v>
      </c>
      <c r="B29" t="s">
        <v>291</v>
      </c>
      <c r="C29" t="s">
        <v>291</v>
      </c>
      <c r="D29" t="s">
        <v>458</v>
      </c>
      <c r="E29">
        <v>4923</v>
      </c>
      <c r="F29">
        <v>2134</v>
      </c>
      <c r="G29">
        <v>5777</v>
      </c>
    </row>
    <row r="30" spans="1:7">
      <c r="A30" t="s">
        <v>466</v>
      </c>
      <c r="B30" t="s">
        <v>296</v>
      </c>
      <c r="C30" t="s">
        <v>296</v>
      </c>
      <c r="D30" t="s">
        <v>458</v>
      </c>
      <c r="E30">
        <v>-4685295</v>
      </c>
      <c r="F30">
        <v>-442877</v>
      </c>
      <c r="G30">
        <v>-960033</v>
      </c>
    </row>
    <row r="31" spans="1:7">
      <c r="A31" t="s">
        <v>467</v>
      </c>
      <c r="B31" t="s">
        <v>297</v>
      </c>
      <c r="C31" t="s">
        <v>297</v>
      </c>
      <c r="D31" t="s">
        <v>468</v>
      </c>
    </row>
    <row r="32" spans="1:7">
      <c r="A32" t="s">
        <v>469</v>
      </c>
      <c r="B32" t="s">
        <v>298</v>
      </c>
      <c r="C32" t="s">
        <v>298</v>
      </c>
      <c r="D32" t="s">
        <v>468</v>
      </c>
      <c r="E32">
        <v>-2050000</v>
      </c>
      <c r="F32">
        <v>-1100000</v>
      </c>
      <c r="G32">
        <v>-1075000</v>
      </c>
    </row>
    <row r="33" spans="1:7">
      <c r="A33" t="s">
        <v>470</v>
      </c>
      <c r="B33" t="s">
        <v>298</v>
      </c>
      <c r="C33" t="s">
        <v>298</v>
      </c>
      <c r="D33" t="s">
        <v>468</v>
      </c>
      <c r="E33">
        <v>190990</v>
      </c>
      <c r="F33">
        <v>158351</v>
      </c>
      <c r="G33">
        <v>145697</v>
      </c>
    </row>
    <row r="34" spans="1:7">
      <c r="A34" t="s">
        <v>471</v>
      </c>
      <c r="B34" t="s">
        <v>472</v>
      </c>
      <c r="C34" t="s">
        <v>472</v>
      </c>
      <c r="D34" t="s">
        <v>468</v>
      </c>
      <c r="E34">
        <v>-393193</v>
      </c>
      <c r="F34">
        <v>-240126</v>
      </c>
      <c r="G34">
        <v>-236400</v>
      </c>
    </row>
    <row r="35" spans="1:7">
      <c r="A35" t="s">
        <v>450</v>
      </c>
      <c r="B35" t="s">
        <v>251</v>
      </c>
      <c r="C35" t="s">
        <v>251</v>
      </c>
      <c r="D35" t="s">
        <v>445</v>
      </c>
      <c r="G35">
        <v>75105</v>
      </c>
    </row>
    <row r="36" spans="1:7">
      <c r="A36" t="s">
        <v>473</v>
      </c>
      <c r="B36" t="s">
        <v>299</v>
      </c>
      <c r="C36" t="s">
        <v>299</v>
      </c>
      <c r="D36" t="s">
        <v>468</v>
      </c>
      <c r="E36">
        <v>2248342</v>
      </c>
    </row>
    <row r="37" spans="1:7">
      <c r="A37" t="s">
        <v>474</v>
      </c>
      <c r="B37" t="s">
        <v>472</v>
      </c>
      <c r="C37" t="s">
        <v>472</v>
      </c>
      <c r="D37" t="s">
        <v>468</v>
      </c>
      <c r="E37">
        <v>-1707</v>
      </c>
      <c r="F37">
        <v>-1960</v>
      </c>
      <c r="G37">
        <v>-108</v>
      </c>
    </row>
    <row r="38" spans="1:7">
      <c r="A38" t="s">
        <v>475</v>
      </c>
      <c r="B38" t="s">
        <v>311</v>
      </c>
      <c r="C38" t="s">
        <v>311</v>
      </c>
      <c r="D38" t="s">
        <v>468</v>
      </c>
      <c r="E38">
        <v>-5568</v>
      </c>
      <c r="F38">
        <v>-1183735</v>
      </c>
      <c r="G38">
        <v>-1090706</v>
      </c>
    </row>
    <row r="39" spans="1:7">
      <c r="A39" t="s">
        <v>476</v>
      </c>
      <c r="B39" t="s">
        <v>313</v>
      </c>
      <c r="C39" t="s">
        <v>313</v>
      </c>
      <c r="D39" t="s">
        <v>468</v>
      </c>
      <c r="E39">
        <v>-1738</v>
      </c>
      <c r="F39">
        <v>8516</v>
      </c>
      <c r="G39">
        <v>-14234</v>
      </c>
    </row>
    <row r="40" spans="1:7">
      <c r="A40" t="s">
        <v>477</v>
      </c>
      <c r="B40" t="s">
        <v>477</v>
      </c>
      <c r="C40" t="s">
        <v>312</v>
      </c>
      <c r="D40" t="s">
        <v>468</v>
      </c>
      <c r="E40">
        <v>-663297</v>
      </c>
      <c r="F40">
        <v>1294757</v>
      </c>
      <c r="G40">
        <v>134755</v>
      </c>
    </row>
    <row r="41" spans="1:7">
      <c r="A41" t="s">
        <v>478</v>
      </c>
      <c r="B41" t="s">
        <v>479</v>
      </c>
      <c r="C41" t="s">
        <v>315</v>
      </c>
      <c r="D41" t="s">
        <v>468</v>
      </c>
      <c r="E41">
        <v>2306072</v>
      </c>
      <c r="F41">
        <v>1011315</v>
      </c>
      <c r="G41">
        <v>876560</v>
      </c>
    </row>
    <row r="42" spans="1:7">
      <c r="A42" t="s">
        <v>480</v>
      </c>
      <c r="B42" t="s">
        <v>316</v>
      </c>
      <c r="C42" t="s">
        <v>316</v>
      </c>
      <c r="D42" t="s">
        <v>468</v>
      </c>
      <c r="E42">
        <v>1642775</v>
      </c>
      <c r="F42">
        <v>2306072</v>
      </c>
      <c r="G42">
        <v>1011315</v>
      </c>
    </row>
    <row r="43" spans="1:7">
      <c r="A43" t="s">
        <v>481</v>
      </c>
      <c r="D43" t="s">
        <v>468</v>
      </c>
    </row>
    <row r="44" spans="1:7">
      <c r="A44" t="s">
        <v>482</v>
      </c>
      <c r="B44" t="s">
        <v>455</v>
      </c>
      <c r="C44" t="s">
        <v>247</v>
      </c>
      <c r="D44" t="s">
        <v>445</v>
      </c>
      <c r="E44">
        <v>210369</v>
      </c>
      <c r="F44">
        <v>396668</v>
      </c>
      <c r="G44">
        <v>249884</v>
      </c>
    </row>
    <row r="45" spans="1:7">
      <c r="A45" t="s">
        <v>483</v>
      </c>
      <c r="D45" t="s">
        <v>468</v>
      </c>
      <c r="E45">
        <v>81258</v>
      </c>
      <c r="F45">
        <v>69430</v>
      </c>
      <c r="G45">
        <v>66193</v>
      </c>
    </row>
    <row r="46" spans="1:7">
      <c r="A46" t="s">
        <v>484</v>
      </c>
      <c r="B46" t="s">
        <v>296</v>
      </c>
      <c r="C46" t="s">
        <v>296</v>
      </c>
      <c r="D46" t="s">
        <v>458</v>
      </c>
    </row>
    <row r="47" spans="1:7">
      <c r="A47" t="s">
        <v>485</v>
      </c>
      <c r="B47" t="s">
        <v>265</v>
      </c>
      <c r="C47" t="s">
        <v>265</v>
      </c>
      <c r="D47" t="s">
        <v>445</v>
      </c>
      <c r="F47">
        <v>80439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7714DD-A2CE-4AF2-B1EC-03ECF90217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125E35-7610-45C1-A050-0D4722DD59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A62E73-6C30-4C36-A30C-3414F6630B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Ratios</vt:lpstr>
      <vt:lpstr>bs</vt:lpstr>
      <vt:lpstr>pl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2021-10-05T19:41:32Z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