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57" i="1"/>
  <c r="F157" i="1"/>
  <c r="G92" i="1"/>
  <c r="F92" i="1"/>
  <c r="G89" i="1"/>
  <c r="F89" i="1"/>
  <c r="G433" i="1" l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I381" i="1"/>
  <c r="H381" i="1"/>
  <c r="L377" i="1"/>
  <c r="N376" i="1"/>
  <c r="O375" i="1"/>
  <c r="N375" i="1"/>
  <c r="M375" i="1"/>
  <c r="L375" i="1"/>
  <c r="K375" i="1"/>
  <c r="J375" i="1"/>
  <c r="I375" i="1"/>
  <c r="H375" i="1"/>
  <c r="J373" i="1"/>
  <c r="O371" i="1"/>
  <c r="N371" i="1"/>
  <c r="K371" i="1"/>
  <c r="N370" i="1"/>
  <c r="M370" i="1"/>
  <c r="I370" i="1"/>
  <c r="H370" i="1"/>
  <c r="J369" i="1"/>
  <c r="H369" i="1"/>
  <c r="M368" i="1"/>
  <c r="L368" i="1"/>
  <c r="I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3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8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J12" i="1"/>
  <c r="J366" i="1" s="1"/>
  <c r="I12" i="1"/>
  <c r="I366" i="1" s="1"/>
  <c r="H12" i="1"/>
  <c r="H366" i="1" s="1"/>
  <c r="O11" i="1"/>
  <c r="O373" i="1" s="1"/>
  <c r="N11" i="1"/>
  <c r="M11" i="1"/>
  <c r="L11" i="1"/>
  <c r="K11" i="1"/>
  <c r="K373" i="1" s="1"/>
  <c r="J11" i="1"/>
  <c r="I11" i="1"/>
  <c r="H11" i="1"/>
  <c r="H373" i="1" s="1"/>
  <c r="O10" i="1"/>
  <c r="N10" i="1"/>
  <c r="M10" i="1"/>
  <c r="M377" i="1" s="1"/>
  <c r="L10" i="1"/>
  <c r="K10" i="1"/>
  <c r="J10" i="1"/>
  <c r="I10" i="1"/>
  <c r="I377" i="1" s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G9" i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H5" i="1"/>
  <c r="H368" i="1" s="1"/>
  <c r="G5" i="1"/>
  <c r="G368" i="1" s="1"/>
  <c r="F5" i="1"/>
  <c r="F368" i="1" s="1"/>
  <c r="G377" i="1" l="1"/>
  <c r="G12" i="1"/>
  <c r="G376" i="1" s="1"/>
  <c r="F161" i="1"/>
  <c r="F8" i="1" s="1"/>
  <c r="F12" i="1" s="1"/>
  <c r="G44" i="1"/>
  <c r="G370" i="1" s="1"/>
  <c r="G385" i="1"/>
  <c r="G353" i="1"/>
  <c r="G355" i="1" s="1"/>
  <c r="G357" i="1" s="1"/>
  <c r="G383" i="1"/>
  <c r="G382" i="1"/>
  <c r="F384" i="1"/>
  <c r="F13" i="1"/>
  <c r="F377" i="1"/>
  <c r="F353" i="1"/>
  <c r="F355" i="1" s="1"/>
  <c r="F357" i="1" s="1"/>
  <c r="F385" i="1"/>
  <c r="F382" i="1"/>
  <c r="F383" i="1"/>
  <c r="K366" i="1"/>
  <c r="I372" i="1"/>
  <c r="K376" i="1"/>
  <c r="K382" i="1"/>
  <c r="I383" i="1"/>
  <c r="G384" i="1"/>
  <c r="O384" i="1"/>
  <c r="J368" i="1"/>
  <c r="F375" i="1"/>
  <c r="L376" i="1"/>
  <c r="J377" i="1"/>
  <c r="F381" i="1"/>
  <c r="L382" i="1"/>
  <c r="J383" i="1"/>
  <c r="H384" i="1"/>
  <c r="G13" i="1"/>
  <c r="O378" i="1"/>
  <c r="K368" i="1"/>
  <c r="G375" i="1"/>
  <c r="M376" i="1"/>
  <c r="K377" i="1"/>
  <c r="G381" i="1"/>
  <c r="M382" i="1"/>
  <c r="I384" i="1"/>
  <c r="H365" i="1"/>
  <c r="L372" i="1"/>
  <c r="I365" i="1"/>
  <c r="M372" i="1"/>
  <c r="O376" i="1"/>
  <c r="K378" i="1"/>
  <c r="O382" i="1"/>
  <c r="F363" i="1"/>
  <c r="N368" i="1"/>
  <c r="J370" i="1"/>
  <c r="N372" i="1"/>
  <c r="H376" i="1"/>
  <c r="N377" i="1"/>
  <c r="L378" i="1"/>
  <c r="H382" i="1"/>
  <c r="J384" i="1"/>
  <c r="G363" i="1"/>
  <c r="O368" i="1"/>
  <c r="F44" i="1"/>
  <c r="H363" i="1"/>
  <c r="G14" i="1" l="1"/>
  <c r="G366" i="1"/>
  <c r="F376" i="1"/>
  <c r="F366" i="1"/>
  <c r="F14" i="1"/>
  <c r="G378" i="1"/>
  <c r="G59" i="1"/>
  <c r="G67" i="1" s="1"/>
  <c r="G71" i="1" s="1"/>
  <c r="G83" i="1" s="1"/>
  <c r="F378" i="1"/>
  <c r="F370" i="1"/>
  <c r="F59" i="1"/>
  <c r="F67" i="1" s="1"/>
  <c r="F71" i="1" s="1"/>
  <c r="G373" i="1" l="1"/>
  <c r="G6" i="1"/>
  <c r="G365" i="1" s="1"/>
  <c r="G372" i="1"/>
  <c r="F373" i="1"/>
  <c r="F83" i="1"/>
  <c r="F372" i="1"/>
  <c r="F6" i="1"/>
  <c r="G371" i="1" l="1"/>
  <c r="F371" i="1"/>
  <c r="F365" i="1"/>
</calcChain>
</file>

<file path=xl/sharedStrings.xml><?xml version="1.0" encoding="utf-8"?>
<sst xmlns="http://schemas.openxmlformats.org/spreadsheetml/2006/main" count="905" uniqueCount="541">
  <si>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</si>
  <si>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</si>
  <si>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</si>
  <si>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</si>
  <si>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</si>
  <si>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</si>
  <si>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</si>
  <si>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</si>
  <si>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</si>
  <si>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</si>
  <si>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</si>
  <si>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</si>
  <si>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</si>
  <si>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</si>
  <si>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</si>
  <si>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</si>
  <si>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</si>
  <si>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</si>
  <si>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</si>
  <si>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</si>
  <si>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</si>
  <si>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</si>
  <si>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</si>
  <si>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</si>
  <si>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</si>
  <si>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</si>
  <si>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</si>
  <si>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</si>
  <si>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</si>
  <si>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</si>
  <si>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</si>
  <si>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</si>
  <si>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</si>
  <si>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</si>
  <si>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</si>
  <si>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</si>
  <si>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</si>
  <si>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</si>
  <si>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</si>
  <si>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</si>
  <si>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</si>
  <si>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</si>
  <si>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</si>
  <si>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</si>
  <si>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</si>
  <si>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</si>
  <si>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</si>
  <si>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</si>
  <si>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</si>
  <si>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</si>
  <si>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</si>
  <si>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</si>
  <si>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</si>
  <si>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</si>
  <si>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</si>
  <si>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</si>
  <si>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</si>
  <si>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</si>
  <si>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</si>
  <si>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</si>
  <si>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</si>
  <si>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</si>
  <si>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</si>
  <si>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</si>
  <si>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</si>
  <si>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</si>
  <si>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</si>
  <si>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</si>
  <si>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</si>
  <si>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</si>
  <si>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</si>
  <si>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</si>
  <si>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</si>
  <si>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</si>
  <si>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</si>
  <si>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</si>
  <si>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</si>
  <si>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</si>
  <si>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</si>
  <si>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</si>
  <si>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</si>
  <si>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</si>
  <si>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</si>
  <si>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</si>
  <si>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</si>
  <si>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</si>
  <si>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</si>
  <si>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</si>
  <si>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</si>
  <si>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</si>
  <si>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</si>
  <si>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</si>
  <si>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</si>
  <si>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</si>
  <si>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</si>
  <si>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</si>
  <si>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</si>
  <si>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</si>
  <si>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</si>
  <si>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</si>
  <si>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</si>
  <si>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</si>
  <si>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</si>
  <si>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</si>
  <si>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</si>
  <si>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</si>
  <si>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</si>
  <si>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</si>
  <si>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</si>
  <si>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</si>
  <si>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</si>
  <si>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</si>
  <si>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</si>
  <si>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</si>
  <si>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</si>
  <si>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</si>
  <si>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</si>
  <si>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</si>
  <si>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</si>
  <si>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</si>
  <si>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</si>
  <si>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</si>
  <si>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</si>
  <si>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</si>
  <si>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</si>
  <si>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</si>
  <si>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</si>
  <si>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</si>
  <si>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</si>
  <si>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</si>
  <si>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</si>
  <si>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</si>
  <si>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</si>
  <si>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</si>
  <si>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</si>
  <si>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</si>
  <si>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</si>
  <si>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</si>
  <si>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</si>
  <si>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</si>
  <si>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</si>
  <si>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</si>
  <si>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</si>
  <si>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</si>
  <si>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</si>
  <si>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</si>
  <si>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</si>
  <si>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</si>
  <si>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</si>
  <si>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</si>
  <si>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</si>
  <si>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</si>
  <si>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</si>
  <si>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</si>
  <si>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</si>
  <si>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</si>
  <si>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</si>
  <si>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</si>
  <si>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</si>
  <si>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</si>
  <si>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</si>
  <si>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</si>
  <si>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</si>
  <si>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</si>
  <si>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</si>
  <si>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</si>
  <si>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</si>
  <si>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</si>
  <si>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</si>
  <si>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</si>
  <si>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</si>
  <si>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</si>
  <si>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</si>
  <si>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</si>
  <si>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</si>
  <si>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</si>
  <si>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</si>
  <si>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</si>
  <si>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</si>
  <si>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</si>
  <si>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</si>
  <si>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</si>
  <si>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</si>
  <si>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</si>
  <si>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</si>
  <si>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</si>
  <si>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</si>
  <si>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</si>
  <si>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</si>
  <si>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</si>
  <si>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</si>
  <si>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</si>
  <si>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</si>
  <si>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</si>
  <si>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</si>
  <si>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</si>
  <si>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</si>
  <si>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</si>
  <si>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</si>
  <si>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</si>
  <si>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</si>
  <si>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</si>
  <si>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</si>
  <si>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</si>
  <si>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</si>
  <si>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</si>
  <si>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</si>
  <si>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</si>
  <si>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</si>
  <si>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</si>
  <si>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</si>
  <si>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</si>
  <si>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</si>
  <si>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</si>
  <si>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</si>
  <si>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</si>
  <si>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</si>
  <si>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</si>
  <si>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</si>
  <si>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</si>
  <si>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</si>
  <si>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</si>
  <si>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</si>
  <si>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</si>
  <si>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</si>
  <si>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</si>
  <si>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</si>
  <si>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</si>
  <si>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</si>
  <si>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</si>
  <si>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</si>
  <si>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</si>
  <si>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</si>
  <si>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</si>
  <si>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</si>
  <si>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</si>
  <si>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</si>
  <si>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</si>
  <si>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</si>
  <si>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</si>
  <si>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</si>
  <si>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</si>
  <si>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</si>
  <si>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</si>
  <si>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</si>
  <si>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</si>
  <si>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</si>
  <si>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</si>
  <si>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</si>
  <si>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</si>
  <si>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</si>
  <si>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</si>
  <si>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</si>
  <si>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</si>
  <si>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</si>
  <si>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</si>
  <si>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</si>
  <si>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</si>
  <si>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</si>
  <si>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</si>
  <si>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</si>
  <si>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</si>
  <si>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</si>
  <si>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</si>
  <si>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</si>
  <si>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</si>
  <si>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</si>
  <si>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</si>
  <si>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</si>
  <si>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</si>
  <si>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</si>
  <si>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</si>
  <si>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</si>
  <si>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</si>
  <si>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</si>
  <si>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</si>
  <si>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</si>
  <si>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</si>
  <si>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</si>
  <si>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</si>
  <si>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</si>
  <si>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</si>
  <si>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</si>
  <si>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</si>
  <si>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</si>
  <si>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</si>
  <si>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</si>
  <si>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</si>
  <si>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</si>
  <si>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</si>
  <si>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</si>
  <si>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</si>
  <si>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</si>
  <si>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</si>
  <si>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</si>
  <si>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</si>
  <si>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</si>
  <si>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</si>
  <si>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</si>
  <si>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</si>
  <si>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</si>
  <si>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</si>
  <si>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</si>
  <si>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</si>
  <si>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</si>
  <si>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</si>
  <si>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</si>
  <si>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</si>
  <si>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</si>
  <si>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</si>
  <si>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</si>
  <si>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</si>
  <si>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</si>
  <si>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</si>
  <si>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</si>
  <si>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</si>
  <si>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</si>
  <si>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</si>
  <si>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</si>
  <si>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</si>
  <si>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</si>
  <si>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</si>
  <si>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</si>
  <si>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</si>
  <si>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</si>
  <si>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</si>
  <si>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</si>
  <si>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</si>
  <si>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</si>
  <si>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</si>
  <si>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</si>
  <si>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</si>
  <si>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</si>
  <si>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</si>
  <si>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</si>
  <si>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</si>
  <si>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</si>
  <si>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</si>
  <si>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</si>
  <si>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</si>
  <si>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</si>
  <si>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</si>
  <si>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</si>
  <si>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</si>
  <si>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</si>
  <si>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</si>
  <si>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</si>
  <si>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</si>
  <si>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</si>
  <si>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</si>
  <si>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</si>
  <si>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</si>
  <si>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</si>
  <si>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</si>
  <si>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</si>
  <si>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</si>
  <si>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</si>
  <si>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</si>
  <si>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</si>
  <si>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</si>
  <si>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</si>
  <si>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</si>
  <si>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</si>
  <si>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</si>
  <si>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</si>
  <si>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</si>
  <si>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</si>
  <si>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</si>
  <si>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</si>
  <si>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</si>
  <si>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</si>
  <si>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</si>
  <si>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</si>
  <si>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</si>
  <si>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</si>
  <si>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(In thousands, except per share amounts)</t>
  </si>
  <si>
    <t>December 31, 2018 and 2017</t>
  </si>
  <si>
    <t>Assets</t>
  </si>
  <si>
    <t>Cash and cash equivalents</t>
  </si>
  <si>
    <t>Short-term investments</t>
  </si>
  <si>
    <t>Accounts receivable, less allowance for doubtful accounts of $128 and $  at</t>
  </si>
  <si>
    <t>December 31, 2018 and 2017, respectively</t>
  </si>
  <si>
    <t>Inventory, net</t>
  </si>
  <si>
    <t>Prepaid expenses and other current assets</t>
  </si>
  <si>
    <t>Property, plant and equipment, net</t>
  </si>
  <si>
    <t>Deferred tax assets, net</t>
  </si>
  <si>
    <t>Goodwill</t>
  </si>
  <si>
    <t>Intangibles, net</t>
  </si>
  <si>
    <t>Other Intangibles</t>
  </si>
  <si>
    <t>Other assets</t>
  </si>
  <si>
    <t>Long-term investments</t>
  </si>
  <si>
    <t>Liabilities and Stockholders Equity</t>
  </si>
  <si>
    <t>Accounts payable</t>
  </si>
  <si>
    <t>Unearned revenue</t>
  </si>
  <si>
    <t>Accruals</t>
  </si>
  <si>
    <t>Accrued wages and benefits</t>
  </si>
  <si>
    <t>Income tax payable</t>
  </si>
  <si>
    <t>Non-current unearned revenue</t>
  </si>
  <si>
    <t>Other non-current liabilities</t>
  </si>
  <si>
    <t>Bonds payable</t>
  </si>
  <si>
    <t>Total Liabilities</t>
  </si>
  <si>
    <t>Commitments and contingencies (see Note 15)</t>
  </si>
  <si>
    <t>Stockholders' Equity</t>
  </si>
  <si>
    <t>Common stock, par value $0.01 per share; 200,000 shares authorized;</t>
  </si>
  <si>
    <t>79,652 shares issued and 47,751 shares outstanding at December 31, 2018 and 79,652 shares issued and 48,485 shares outstanding at December 31, 2017</t>
  </si>
  <si>
    <t>Additional paid-in capital</t>
  </si>
  <si>
    <t>Accumulated other comprehensive loss</t>
  </si>
  <si>
    <t>Retained earnings</t>
  </si>
  <si>
    <t>Less treasury stock at cost: 31,901 and 31,167 shares at December 31, 2018 and</t>
  </si>
  <si>
    <t>Treasury Stock</t>
  </si>
  <si>
    <t>2017, respectively</t>
  </si>
  <si>
    <t>Total Stockholders' Equity</t>
  </si>
  <si>
    <t>Total Liabilities and Stockholders' Equity</t>
  </si>
  <si>
    <t>Consolidated Statements of Income (Loss)</t>
  </si>
  <si>
    <t>Years ended December 31, 2018, 2017 and 2016</t>
  </si>
  <si>
    <t>Sales</t>
  </si>
  <si>
    <t>Revenue</t>
  </si>
  <si>
    <t>Products</t>
  </si>
  <si>
    <t>Services</t>
  </si>
  <si>
    <t>Total Sales</t>
  </si>
  <si>
    <t>Cost of Sales</t>
  </si>
  <si>
    <t>Total Cost of Sales</t>
  </si>
  <si>
    <t>Gross Profit</t>
  </si>
  <si>
    <t>Selling, general and administrative expenses</t>
  </si>
  <si>
    <t>Research and development expenses</t>
  </si>
  <si>
    <t>Operating Income (Loss)</t>
  </si>
  <si>
    <t>Operating Profit</t>
  </si>
  <si>
    <t>Interest and dividend income</t>
  </si>
  <si>
    <t>Interest expense</t>
  </si>
  <si>
    <t>Net investment gain (loss)</t>
  </si>
  <si>
    <t>Other income (expense), net</t>
  </si>
  <si>
    <t>Other Income - net</t>
  </si>
  <si>
    <t>Gain on bargain purchase of a business</t>
  </si>
  <si>
    <t>Income (loss) before (provision) benefit for income taxes</t>
  </si>
  <si>
    <t>(Provision) benefit for income taxes</t>
  </si>
  <si>
    <t>Net Income (Loss)</t>
  </si>
  <si>
    <t>Weighted average shares outstandingbasic</t>
  </si>
  <si>
    <t>Weighted average shares outstandingdiluted</t>
  </si>
  <si>
    <t>Earnings (loss) per common sharebasic</t>
  </si>
  <si>
    <t>Consolidated Statements of Comprehensive Income (Loss)</t>
  </si>
  <si>
    <t>(In thousands)</t>
  </si>
  <si>
    <t>Other Comprehensive Income (Loss), net of tax:</t>
  </si>
  <si>
    <t>Total Other Comprehensive Income (Loss)</t>
  </si>
  <si>
    <t>Total Other Comprehensive Income</t>
  </si>
  <si>
    <t>Net unrealized gains (losses) on available-for-sale securities</t>
  </si>
  <si>
    <t>Defined benefit plan adjustments</t>
  </si>
  <si>
    <t>Foreign currency translation</t>
  </si>
  <si>
    <t>Other Comprehensive Income (Loss), net of tax</t>
  </si>
  <si>
    <t>Consolidated Statements of Cash Flows</t>
  </si>
  <si>
    <t>Cash flows from operating activities</t>
  </si>
  <si>
    <t>Operating Activities</t>
  </si>
  <si>
    <t>Net income (loss)</t>
  </si>
  <si>
    <t>Adjustments to reconcile net income to net cash provided by operating activities:</t>
  </si>
  <si>
    <t>Depreciation and amortization</t>
  </si>
  <si>
    <t>Amortization of net premium (discount) on available-for-sale investments</t>
  </si>
  <si>
    <t>Net (gain) loss on long-term investments</t>
  </si>
  <si>
    <t>Net (gain) loss on disposal of property, plant and equipment</t>
  </si>
  <si>
    <t>Stock-based compensation expense</t>
  </si>
  <si>
    <t>Deferred income taxes</t>
  </si>
  <si>
    <t>Change in operating assets and liabilities:</t>
  </si>
  <si>
    <t>Accounts receivable, net</t>
  </si>
  <si>
    <t>Inventory</t>
  </si>
  <si>
    <t>Prepaid expenses and other assets</t>
  </si>
  <si>
    <t>Accrued expenses and other liabilities</t>
  </si>
  <si>
    <t>Income taxes payable</t>
  </si>
  <si>
    <t xml:space="preserve">Adjustment for Income Tax Paid </t>
  </si>
  <si>
    <t>Net cash provided by (used in) operating activities</t>
  </si>
  <si>
    <t>Cash flows from investing activities</t>
  </si>
  <si>
    <t>Investing Activities</t>
  </si>
  <si>
    <t>Purchases of property, plant and equipment</t>
  </si>
  <si>
    <t>Proceeds from disposals of property, plant and equipment</t>
  </si>
  <si>
    <t>Proceeds from sales and maturities of available-for-sale investments</t>
  </si>
  <si>
    <t>Purchases of available-for-sale investments</t>
  </si>
  <si>
    <t>Acquisition of business, net of cash acquired</t>
  </si>
  <si>
    <t>Net cash provided by (used in) investing activities</t>
  </si>
  <si>
    <t>Cash flows from financing activities</t>
  </si>
  <si>
    <t>Financing Activities</t>
  </si>
  <si>
    <t>Proceeds from stock option exercises</t>
  </si>
  <si>
    <t>Purchases of treasury stock</t>
  </si>
  <si>
    <t>Dividend payments</t>
  </si>
  <si>
    <t xml:space="preserve">Dividend paid to shareholders to parent on minority interests </t>
  </si>
  <si>
    <t>Payments on long-term debt</t>
  </si>
  <si>
    <t>Net cash used in financing activities</t>
  </si>
  <si>
    <t>Net increase (decrease) in cash and cash equivalents</t>
  </si>
  <si>
    <t>Effect of exchange rate changes</t>
  </si>
  <si>
    <t>Cash and cash equivalents, beginning of year</t>
  </si>
  <si>
    <t>Cash and cash equivalents at beginning of period</t>
  </si>
  <si>
    <t>Cash and cash equivalents, end of year</t>
  </si>
  <si>
    <t>Supplemental disclosure of cash flow information</t>
  </si>
  <si>
    <t>Cash paid during the year for interest</t>
  </si>
  <si>
    <t>Cash paid during the year for income taxes</t>
  </si>
  <si>
    <t>Supplemental disclosure of non-cash investing activities</t>
  </si>
  <si>
    <t>Purchases of property, plant and equipment included in accounts payable</t>
  </si>
  <si>
    <t>Original Line Item in the pdf</t>
  </si>
  <si>
    <t>Line item in the accounts Tamplate into which Originalline item is mapped</t>
  </si>
  <si>
    <t xml:space="preserve">Person mapping </t>
  </si>
  <si>
    <t>cost of goods sold</t>
  </si>
  <si>
    <t>Niyoshi Aithal</t>
  </si>
  <si>
    <t>land</t>
  </si>
  <si>
    <t>land and buildings</t>
  </si>
  <si>
    <t>building</t>
  </si>
  <si>
    <t>property, plant and equipment</t>
  </si>
  <si>
    <t>furniture and fixtures</t>
  </si>
  <si>
    <t>accumulated depreciation and amortization</t>
  </si>
  <si>
    <t>other non-current liabilities</t>
  </si>
  <si>
    <t>changed this value</t>
  </si>
  <si>
    <t>changed sign to positive</t>
  </si>
  <si>
    <t>matches pdf value</t>
  </si>
  <si>
    <t>sales</t>
  </si>
  <si>
    <t>turnover</t>
  </si>
  <si>
    <t>cost of sales</t>
  </si>
  <si>
    <t>deleted this value</t>
  </si>
  <si>
    <t>shifted up from row 54</t>
  </si>
  <si>
    <t>added from gain on bargain purchase of a business</t>
  </si>
  <si>
    <t>added from other income (exp), net</t>
  </si>
  <si>
    <t>other income (expenses)</t>
  </si>
  <si>
    <t>other income (expense), net</t>
  </si>
  <si>
    <t>non-operating income</t>
  </si>
  <si>
    <t>gain on bargain purchase of a business</t>
  </si>
  <si>
    <t>changed signs</t>
  </si>
  <si>
    <t>added from pdf</t>
  </si>
  <si>
    <t>building and land improvements</t>
  </si>
  <si>
    <t>computer hardware and software</t>
  </si>
  <si>
    <t>engineering and other equipment</t>
  </si>
  <si>
    <t>less accumulated depreciation</t>
  </si>
  <si>
    <t>added from accounts receivable, less allowance for doubtful accounts</t>
  </si>
  <si>
    <t>accounts receivable, less allowance for doubtful accounts of $128 and $</t>
  </si>
  <si>
    <t>other receivables</t>
  </si>
  <si>
    <t>added from unearned revenue</t>
  </si>
  <si>
    <t>long term accruals</t>
  </si>
  <si>
    <t>non-current unearned revenue</t>
  </si>
  <si>
    <t>added from bonds payable</t>
  </si>
  <si>
    <t>bonds payable</t>
  </si>
  <si>
    <t>long term debt</t>
  </si>
  <si>
    <t>added from treasury stock at cost</t>
  </si>
  <si>
    <t>sum of common stock + additional paid-in capital</t>
  </si>
  <si>
    <t>treasury stock (-)</t>
  </si>
  <si>
    <t>less treasury stock at cost</t>
  </si>
  <si>
    <t>common stock, par value $0.01 per share</t>
  </si>
  <si>
    <t>ordinary shares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</si>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</sst>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4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/>
    <xf numFmtId="3" fontId="0" fillId="12" borderId="0" xfId="0" applyFill="1"/>
    <xf numFmtId="3" fontId="4" fillId="12" borderId="0" xfId="0" applyFont="1" applyFill="1"/>
    <xf numFmtId="3" fontId="4" fillId="13" borderId="0" xfId="0" applyFont="1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A6-499E-9D9E-C5D9D7F6A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80-4180-B826-5F22E40D52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2C-4C5E-951A-E4F684A4B8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BC-4164-8869-E9F2B8BE3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45-4575-A9BB-1DA200C5A8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9D-4C4E-A55D-B2444A9A2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67-4780-973D-47672FA19F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FA-4AF5-A754-F53CC5ABD7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C1-47A5-B4B5-1DD069B9BA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CB-4C54-9A72-47D99A82E4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43-4915-BFA2-E5F74DDE24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94-4BE8-BECB-DE30E56D3C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27-41DF-845E-8FD6A4E1A2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33-4F05-98CE-300C621679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38-4CA3-91B8-2DE2E51BAD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-19342</v>
      </c>
      <c r="G6" s="7">
        <f t="shared" ref="G6:O6" si="1">IF(G4=$BF$1,"",G71)</f>
        <v>23840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272601</v>
      </c>
      <c r="G7" s="7">
        <f t="shared" ref="G7:O7" si="2">IF(G4=$BF$1,"",G128)</f>
        <v>255980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355426</v>
      </c>
      <c r="G8" s="7">
        <f t="shared" ref="G8:O8" si="3">IF(G4=$BF$1,"",G161)</f>
        <v>413114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118010</v>
      </c>
      <c r="G9" s="7">
        <f t="shared" ref="G9:O9" si="4">IF(G4=$BF$1,"",G189)</f>
        <v>106818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63738</v>
      </c>
      <c r="G10" s="7">
        <f t="shared" ref="G10:O10" si="5">IF(G4=$BF$1,"",G210)</f>
        <v>64365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446279</v>
      </c>
      <c r="G11" s="7">
        <f t="shared" ref="G11:O11" si="6">IF(G4=$BF$1,"",G227)</f>
        <v>497911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628027</v>
      </c>
      <c r="G12" s="35">
        <f t="shared" ref="G12:O12" si="7">IF(G4=$BF$1,"",SUM(G7:G8))</f>
        <v>669094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628027</v>
      </c>
      <c r="G13" s="35">
        <f t="shared" ref="G13:O13" si="8">IF(G4=$BF$1,"",SUM(G9:G11))</f>
        <v>669094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529277</v>
      </c>
      <c r="G24">
        <v>666900</v>
      </c>
      <c r="H24">
        <v>982232</v>
      </c>
      <c r="P24" s="41" t="s">
        <v>505</v>
      </c>
    </row>
    <row r="25" spans="5:16">
      <c r="E25" s="1" t="s">
        <v>27</v>
      </c>
      <c r="F25">
        <v>325712</v>
      </c>
      <c r="G25">
        <v>363265</v>
      </c>
      <c r="H25">
        <v>345451</v>
      </c>
      <c r="P25" s="41" t="s">
        <v>506</v>
      </c>
    </row>
    <row r="26" spans="5:16">
      <c r="E26" s="1" t="s">
        <v>28</v>
      </c>
    </row>
    <row r="27" spans="5:16">
      <c r="E27" s="1" t="s">
        <v>29</v>
      </c>
      <c r="F27"/>
      <c r="G27"/>
      <c r="H27">
        <v>636781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203565</v>
      </c>
      <c r="G30" s="7">
        <f>IF(G4=$BF$1,"",G24-G25+ABS(G26)-G27-G28-G29)</f>
        <v>303635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2" t="s">
        <v>507</v>
      </c>
    </row>
    <row r="31" spans="5:16">
      <c r="E31" s="12" t="s">
        <v>33</v>
      </c>
      <c r="F31"/>
      <c r="G31"/>
      <c r="H31">
        <v>-489</v>
      </c>
      <c r="P31" s="41" t="s">
        <v>511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124440</v>
      </c>
      <c r="G34">
        <v>135583</v>
      </c>
      <c r="H34">
        <v>131848</v>
      </c>
    </row>
    <row r="35" spans="5:16">
      <c r="E35" s="1" t="s">
        <v>37</v>
      </c>
      <c r="F35">
        <v>124547</v>
      </c>
      <c r="G35">
        <v>130666</v>
      </c>
      <c r="H35">
        <v>124909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248987</v>
      </c>
      <c r="G43" s="7">
        <f>G32+G33+G34+G35+G36+G37+G38+G39+G40+G41+G42</f>
        <v>266249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-45422</v>
      </c>
      <c r="G44" s="7">
        <f>IF(G4=$BF$1,"",G30+G31-G43)</f>
        <v>37386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2" t="s">
        <v>507</v>
      </c>
    </row>
    <row r="45" spans="5:16">
      <c r="E45" s="1" t="s">
        <v>47</v>
      </c>
    </row>
    <row r="46" spans="5:16">
      <c r="E46" s="1" t="s">
        <v>48</v>
      </c>
      <c r="F46"/>
      <c r="G46"/>
      <c r="H46">
        <v>-1528</v>
      </c>
      <c r="P46" s="41" t="s">
        <v>511</v>
      </c>
    </row>
    <row r="47" spans="5:16">
      <c r="E47" s="1" t="s">
        <v>49</v>
      </c>
    </row>
    <row r="48" spans="5:16">
      <c r="E48" s="1" t="s">
        <v>50</v>
      </c>
      <c r="F48">
        <v>4026</v>
      </c>
      <c r="G48">
        <v>4380</v>
      </c>
      <c r="H48">
        <v>3918</v>
      </c>
    </row>
    <row r="49" spans="5:16">
      <c r="E49" s="1" t="s">
        <v>51</v>
      </c>
      <c r="F49">
        <v>533</v>
      </c>
      <c r="G49">
        <v>556</v>
      </c>
      <c r="H49">
        <v>-572</v>
      </c>
      <c r="P49" s="41" t="s">
        <v>506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v>-4050</v>
      </c>
      <c r="G52" s="38">
        <v>4685</v>
      </c>
      <c r="P52" s="41" t="s">
        <v>512</v>
      </c>
    </row>
    <row r="53" spans="5:16">
      <c r="E53" s="1" t="s">
        <v>55</v>
      </c>
    </row>
    <row r="54" spans="5:16">
      <c r="E54" s="1" t="s">
        <v>56</v>
      </c>
      <c r="F54">
        <v>1286</v>
      </c>
      <c r="G54">
        <v>-1208</v>
      </c>
      <c r="H54">
        <v>5923</v>
      </c>
      <c r="P54" s="41" t="s">
        <v>514</v>
      </c>
    </row>
    <row r="55" spans="5:16">
      <c r="E55" s="1" t="s">
        <v>57</v>
      </c>
      <c r="F55" s="38">
        <v>11322</v>
      </c>
      <c r="P55" s="41" t="s">
        <v>513</v>
      </c>
    </row>
    <row r="56" spans="5:16">
      <c r="E56" s="1" t="s">
        <v>58</v>
      </c>
    </row>
    <row r="57" spans="5:16">
      <c r="E57" s="1" t="s">
        <v>59</v>
      </c>
      <c r="F57"/>
      <c r="G57"/>
      <c r="H57">
        <v>-569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-33371</v>
      </c>
      <c r="G59" s="7">
        <f>IF(G4=$BF$1,"",G44+G45+G46+G47+G48-G49-G50-G51+G52-G53+G54+G55-G56+G57+G58)</f>
        <v>44687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2" t="s">
        <v>507</v>
      </c>
    </row>
    <row r="60" spans="5:16">
      <c r="E60" s="1" t="s">
        <v>62</v>
      </c>
      <c r="F60">
        <v>-14029</v>
      </c>
      <c r="G60">
        <v>20847</v>
      </c>
      <c r="H60">
        <v>-11666</v>
      </c>
      <c r="P60" s="41" t="s">
        <v>519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-19342</v>
      </c>
      <c r="G67" s="7">
        <f>IF(G4=$BF$1,"",SUM(G59,-G60,-ABS(G61),-G62,-G66))</f>
        <v>23840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2" t="s">
        <v>507</v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-19342</v>
      </c>
      <c r="G71" s="7">
        <f t="shared" ref="G71:O71" si="14">IF(G4=$BF$1,"",SUM(G67:G70))</f>
        <v>23840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-19342</v>
      </c>
      <c r="G83" s="7">
        <f t="shared" ref="G83:O83" si="15">IF(G4=$BF$1,"",SUM(G71:G82))</f>
        <v>23840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4575+34379+68183</f>
        <v>107137</v>
      </c>
      <c r="G89" s="38">
        <f>4575+32470+68301</f>
        <v>105346</v>
      </c>
      <c r="P89" s="41" t="s">
        <v>520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19831+92071+127060</f>
        <v>238962</v>
      </c>
      <c r="G92">
        <f>19489+90726+123363</f>
        <v>233578</v>
      </c>
      <c r="P92" s="41" t="s">
        <v>520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346099</v>
      </c>
      <c r="G98" s="7">
        <f>IF(G4=$BF$1,"",G89+G90+G91+G92+G93+G94+G95+G96)</f>
        <v>338924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 s="38">
        <v>-265464</v>
      </c>
      <c r="G99" s="38">
        <v>-253845</v>
      </c>
      <c r="P99" s="41" t="s">
        <v>520</v>
      </c>
    </row>
    <row r="100" spans="5:16">
      <c r="E100" s="6" t="s">
        <v>90</v>
      </c>
      <c r="F100" s="7">
        <f>F98+F99</f>
        <v>80635</v>
      </c>
      <c r="G100" s="7">
        <f t="shared" ref="G100:O100" si="17">IF(G4=$BF$1,"",G98+G99)</f>
        <v>85079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2" t="s">
        <v>507</v>
      </c>
    </row>
    <row r="101" spans="5:16">
      <c r="E101" s="1" t="s">
        <v>91</v>
      </c>
      <c r="F101">
        <v>7106</v>
      </c>
      <c r="G101">
        <v>3492</v>
      </c>
    </row>
    <row r="102" spans="5:16">
      <c r="E102" s="1" t="s">
        <v>92</v>
      </c>
      <c r="F102">
        <v>33183</v>
      </c>
      <c r="G102">
        <v>4661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40289</v>
      </c>
      <c r="G104" s="7">
        <f t="shared" ref="G104:O104" si="18">IF(G4=$BF$1,"",G101+G102+G103)</f>
        <v>8153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37187</v>
      </c>
      <c r="G111">
        <v>23428</v>
      </c>
    </row>
    <row r="112" spans="5:16">
      <c r="E112" s="1" t="s">
        <v>102</v>
      </c>
    </row>
    <row r="113" spans="5:15">
      <c r="E113" s="1" t="s">
        <v>103</v>
      </c>
      <c r="F113">
        <v>108822</v>
      </c>
      <c r="G113">
        <v>130256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5668</v>
      </c>
      <c r="G126">
        <v>9064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272601</v>
      </c>
      <c r="G128" s="7">
        <f t="shared" ref="G128:O128" si="19">IF(G4=$BF$1,"",G100+SUM(G104:G126))</f>
        <v>255980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105504</v>
      </c>
      <c r="G130">
        <v>86433</v>
      </c>
    </row>
    <row r="131" spans="5:15">
      <c r="E131" s="1" t="s">
        <v>118</v>
      </c>
      <c r="F131">
        <v>3246</v>
      </c>
      <c r="G131">
        <v>16129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108750</v>
      </c>
      <c r="G140" s="7">
        <f t="shared" ref="G140:O140" si="20">IF(G4=$BF$1,"",G130+G131+G132+G133+G134+G135+G136+G139)</f>
        <v>102562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99848</v>
      </c>
      <c r="G144">
        <v>122542</v>
      </c>
    </row>
    <row r="145" spans="5:16">
      <c r="E145" s="6" t="s">
        <v>127</v>
      </c>
      <c r="F145" s="7">
        <f>F141+F142+F143+F144</f>
        <v>99848</v>
      </c>
      <c r="G145" s="7">
        <f t="shared" ref="G145:O145" si="21">IF(G4=$BF$1,"",G141+G142+G143+G144)</f>
        <v>122542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10744</v>
      </c>
      <c r="G154">
        <v>17282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99385+36699</f>
        <v>136084</v>
      </c>
      <c r="G157">
        <f>144150+26578</f>
        <v>170728</v>
      </c>
      <c r="P157" s="41" t="s">
        <v>525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146828</v>
      </c>
      <c r="G160" s="7">
        <f>IF(G4=$BF$1,"",G146+G147+G148+G149+G150+G151+G152+G153+G154+G155+G156+G157+G158+G159)</f>
        <v>188010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355426</v>
      </c>
      <c r="G161" s="7">
        <f t="shared" ref="G161:O161" si="22">IF(G4=$BF$1,"",G140+G145+G160)</f>
        <v>413114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3" t="s">
        <v>507</v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12518</v>
      </c>
      <c r="G181">
        <v>3936</v>
      </c>
    </row>
    <row r="183" spans="5:16">
      <c r="E183" s="1" t="s">
        <v>160</v>
      </c>
    </row>
    <row r="184" spans="5:16">
      <c r="E184" s="12" t="s">
        <v>161</v>
      </c>
      <c r="F184">
        <v>44438</v>
      </c>
      <c r="G184">
        <v>42250</v>
      </c>
    </row>
    <row r="185" spans="5:16">
      <c r="E185" s="12" t="s">
        <v>162</v>
      </c>
    </row>
    <row r="187" spans="5:16">
      <c r="E187" s="1" t="s">
        <v>163</v>
      </c>
      <c r="F187">
        <v>61054</v>
      </c>
      <c r="G187">
        <v>60632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118010</v>
      </c>
      <c r="G189" s="7">
        <f t="shared" ref="G189:O189" si="23">IF(G4=$BF$1,"",SUM(G163:G188))</f>
        <v>106818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3" t="s">
        <v>507</v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24600</v>
      </c>
      <c r="G194" s="38">
        <v>25600</v>
      </c>
      <c r="P194" s="40" t="s">
        <v>531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5296</v>
      </c>
      <c r="G197" s="38">
        <v>4556</v>
      </c>
      <c r="P197" s="40" t="s">
        <v>528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33842</v>
      </c>
      <c r="G209">
        <v>34209</v>
      </c>
      <c r="P209" s="40" t="s">
        <v>520</v>
      </c>
    </row>
    <row r="210" spans="5:16">
      <c r="E210" s="6" t="s">
        <v>14</v>
      </c>
      <c r="F210" s="7">
        <f>SUM(F191:F209)</f>
        <v>63738</v>
      </c>
      <c r="G210" s="7">
        <f t="shared" ref="G210:O210" si="24">IF(G4=$BF$1,"",SUM(G191:G209))</f>
        <v>64365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267670+797</f>
        <v>268467</v>
      </c>
      <c r="G212">
        <f>260515+797</f>
        <v>261312</v>
      </c>
      <c r="P212" s="40" t="s">
        <v>535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883975</v>
      </c>
      <c r="G217">
        <v>922178</v>
      </c>
    </row>
    <row r="218" spans="5:16">
      <c r="E218" s="1" t="s">
        <v>188</v>
      </c>
    </row>
    <row r="219" spans="5:16">
      <c r="E219" s="1" t="s">
        <v>189</v>
      </c>
      <c r="F219"/>
      <c r="G219"/>
    </row>
    <row r="220" spans="5:16">
      <c r="E220" s="1" t="s">
        <v>190</v>
      </c>
      <c r="F220" s="38">
        <v>-14416</v>
      </c>
      <c r="G220" s="38">
        <v>-3295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-691747</v>
      </c>
      <c r="G223">
        <v>-682284</v>
      </c>
      <c r="P223" s="40" t="s">
        <v>534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446279</v>
      </c>
      <c r="G227" s="7">
        <f t="shared" ref="G227:O227" si="25">IF(G4=$BF$1,"",SUM(G212:G226))</f>
        <v>497911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3" t="s">
        <v>507</v>
      </c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-19342</v>
      </c>
      <c r="G267">
        <v>23840</v>
      </c>
      <c r="H267">
        <v>35229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15891</v>
      </c>
      <c r="G271">
        <v>15692</v>
      </c>
      <c r="H271">
        <v>14407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-50</v>
      </c>
      <c r="G275">
        <v>425</v>
      </c>
      <c r="H275">
        <v>643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4050</v>
      </c>
      <c r="G279">
        <v>-4685</v>
      </c>
      <c r="H279">
        <v>-5923</v>
      </c>
    </row>
    <row r="280" spans="5:8" ht="25.5" customHeight="1">
      <c r="E280" s="1" t="s">
        <v>245</v>
      </c>
      <c r="F280">
        <v>67</v>
      </c>
      <c r="G280">
        <v>-145</v>
      </c>
      <c r="H280">
        <v>22</v>
      </c>
    </row>
    <row r="281" spans="5:8" ht="25.5" customHeight="1">
      <c r="E281" s="1" t="s">
        <v>246</v>
      </c>
    </row>
    <row r="284" spans="5:8">
      <c r="E284" s="1" t="s">
        <v>247</v>
      </c>
      <c r="F284">
        <v>11794</v>
      </c>
      <c r="G284">
        <v>6846</v>
      </c>
      <c r="H284">
        <v>15527</v>
      </c>
    </row>
    <row r="285" spans="5:8">
      <c r="E285" s="1" t="s">
        <v>248</v>
      </c>
      <c r="F285">
        <v>7155</v>
      </c>
      <c r="G285">
        <v>7433</v>
      </c>
      <c r="H285">
        <v>6695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38907</v>
      </c>
      <c r="G296" s="7">
        <f>IF(G4=$BF$1,"",G271+G272+G273+G274+G275+G276+G277+G278+G279+G280+G281+G282+G283+G284+G285+G286+G287+G288+G289+G290+G291+G292+G293+G294+G295)</f>
        <v>25566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19565</v>
      </c>
      <c r="G297" s="7">
        <f t="shared" ref="G297:O297" si="27">IF(G4=$BF$1,"",MIN(F267,F268,F269)+F296)</f>
        <v>19565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24192</v>
      </c>
      <c r="G299">
        <v>-15518</v>
      </c>
      <c r="H299">
        <v>-10887</v>
      </c>
    </row>
    <row r="300" spans="5:15">
      <c r="E300" s="1" t="s">
        <v>262</v>
      </c>
      <c r="F300">
        <v>-8522</v>
      </c>
      <c r="G300">
        <v>-10222</v>
      </c>
      <c r="H300">
        <v>4101</v>
      </c>
    </row>
    <row r="301" spans="5:15">
      <c r="E301" s="1" t="s">
        <v>263</v>
      </c>
    </row>
    <row r="302" spans="5:15" ht="25.5" customHeight="1">
      <c r="E302" s="1" t="s">
        <v>264</v>
      </c>
      <c r="F302">
        <v>10727</v>
      </c>
      <c r="G302">
        <v>-4830</v>
      </c>
      <c r="H302">
        <v>-7108</v>
      </c>
    </row>
    <row r="303" spans="5:15">
      <c r="E303" s="1" t="s">
        <v>265</v>
      </c>
      <c r="F303">
        <v>49200</v>
      </c>
      <c r="G303">
        <v>-49103</v>
      </c>
      <c r="H303">
        <v>-21302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-17257</v>
      </c>
      <c r="G309">
        <v>14073</v>
      </c>
      <c r="H309">
        <v>-2685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-3799</v>
      </c>
      <c r="G315">
        <v>-17742</v>
      </c>
      <c r="H315">
        <v>26722</v>
      </c>
    </row>
    <row r="316" spans="5:15">
      <c r="E316" s="1" t="s">
        <v>276</v>
      </c>
    </row>
    <row r="317" spans="5:15">
      <c r="E317" s="1" t="s">
        <v>277</v>
      </c>
      <c r="F317">
        <v>-3226</v>
      </c>
      <c r="G317">
        <v>-5455</v>
      </c>
      <c r="H317">
        <v>8792</v>
      </c>
    </row>
    <row r="318" spans="5:15">
      <c r="E318" s="6" t="s">
        <v>278</v>
      </c>
      <c r="F318" s="7">
        <f>F299+F300+F301+F302+F303+F304+F305+F306+F307+F308+F309+F310+F311+F312+F313+F314+F315+F316+F317</f>
        <v>51315</v>
      </c>
      <c r="G318" s="7">
        <f>IF(G4=$BF$1,"",G299+G300+G301+G302+G303+G304+G305+G306+G307+G308+G309+G310+G311+G312+G313+G314+G315+G316+G317)</f>
        <v>-88797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70880</v>
      </c>
      <c r="G319" s="7">
        <f t="shared" ref="G319:O319" si="28">IF(G4=$BF$1,"",G297+G318)</f>
        <v>-69232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70880</v>
      </c>
      <c r="G326" s="7">
        <f t="shared" ref="G326:O326" si="30">IF(G4=$BF$1,"",G325+G319)</f>
        <v>-69232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-30093</v>
      </c>
      <c r="G328">
        <v>-14312</v>
      </c>
      <c r="H328">
        <v>-20281</v>
      </c>
    </row>
    <row r="329" spans="5:15">
      <c r="E329" s="1" t="s">
        <v>288</v>
      </c>
      <c r="F329">
        <v>0</v>
      </c>
      <c r="G329">
        <v>151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-123209</v>
      </c>
      <c r="G331">
        <v>-93141</v>
      </c>
      <c r="H331">
        <v>-209172</v>
      </c>
    </row>
    <row r="332" spans="5:15">
      <c r="E332" s="12" t="s">
        <v>291</v>
      </c>
      <c r="F332">
        <v>153649</v>
      </c>
      <c r="G332">
        <v>173752</v>
      </c>
      <c r="H332">
        <v>225075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347</v>
      </c>
      <c r="G337" s="7">
        <f>IF(G4=$BF$1,"",SUM(G328:G336))</f>
        <v>66450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1483</v>
      </c>
      <c r="G339">
        <v>13412</v>
      </c>
      <c r="H339">
        <v>4717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-1100</v>
      </c>
      <c r="G343">
        <v>-1100</v>
      </c>
      <c r="H343">
        <v>-1100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383</v>
      </c>
      <c r="G352" s="7">
        <f>IF(G4=$BF$1,"",SUM(G339:G351))</f>
        <v>12312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71610</v>
      </c>
      <c r="G353" s="7">
        <f t="shared" ref="G353:O353" si="33">IF(G4=$BF$1,"",G326+G337+G352)</f>
        <v>9530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-4252</v>
      </c>
      <c r="G354">
        <v>5279</v>
      </c>
      <c r="H354">
        <v>-393</v>
      </c>
    </row>
    <row r="355" spans="5:15">
      <c r="E355" s="6" t="s">
        <v>314</v>
      </c>
      <c r="F355" s="7">
        <f>F353+F354</f>
        <v>67358</v>
      </c>
      <c r="G355" s="7">
        <f t="shared" ref="G355:O355" si="34">IF(G4=$BF$1,"",G353+G354)</f>
        <v>14809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86433</v>
      </c>
      <c r="G356">
        <v>79895</v>
      </c>
      <c r="H356">
        <v>84550</v>
      </c>
    </row>
    <row r="357" spans="5:15">
      <c r="E357" s="6" t="s">
        <v>316</v>
      </c>
      <c r="F357" s="7">
        <f>F355+F356</f>
        <v>153791</v>
      </c>
      <c r="G357" s="7">
        <f t="shared" ref="G357:O357" si="35">IF(G4=$BF$1,"",G355+G356)</f>
        <v>94704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-0.20636227320437847</v>
      </c>
      <c r="G364" s="24">
        <f t="shared" si="37"/>
        <v>-0.32103617068065388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-1.8113255033557047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-6.1377026247433096E-2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0.38460957116972777</v>
      </c>
      <c r="G369" s="27">
        <f t="shared" si="41"/>
        <v>0.45529314739841054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-8.5818956803337385E-2</v>
      </c>
      <c r="G370" s="27">
        <f t="shared" si="42"/>
        <v>5.6059379217273955E-2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-3.6544191415837077E-2</v>
      </c>
      <c r="G371" s="28">
        <f t="shared" si="43"/>
        <v>3.5747488379067327E-2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-3.0798038937816366E-2</v>
      </c>
      <c r="G372" s="27">
        <f t="shared" si="44"/>
        <v>3.563027018625186E-2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-4.3340600834903729E-2</v>
      </c>
      <c r="G373" s="27">
        <f t="shared" si="45"/>
        <v>4.788004281889735E-2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0.28939520116173351</v>
      </c>
      <c r="G376" s="30">
        <f t="shared" si="47"/>
        <v>0.25584297572538389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0.40725196569858768</v>
      </c>
      <c r="G377" s="30">
        <f t="shared" si="48"/>
        <v>0.34380240645416549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-85.219512195121951</v>
      </c>
      <c r="G378" s="30">
        <f t="shared" si="49"/>
        <v>67.241007194244602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3.0118295059740698</v>
      </c>
      <c r="G382" s="32">
        <f t="shared" si="51"/>
        <v>3.8674567956711416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2.1657317176510467</v>
      </c>
      <c r="G383" s="32">
        <f t="shared" si="52"/>
        <v>2.7202531408564101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0.92153207355308875</v>
      </c>
      <c r="G384" s="32">
        <f t="shared" si="53"/>
        <v>0.96015652792600503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0.60062706550292344</v>
      </c>
      <c r="G385" s="32">
        <f t="shared" si="54"/>
        <v>-0.64813046490291903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105504</v>
      </c>
      <c r="G418" s="17">
        <f>G130-G417</f>
        <v>86433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2.75"/>
  <cols>
    <col min="1" max="1" width="31.5703125" customWidth="1"/>
    <col min="2" max="2" width="63.42578125" bestFit="1" customWidth="1"/>
    <col min="3" max="3" width="15.28515625" bestFit="1" customWidth="1"/>
    <col min="4" max="4" width="14.7109375" customWidth="1"/>
  </cols>
  <sheetData>
    <row r="1" spans="1:4">
      <c r="A1" s="39" t="s">
        <v>493</v>
      </c>
      <c r="B1" s="39" t="s">
        <v>494</v>
      </c>
      <c r="C1" s="39" t="s">
        <v>495</v>
      </c>
      <c r="D1" s="39"/>
    </row>
    <row r="2" spans="1:4">
      <c r="A2" s="39" t="s">
        <v>508</v>
      </c>
      <c r="B2" s="39" t="s">
        <v>509</v>
      </c>
      <c r="C2" s="39" t="s">
        <v>497</v>
      </c>
      <c r="D2" s="39"/>
    </row>
    <row r="3" spans="1:4">
      <c r="A3" s="39" t="s">
        <v>510</v>
      </c>
      <c r="B3" s="39" t="s">
        <v>496</v>
      </c>
      <c r="C3" s="39" t="s">
        <v>497</v>
      </c>
    </row>
    <row r="4" spans="1:4">
      <c r="A4" s="39" t="s">
        <v>516</v>
      </c>
      <c r="B4" s="39" t="s">
        <v>515</v>
      </c>
      <c r="C4" s="39" t="s">
        <v>497</v>
      </c>
    </row>
    <row r="5" spans="1:4">
      <c r="A5" s="39" t="s">
        <v>518</v>
      </c>
      <c r="B5" s="39" t="s">
        <v>517</v>
      </c>
      <c r="C5" s="39" t="s">
        <v>497</v>
      </c>
    </row>
    <row r="6" spans="1:4">
      <c r="A6" s="39" t="s">
        <v>498</v>
      </c>
      <c r="B6" s="39" t="s">
        <v>499</v>
      </c>
      <c r="C6" s="39" t="s">
        <v>497</v>
      </c>
    </row>
    <row r="7" spans="1:4">
      <c r="A7" s="39" t="s">
        <v>521</v>
      </c>
      <c r="B7" s="39" t="s">
        <v>499</v>
      </c>
      <c r="C7" s="39" t="s">
        <v>497</v>
      </c>
    </row>
    <row r="8" spans="1:4">
      <c r="A8" s="39" t="s">
        <v>500</v>
      </c>
      <c r="B8" s="39" t="s">
        <v>499</v>
      </c>
      <c r="C8" s="39" t="s">
        <v>497</v>
      </c>
    </row>
    <row r="9" spans="1:4">
      <c r="A9" s="39" t="s">
        <v>502</v>
      </c>
      <c r="B9" s="39" t="s">
        <v>501</v>
      </c>
      <c r="C9" s="39" t="s">
        <v>497</v>
      </c>
    </row>
    <row r="10" spans="1:4">
      <c r="A10" s="39" t="s">
        <v>522</v>
      </c>
      <c r="B10" s="39" t="s">
        <v>501</v>
      </c>
      <c r="C10" s="39" t="s">
        <v>497</v>
      </c>
    </row>
    <row r="11" spans="1:4">
      <c r="A11" s="39" t="s">
        <v>523</v>
      </c>
      <c r="B11" s="39" t="s">
        <v>501</v>
      </c>
      <c r="C11" s="39" t="s">
        <v>497</v>
      </c>
    </row>
    <row r="12" spans="1:4">
      <c r="A12" s="39" t="s">
        <v>524</v>
      </c>
      <c r="B12" s="39" t="s">
        <v>503</v>
      </c>
      <c r="C12" s="39" t="s">
        <v>497</v>
      </c>
    </row>
    <row r="13" spans="1:4">
      <c r="A13" s="39" t="s">
        <v>526</v>
      </c>
      <c r="B13" t="s">
        <v>137</v>
      </c>
      <c r="C13" s="39" t="s">
        <v>497</v>
      </c>
    </row>
    <row r="14" spans="1:4">
      <c r="A14" s="39" t="s">
        <v>527</v>
      </c>
      <c r="B14" s="39" t="s">
        <v>137</v>
      </c>
      <c r="C14" s="39" t="s">
        <v>497</v>
      </c>
    </row>
    <row r="15" spans="1:4">
      <c r="A15" s="39" t="s">
        <v>530</v>
      </c>
      <c r="B15" s="39" t="s">
        <v>529</v>
      </c>
      <c r="C15" s="39" t="s">
        <v>497</v>
      </c>
    </row>
    <row r="16" spans="1:4">
      <c r="A16" s="39" t="s">
        <v>504</v>
      </c>
      <c r="B16" s="39" t="s">
        <v>504</v>
      </c>
      <c r="C16" s="39" t="s">
        <v>497</v>
      </c>
    </row>
    <row r="17" spans="1:3">
      <c r="A17" s="39" t="s">
        <v>532</v>
      </c>
      <c r="B17" s="39" t="s">
        <v>533</v>
      </c>
      <c r="C17" s="39" t="s">
        <v>497</v>
      </c>
    </row>
    <row r="18" spans="1:3">
      <c r="A18" s="39" t="s">
        <v>537</v>
      </c>
      <c r="B18" s="39" t="s">
        <v>536</v>
      </c>
      <c r="C18" s="39" t="s">
        <v>497</v>
      </c>
    </row>
    <row r="19" spans="1:3">
      <c r="A19" s="39" t="s">
        <v>538</v>
      </c>
      <c r="B19" s="39" t="s">
        <v>539</v>
      </c>
      <c r="C19" s="39" t="s">
        <v>497</v>
      </c>
    </row>
    <row r="20" spans="1:3">
      <c r="A20" s="39" t="s">
        <v>540</v>
      </c>
      <c r="B20" s="39" t="s">
        <v>539</v>
      </c>
      <c r="C20" s="39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7" workbookViewId="0">
      <selection activeCell="A32" sqref="A32"/>
    </sheetView>
  </sheetViews>
  <sheetFormatPr defaultRowHeight="12.75"/>
  <cols>
    <col min="1" max="4" width="20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  <c r="E4">
        <v>2018</v>
      </c>
      <c r="F4">
        <v>2017</v>
      </c>
    </row>
    <row r="5" spans="1:6">
      <c r="A5" t="s">
        <v>116</v>
      </c>
      <c r="B5" t="s">
        <v>116</v>
      </c>
      <c r="C5" t="s">
        <v>116</v>
      </c>
      <c r="D5" t="s">
        <v>116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105504</v>
      </c>
      <c r="F6">
        <v>86433</v>
      </c>
    </row>
    <row r="7" spans="1:6">
      <c r="A7" t="s">
        <v>379</v>
      </c>
      <c r="B7" t="s">
        <v>118</v>
      </c>
      <c r="C7" t="s">
        <v>118</v>
      </c>
      <c r="D7" t="s">
        <v>116</v>
      </c>
      <c r="E7">
        <v>3246</v>
      </c>
      <c r="F7">
        <v>16129</v>
      </c>
    </row>
    <row r="8" spans="1:6">
      <c r="A8" t="s">
        <v>380</v>
      </c>
      <c r="B8" t="s">
        <v>352</v>
      </c>
      <c r="C8" t="s">
        <v>137</v>
      </c>
      <c r="D8" t="s">
        <v>116</v>
      </c>
    </row>
    <row r="9" spans="1:6">
      <c r="D9" t="s">
        <v>116</v>
      </c>
      <c r="E9">
        <v>99385</v>
      </c>
      <c r="F9">
        <v>144150</v>
      </c>
    </row>
    <row r="10" spans="1:6">
      <c r="A10" t="s">
        <v>381</v>
      </c>
      <c r="D10" t="s">
        <v>116</v>
      </c>
    </row>
    <row r="11" spans="1:6">
      <c r="A11" t="s">
        <v>354</v>
      </c>
      <c r="B11" t="s">
        <v>354</v>
      </c>
      <c r="C11" t="s">
        <v>137</v>
      </c>
      <c r="D11" t="s">
        <v>116</v>
      </c>
      <c r="E11">
        <v>36699</v>
      </c>
      <c r="F11">
        <v>26578</v>
      </c>
    </row>
    <row r="12" spans="1:6">
      <c r="A12" t="s">
        <v>382</v>
      </c>
      <c r="B12" t="s">
        <v>126</v>
      </c>
      <c r="C12" t="s">
        <v>126</v>
      </c>
      <c r="D12" t="s">
        <v>116</v>
      </c>
      <c r="E12">
        <v>99848</v>
      </c>
      <c r="F12">
        <v>122542</v>
      </c>
    </row>
    <row r="13" spans="1:6">
      <c r="A13" t="s">
        <v>383</v>
      </c>
      <c r="B13" t="s">
        <v>134</v>
      </c>
      <c r="C13" t="s">
        <v>134</v>
      </c>
      <c r="D13" t="s">
        <v>116</v>
      </c>
      <c r="E13">
        <v>10744</v>
      </c>
      <c r="F13">
        <v>17282</v>
      </c>
    </row>
    <row r="14" spans="1:6">
      <c r="A14" t="s">
        <v>12</v>
      </c>
      <c r="B14" t="s">
        <v>12</v>
      </c>
      <c r="C14" t="s">
        <v>12</v>
      </c>
      <c r="D14" t="s">
        <v>116</v>
      </c>
      <c r="E14">
        <v>355426</v>
      </c>
      <c r="F14">
        <v>413114</v>
      </c>
    </row>
    <row r="15" spans="1:6">
      <c r="A15" t="s">
        <v>384</v>
      </c>
      <c r="B15" t="s">
        <v>84</v>
      </c>
      <c r="C15" t="s">
        <v>84</v>
      </c>
      <c r="D15" t="s">
        <v>80</v>
      </c>
      <c r="E15">
        <v>80635</v>
      </c>
      <c r="F15">
        <v>85079</v>
      </c>
    </row>
    <row r="16" spans="1:6">
      <c r="A16" t="s">
        <v>385</v>
      </c>
      <c r="B16" t="s">
        <v>101</v>
      </c>
      <c r="C16" t="s">
        <v>101</v>
      </c>
      <c r="D16" t="s">
        <v>80</v>
      </c>
      <c r="E16">
        <v>37187</v>
      </c>
      <c r="F16">
        <v>23428</v>
      </c>
    </row>
    <row r="17" spans="1:6">
      <c r="A17" t="s">
        <v>386</v>
      </c>
      <c r="B17" t="s">
        <v>386</v>
      </c>
      <c r="C17" t="s">
        <v>91</v>
      </c>
      <c r="D17" t="s">
        <v>80</v>
      </c>
      <c r="E17">
        <v>7106</v>
      </c>
      <c r="F17">
        <v>3492</v>
      </c>
    </row>
    <row r="18" spans="1:6">
      <c r="A18" t="s">
        <v>387</v>
      </c>
      <c r="B18" t="s">
        <v>388</v>
      </c>
      <c r="C18" t="s">
        <v>92</v>
      </c>
      <c r="D18" t="s">
        <v>80</v>
      </c>
      <c r="E18">
        <v>33183</v>
      </c>
      <c r="F18">
        <v>4661</v>
      </c>
    </row>
    <row r="19" spans="1:6">
      <c r="A19" t="s">
        <v>389</v>
      </c>
      <c r="B19" t="s">
        <v>113</v>
      </c>
      <c r="C19" t="s">
        <v>113</v>
      </c>
      <c r="D19" t="s">
        <v>80</v>
      </c>
      <c r="E19">
        <v>5668</v>
      </c>
      <c r="F19">
        <v>9064</v>
      </c>
    </row>
    <row r="20" spans="1:6">
      <c r="A20" t="s">
        <v>390</v>
      </c>
      <c r="B20" t="s">
        <v>103</v>
      </c>
      <c r="C20" t="s">
        <v>103</v>
      </c>
      <c r="D20" t="s">
        <v>80</v>
      </c>
      <c r="E20">
        <v>108822</v>
      </c>
      <c r="F20">
        <v>130256</v>
      </c>
    </row>
    <row r="21" spans="1:6">
      <c r="A21" t="s">
        <v>16</v>
      </c>
      <c r="D21" t="s">
        <v>80</v>
      </c>
      <c r="E21">
        <v>628027</v>
      </c>
      <c r="F21">
        <v>669094</v>
      </c>
    </row>
    <row r="22" spans="1:6">
      <c r="A22" t="s">
        <v>391</v>
      </c>
      <c r="D22" t="s">
        <v>80</v>
      </c>
    </row>
    <row r="23" spans="1:6">
      <c r="A23" t="s">
        <v>141</v>
      </c>
      <c r="B23" t="s">
        <v>141</v>
      </c>
      <c r="C23" t="s">
        <v>141</v>
      </c>
      <c r="D23" t="s">
        <v>141</v>
      </c>
    </row>
    <row r="24" spans="1:6">
      <c r="A24" t="s">
        <v>392</v>
      </c>
      <c r="B24" t="s">
        <v>392</v>
      </c>
      <c r="C24" t="s">
        <v>163</v>
      </c>
      <c r="D24" t="s">
        <v>141</v>
      </c>
      <c r="E24">
        <v>61054</v>
      </c>
      <c r="F24">
        <v>60632</v>
      </c>
    </row>
    <row r="25" spans="1:6">
      <c r="A25" t="s">
        <v>393</v>
      </c>
      <c r="B25" t="s">
        <v>394</v>
      </c>
      <c r="C25" t="s">
        <v>161</v>
      </c>
      <c r="D25" t="s">
        <v>141</v>
      </c>
      <c r="E25">
        <v>17940</v>
      </c>
      <c r="F25">
        <v>13070</v>
      </c>
    </row>
    <row r="26" spans="1:6">
      <c r="A26" t="s">
        <v>364</v>
      </c>
      <c r="B26" t="s">
        <v>394</v>
      </c>
      <c r="C26" t="s">
        <v>161</v>
      </c>
      <c r="D26" t="s">
        <v>141</v>
      </c>
      <c r="E26">
        <v>11746</v>
      </c>
      <c r="F26">
        <v>13232</v>
      </c>
    </row>
    <row r="27" spans="1:6">
      <c r="A27" t="s">
        <v>395</v>
      </c>
      <c r="B27" t="s">
        <v>394</v>
      </c>
      <c r="C27" t="s">
        <v>161</v>
      </c>
      <c r="D27" t="s">
        <v>141</v>
      </c>
      <c r="E27">
        <v>14752</v>
      </c>
      <c r="F27">
        <v>15948</v>
      </c>
    </row>
    <row r="28" spans="1:6">
      <c r="A28" t="s">
        <v>396</v>
      </c>
      <c r="B28" t="s">
        <v>159</v>
      </c>
      <c r="C28" t="s">
        <v>159</v>
      </c>
      <c r="D28" t="s">
        <v>141</v>
      </c>
      <c r="E28">
        <v>12518</v>
      </c>
      <c r="F28">
        <v>3936</v>
      </c>
    </row>
    <row r="29" spans="1:6">
      <c r="A29" t="s">
        <v>13</v>
      </c>
      <c r="B29" t="s">
        <v>13</v>
      </c>
      <c r="C29" t="s">
        <v>13</v>
      </c>
      <c r="D29" t="s">
        <v>141</v>
      </c>
      <c r="E29">
        <v>118010</v>
      </c>
      <c r="F29">
        <v>106818</v>
      </c>
    </row>
    <row r="30" spans="1:6">
      <c r="A30" t="s">
        <v>397</v>
      </c>
      <c r="B30" t="s">
        <v>394</v>
      </c>
      <c r="C30" t="s">
        <v>161</v>
      </c>
      <c r="D30" t="s">
        <v>165</v>
      </c>
      <c r="E30">
        <v>5296</v>
      </c>
      <c r="F30">
        <v>4556</v>
      </c>
    </row>
    <row r="31" spans="1:6">
      <c r="A31" t="s">
        <v>398</v>
      </c>
      <c r="B31" t="s">
        <v>163</v>
      </c>
      <c r="C31" t="s">
        <v>163</v>
      </c>
      <c r="D31" t="s">
        <v>165</v>
      </c>
      <c r="E31">
        <v>33842</v>
      </c>
      <c r="F31">
        <v>34209</v>
      </c>
    </row>
    <row r="32" spans="1:6">
      <c r="A32" t="s">
        <v>399</v>
      </c>
      <c r="B32" t="s">
        <v>150</v>
      </c>
      <c r="C32" t="s">
        <v>150</v>
      </c>
      <c r="D32" t="s">
        <v>165</v>
      </c>
      <c r="E32">
        <v>24600</v>
      </c>
      <c r="F32">
        <v>25600</v>
      </c>
    </row>
    <row r="33" spans="1:6">
      <c r="A33" t="s">
        <v>400</v>
      </c>
      <c r="B33" t="s">
        <v>164</v>
      </c>
      <c r="C33" t="s">
        <v>164</v>
      </c>
      <c r="D33" t="s">
        <v>165</v>
      </c>
      <c r="E33">
        <v>181748</v>
      </c>
      <c r="F33">
        <v>171183</v>
      </c>
    </row>
    <row r="34" spans="1:6">
      <c r="A34" t="s">
        <v>401</v>
      </c>
      <c r="B34" t="s">
        <v>180</v>
      </c>
      <c r="C34" t="s">
        <v>180</v>
      </c>
      <c r="D34" t="s">
        <v>165</v>
      </c>
    </row>
    <row r="35" spans="1:6">
      <c r="A35" t="s">
        <v>402</v>
      </c>
      <c r="B35" t="s">
        <v>181</v>
      </c>
      <c r="C35" t="s">
        <v>181</v>
      </c>
      <c r="D35" t="s">
        <v>165</v>
      </c>
    </row>
    <row r="36" spans="1:6">
      <c r="A36" t="s">
        <v>403</v>
      </c>
      <c r="B36" t="s">
        <v>182</v>
      </c>
      <c r="C36" t="s">
        <v>182</v>
      </c>
      <c r="D36" t="s">
        <v>181</v>
      </c>
    </row>
    <row r="37" spans="1:6">
      <c r="A37" t="s">
        <v>404</v>
      </c>
      <c r="D37" t="s">
        <v>181</v>
      </c>
      <c r="E37">
        <v>797</v>
      </c>
      <c r="F37">
        <v>797</v>
      </c>
    </row>
    <row r="38" spans="1:6">
      <c r="A38" t="s">
        <v>405</v>
      </c>
      <c r="B38" t="s">
        <v>182</v>
      </c>
      <c r="C38" t="s">
        <v>182</v>
      </c>
      <c r="D38" t="s">
        <v>181</v>
      </c>
      <c r="E38">
        <v>267670</v>
      </c>
      <c r="F38">
        <v>260515</v>
      </c>
    </row>
    <row r="39" spans="1:6">
      <c r="A39" t="s">
        <v>406</v>
      </c>
      <c r="B39" t="s">
        <v>189</v>
      </c>
      <c r="C39" t="s">
        <v>189</v>
      </c>
      <c r="D39" t="s">
        <v>181</v>
      </c>
      <c r="E39">
        <v>-14416</v>
      </c>
      <c r="F39">
        <v>-3295</v>
      </c>
    </row>
    <row r="40" spans="1:6">
      <c r="A40" t="s">
        <v>407</v>
      </c>
      <c r="B40" t="s">
        <v>187</v>
      </c>
      <c r="C40" t="s">
        <v>187</v>
      </c>
      <c r="D40" t="s">
        <v>181</v>
      </c>
      <c r="E40">
        <v>883975</v>
      </c>
      <c r="F40">
        <v>922178</v>
      </c>
    </row>
    <row r="41" spans="1:6">
      <c r="A41" t="s">
        <v>408</v>
      </c>
      <c r="B41" t="s">
        <v>409</v>
      </c>
      <c r="C41" t="s">
        <v>192</v>
      </c>
      <c r="D41" t="s">
        <v>181</v>
      </c>
    </row>
    <row r="42" spans="1:6">
      <c r="D42" t="s">
        <v>181</v>
      </c>
      <c r="E42">
        <v>-691747</v>
      </c>
      <c r="F42">
        <v>-682284</v>
      </c>
    </row>
    <row r="43" spans="1:6">
      <c r="A43" t="s">
        <v>410</v>
      </c>
      <c r="D43" t="s">
        <v>181</v>
      </c>
    </row>
    <row r="44" spans="1:6">
      <c r="A44" t="s">
        <v>411</v>
      </c>
      <c r="B44" t="s">
        <v>195</v>
      </c>
      <c r="C44" t="s">
        <v>195</v>
      </c>
      <c r="D44" t="s">
        <v>181</v>
      </c>
      <c r="E44">
        <v>446279</v>
      </c>
      <c r="F44">
        <v>497911</v>
      </c>
    </row>
    <row r="45" spans="1:6">
      <c r="A45" t="s">
        <v>412</v>
      </c>
      <c r="D45" t="s">
        <v>181</v>
      </c>
      <c r="E45">
        <v>628027</v>
      </c>
      <c r="F45">
        <v>669094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2.75"/>
  <cols>
    <col min="1" max="4" width="20.7109375" customWidth="1"/>
  </cols>
  <sheetData>
    <row r="1" spans="1:7">
      <c r="A1" t="s">
        <v>413</v>
      </c>
    </row>
    <row r="2" spans="1:7">
      <c r="A2" t="s">
        <v>375</v>
      </c>
    </row>
    <row r="3" spans="1:7">
      <c r="A3" t="s">
        <v>414</v>
      </c>
    </row>
    <row r="4" spans="1:7">
      <c r="E4">
        <v>2018</v>
      </c>
      <c r="F4">
        <v>2017</v>
      </c>
      <c r="G4">
        <v>2016</v>
      </c>
    </row>
    <row r="5" spans="1:7">
      <c r="A5" t="s">
        <v>415</v>
      </c>
      <c r="B5" t="s">
        <v>416</v>
      </c>
      <c r="C5" t="s">
        <v>26</v>
      </c>
      <c r="D5" t="s">
        <v>416</v>
      </c>
    </row>
    <row r="6" spans="1:7">
      <c r="A6" t="s">
        <v>417</v>
      </c>
      <c r="B6" t="s">
        <v>416</v>
      </c>
      <c r="C6" t="s">
        <v>26</v>
      </c>
      <c r="D6" t="s">
        <v>416</v>
      </c>
      <c r="E6">
        <v>458232</v>
      </c>
      <c r="F6">
        <v>540396</v>
      </c>
      <c r="G6">
        <v>525502</v>
      </c>
    </row>
    <row r="7" spans="1:7">
      <c r="A7" t="s">
        <v>418</v>
      </c>
      <c r="B7" t="s">
        <v>416</v>
      </c>
      <c r="C7" t="s">
        <v>26</v>
      </c>
      <c r="D7" t="s">
        <v>416</v>
      </c>
      <c r="E7">
        <v>71045</v>
      </c>
      <c r="F7">
        <v>126504</v>
      </c>
      <c r="G7">
        <v>111279</v>
      </c>
    </row>
    <row r="8" spans="1:7">
      <c r="A8" t="s">
        <v>419</v>
      </c>
      <c r="B8" t="s">
        <v>29</v>
      </c>
      <c r="C8" t="s">
        <v>29</v>
      </c>
      <c r="D8" t="s">
        <v>416</v>
      </c>
      <c r="E8">
        <v>-529277</v>
      </c>
      <c r="F8">
        <v>-666900</v>
      </c>
      <c r="G8">
        <v>636781</v>
      </c>
    </row>
    <row r="9" spans="1:7">
      <c r="A9" t="s">
        <v>420</v>
      </c>
      <c r="B9" t="s">
        <v>27</v>
      </c>
      <c r="C9" t="s">
        <v>27</v>
      </c>
      <c r="D9" t="s">
        <v>416</v>
      </c>
    </row>
    <row r="10" spans="1:7">
      <c r="A10" t="s">
        <v>417</v>
      </c>
      <c r="B10" t="s">
        <v>416</v>
      </c>
      <c r="C10" t="s">
        <v>26</v>
      </c>
      <c r="D10" t="s">
        <v>416</v>
      </c>
      <c r="E10">
        <v>278929</v>
      </c>
      <c r="F10">
        <v>279563</v>
      </c>
      <c r="G10">
        <v>270705</v>
      </c>
    </row>
    <row r="11" spans="1:7">
      <c r="A11" t="s">
        <v>418</v>
      </c>
      <c r="B11" t="s">
        <v>416</v>
      </c>
      <c r="C11" t="s">
        <v>26</v>
      </c>
      <c r="D11" t="s">
        <v>416</v>
      </c>
      <c r="E11">
        <v>46783</v>
      </c>
      <c r="F11">
        <v>83702</v>
      </c>
      <c r="G11">
        <v>74746</v>
      </c>
    </row>
    <row r="12" spans="1:7">
      <c r="A12" t="s">
        <v>421</v>
      </c>
      <c r="B12" t="s">
        <v>27</v>
      </c>
      <c r="C12" t="s">
        <v>27</v>
      </c>
      <c r="D12" t="s">
        <v>416</v>
      </c>
      <c r="E12">
        <v>-325712</v>
      </c>
      <c r="F12">
        <v>-363265</v>
      </c>
      <c r="G12">
        <v>345451</v>
      </c>
    </row>
    <row r="13" spans="1:7">
      <c r="A13" t="s">
        <v>422</v>
      </c>
      <c r="B13" t="s">
        <v>422</v>
      </c>
      <c r="C13" t="s">
        <v>32</v>
      </c>
      <c r="D13" t="s">
        <v>416</v>
      </c>
      <c r="E13">
        <v>203565</v>
      </c>
      <c r="F13">
        <v>303635</v>
      </c>
      <c r="G13">
        <v>291330</v>
      </c>
    </row>
    <row r="14" spans="1:7">
      <c r="A14" t="s">
        <v>423</v>
      </c>
      <c r="B14" t="s">
        <v>36</v>
      </c>
      <c r="C14" t="s">
        <v>36</v>
      </c>
      <c r="D14" t="s">
        <v>416</v>
      </c>
      <c r="E14">
        <v>124440</v>
      </c>
      <c r="F14">
        <v>135583</v>
      </c>
      <c r="G14">
        <v>131848</v>
      </c>
    </row>
    <row r="15" spans="1:7">
      <c r="A15" t="s">
        <v>424</v>
      </c>
      <c r="B15" t="s">
        <v>37</v>
      </c>
      <c r="C15" t="s">
        <v>37</v>
      </c>
      <c r="D15" t="s">
        <v>416</v>
      </c>
      <c r="E15">
        <v>-124547</v>
      </c>
      <c r="F15">
        <v>-130666</v>
      </c>
      <c r="G15">
        <v>124909</v>
      </c>
    </row>
    <row r="16" spans="1:7">
      <c r="A16" t="s">
        <v>425</v>
      </c>
      <c r="B16" t="s">
        <v>426</v>
      </c>
      <c r="C16" t="s">
        <v>46</v>
      </c>
      <c r="D16" t="s">
        <v>416</v>
      </c>
      <c r="E16">
        <v>-45422</v>
      </c>
      <c r="F16">
        <v>37386</v>
      </c>
      <c r="G16">
        <v>34573</v>
      </c>
    </row>
    <row r="17" spans="1:7">
      <c r="A17" t="s">
        <v>427</v>
      </c>
      <c r="B17" t="s">
        <v>50</v>
      </c>
      <c r="C17" t="s">
        <v>50</v>
      </c>
      <c r="D17" t="s">
        <v>416</v>
      </c>
      <c r="E17">
        <v>4026</v>
      </c>
      <c r="F17">
        <v>4380</v>
      </c>
      <c r="G17">
        <v>3918</v>
      </c>
    </row>
    <row r="18" spans="1:7">
      <c r="A18" t="s">
        <v>428</v>
      </c>
      <c r="B18" t="s">
        <v>51</v>
      </c>
      <c r="C18" t="s">
        <v>51</v>
      </c>
      <c r="D18" t="s">
        <v>416</v>
      </c>
      <c r="E18">
        <v>-533</v>
      </c>
      <c r="F18">
        <v>-556</v>
      </c>
      <c r="G18">
        <v>-572</v>
      </c>
    </row>
    <row r="19" spans="1:7">
      <c r="A19" t="s">
        <v>429</v>
      </c>
      <c r="B19" t="s">
        <v>56</v>
      </c>
      <c r="C19" t="s">
        <v>56</v>
      </c>
      <c r="D19" t="s">
        <v>416</v>
      </c>
      <c r="E19">
        <v>-4050</v>
      </c>
      <c r="F19">
        <v>4685</v>
      </c>
      <c r="G19">
        <v>5923</v>
      </c>
    </row>
    <row r="20" spans="1:7">
      <c r="A20" t="s">
        <v>430</v>
      </c>
      <c r="B20" t="s">
        <v>431</v>
      </c>
      <c r="C20" t="s">
        <v>33</v>
      </c>
      <c r="D20" t="s">
        <v>416</v>
      </c>
      <c r="E20">
        <v>1286</v>
      </c>
      <c r="F20">
        <v>-1208</v>
      </c>
      <c r="G20">
        <v>-489</v>
      </c>
    </row>
    <row r="21" spans="1:7">
      <c r="A21" t="s">
        <v>432</v>
      </c>
      <c r="D21" t="s">
        <v>416</v>
      </c>
      <c r="E21">
        <v>11322</v>
      </c>
      <c r="G21">
        <v>3542</v>
      </c>
    </row>
    <row r="22" spans="1:7">
      <c r="A22" t="s">
        <v>433</v>
      </c>
      <c r="B22" t="s">
        <v>61</v>
      </c>
      <c r="C22" t="s">
        <v>61</v>
      </c>
      <c r="D22" t="s">
        <v>416</v>
      </c>
      <c r="E22">
        <v>-33371</v>
      </c>
      <c r="F22">
        <v>44687</v>
      </c>
      <c r="G22">
        <v>46895</v>
      </c>
    </row>
    <row r="23" spans="1:7">
      <c r="A23" t="s">
        <v>434</v>
      </c>
      <c r="B23" t="s">
        <v>62</v>
      </c>
      <c r="C23" t="s">
        <v>62</v>
      </c>
      <c r="D23" t="s">
        <v>416</v>
      </c>
      <c r="E23">
        <v>14029</v>
      </c>
      <c r="F23">
        <v>-20847</v>
      </c>
      <c r="G23">
        <v>-11666</v>
      </c>
    </row>
    <row r="24" spans="1:7">
      <c r="A24" t="s">
        <v>435</v>
      </c>
      <c r="D24" t="s">
        <v>416</v>
      </c>
      <c r="E24">
        <v>-19342</v>
      </c>
      <c r="F24">
        <v>23840</v>
      </c>
      <c r="G24">
        <v>35229</v>
      </c>
    </row>
    <row r="25" spans="1:7">
      <c r="A25" t="s">
        <v>436</v>
      </c>
      <c r="D25" t="s">
        <v>416</v>
      </c>
      <c r="E25">
        <v>47880</v>
      </c>
      <c r="F25">
        <v>48153</v>
      </c>
      <c r="G25">
        <v>48724</v>
      </c>
    </row>
    <row r="26" spans="1:7">
      <c r="A26" t="s">
        <v>437</v>
      </c>
      <c r="D26" t="s">
        <v>416</v>
      </c>
      <c r="E26">
        <v>47880</v>
      </c>
      <c r="F26">
        <v>48699</v>
      </c>
      <c r="G26">
        <v>48949</v>
      </c>
    </row>
    <row r="27" spans="1:7">
      <c r="A27" t="s">
        <v>438</v>
      </c>
      <c r="D27" t="s">
        <v>416</v>
      </c>
      <c r="E27">
        <v>-40</v>
      </c>
      <c r="F27">
        <v>50</v>
      </c>
      <c r="G27">
        <v>72</v>
      </c>
    </row>
    <row r="28" spans="1:7">
      <c r="A28" t="s">
        <v>439</v>
      </c>
      <c r="D28" t="s">
        <v>416</v>
      </c>
    </row>
    <row r="29" spans="1:7">
      <c r="A29" t="s">
        <v>440</v>
      </c>
      <c r="D29" t="s">
        <v>416</v>
      </c>
    </row>
    <row r="30" spans="1:7">
      <c r="A30" t="s">
        <v>414</v>
      </c>
      <c r="D30" t="s">
        <v>416</v>
      </c>
    </row>
    <row r="31" spans="1:7">
      <c r="D31" t="s">
        <v>416</v>
      </c>
      <c r="E31">
        <v>2018</v>
      </c>
      <c r="F31">
        <v>2017</v>
      </c>
      <c r="G31">
        <v>2016</v>
      </c>
    </row>
    <row r="32" spans="1:7">
      <c r="A32" t="s">
        <v>435</v>
      </c>
      <c r="B32" t="s">
        <v>70</v>
      </c>
      <c r="C32" t="s">
        <v>70</v>
      </c>
      <c r="D32" t="s">
        <v>416</v>
      </c>
      <c r="E32">
        <v>-19342</v>
      </c>
      <c r="F32">
        <v>23840</v>
      </c>
      <c r="G32">
        <v>35229</v>
      </c>
    </row>
    <row r="33" spans="1:7">
      <c r="A33" t="s">
        <v>441</v>
      </c>
      <c r="B33" t="s">
        <v>442</v>
      </c>
      <c r="C33" t="s">
        <v>443</v>
      </c>
      <c r="D33" t="s">
        <v>416</v>
      </c>
    </row>
    <row r="34" spans="1:7">
      <c r="A34" t="s">
        <v>444</v>
      </c>
      <c r="B34" t="s">
        <v>48</v>
      </c>
      <c r="C34" t="s">
        <v>48</v>
      </c>
      <c r="D34" t="s">
        <v>416</v>
      </c>
      <c r="E34">
        <v>-3130</v>
      </c>
      <c r="F34">
        <v>2163</v>
      </c>
      <c r="G34">
        <v>-1528</v>
      </c>
    </row>
    <row r="35" spans="1:7">
      <c r="A35" t="s">
        <v>445</v>
      </c>
      <c r="D35" t="s">
        <v>416</v>
      </c>
      <c r="E35">
        <v>-3755</v>
      </c>
      <c r="F35">
        <v>731</v>
      </c>
      <c r="G35">
        <v>-1122</v>
      </c>
    </row>
    <row r="36" spans="1:7">
      <c r="A36" t="s">
        <v>446</v>
      </c>
      <c r="B36" t="s">
        <v>59</v>
      </c>
      <c r="C36" t="s">
        <v>59</v>
      </c>
      <c r="D36" t="s">
        <v>416</v>
      </c>
      <c r="E36">
        <v>-4236</v>
      </c>
      <c r="F36">
        <v>5999</v>
      </c>
      <c r="G36">
        <v>-569</v>
      </c>
    </row>
    <row r="37" spans="1:7">
      <c r="A37" t="s">
        <v>447</v>
      </c>
      <c r="B37" t="s">
        <v>442</v>
      </c>
      <c r="C37" t="s">
        <v>443</v>
      </c>
      <c r="D37" t="s">
        <v>416</v>
      </c>
      <c r="E37">
        <v>-11121</v>
      </c>
      <c r="F37">
        <v>8893</v>
      </c>
      <c r="G37">
        <v>-3219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2.75"/>
  <cols>
    <col min="1" max="4" width="20.7109375" customWidth="1"/>
  </cols>
  <sheetData>
    <row r="1" spans="1:7">
      <c r="A1" t="s">
        <v>448</v>
      </c>
    </row>
    <row r="2" spans="1:7">
      <c r="A2" t="s">
        <v>440</v>
      </c>
    </row>
    <row r="3" spans="1:7">
      <c r="A3" t="s">
        <v>414</v>
      </c>
    </row>
    <row r="4" spans="1:7">
      <c r="E4">
        <v>2018</v>
      </c>
      <c r="F4">
        <v>2017</v>
      </c>
      <c r="G4">
        <v>2016</v>
      </c>
    </row>
    <row r="5" spans="1:7">
      <c r="A5" t="s">
        <v>449</v>
      </c>
      <c r="B5" t="s">
        <v>231</v>
      </c>
      <c r="C5" t="s">
        <v>231</v>
      </c>
      <c r="D5" t="s">
        <v>450</v>
      </c>
    </row>
    <row r="6" spans="1:7">
      <c r="A6" t="s">
        <v>451</v>
      </c>
      <c r="B6" t="s">
        <v>232</v>
      </c>
      <c r="C6" t="s">
        <v>232</v>
      </c>
      <c r="D6" t="s">
        <v>450</v>
      </c>
      <c r="E6">
        <v>-19342</v>
      </c>
      <c r="F6">
        <v>23840</v>
      </c>
      <c r="G6">
        <v>35229</v>
      </c>
    </row>
    <row r="7" spans="1:7">
      <c r="A7" t="s">
        <v>452</v>
      </c>
      <c r="D7" t="s">
        <v>450</v>
      </c>
    </row>
    <row r="8" spans="1:7">
      <c r="A8" t="s">
        <v>453</v>
      </c>
      <c r="B8" t="s">
        <v>236</v>
      </c>
      <c r="C8" t="s">
        <v>236</v>
      </c>
      <c r="D8" t="s">
        <v>450</v>
      </c>
      <c r="E8">
        <v>15891</v>
      </c>
      <c r="F8">
        <v>15692</v>
      </c>
      <c r="G8">
        <v>14407</v>
      </c>
    </row>
    <row r="9" spans="1:7">
      <c r="A9" t="s">
        <v>454</v>
      </c>
      <c r="B9" t="s">
        <v>240</v>
      </c>
      <c r="C9" t="s">
        <v>240</v>
      </c>
      <c r="D9" t="s">
        <v>450</v>
      </c>
      <c r="E9">
        <v>-50</v>
      </c>
      <c r="F9">
        <v>425</v>
      </c>
      <c r="G9">
        <v>643</v>
      </c>
    </row>
    <row r="10" spans="1:7">
      <c r="A10" t="s">
        <v>455</v>
      </c>
      <c r="B10" t="s">
        <v>244</v>
      </c>
      <c r="C10" t="s">
        <v>244</v>
      </c>
      <c r="D10" t="s">
        <v>450</v>
      </c>
      <c r="E10">
        <v>4050</v>
      </c>
      <c r="F10">
        <v>-4685</v>
      </c>
      <c r="G10">
        <v>-5923</v>
      </c>
    </row>
    <row r="11" spans="1:7">
      <c r="A11" t="s">
        <v>456</v>
      </c>
      <c r="B11" t="s">
        <v>245</v>
      </c>
      <c r="C11" t="s">
        <v>245</v>
      </c>
      <c r="D11" t="s">
        <v>450</v>
      </c>
      <c r="E11">
        <v>67</v>
      </c>
      <c r="F11">
        <v>-145</v>
      </c>
      <c r="G11">
        <v>22</v>
      </c>
    </row>
    <row r="12" spans="1:7">
      <c r="A12" t="s">
        <v>432</v>
      </c>
      <c r="D12" t="s">
        <v>450</v>
      </c>
      <c r="E12">
        <v>-11322</v>
      </c>
      <c r="G12">
        <v>-3542</v>
      </c>
    </row>
    <row r="13" spans="1:7">
      <c r="A13" t="s">
        <v>457</v>
      </c>
      <c r="B13" t="s">
        <v>248</v>
      </c>
      <c r="C13" t="s">
        <v>248</v>
      </c>
      <c r="D13" t="s">
        <v>450</v>
      </c>
      <c r="E13">
        <v>7155</v>
      </c>
      <c r="F13">
        <v>7433</v>
      </c>
      <c r="G13">
        <v>6695</v>
      </c>
    </row>
    <row r="14" spans="1:7">
      <c r="A14" t="s">
        <v>458</v>
      </c>
      <c r="B14" t="s">
        <v>269</v>
      </c>
      <c r="C14" t="s">
        <v>269</v>
      </c>
      <c r="D14" t="s">
        <v>450</v>
      </c>
      <c r="E14">
        <v>-17257</v>
      </c>
      <c r="F14">
        <v>14073</v>
      </c>
      <c r="G14">
        <v>-2685</v>
      </c>
    </row>
    <row r="15" spans="1:7">
      <c r="A15" t="s">
        <v>459</v>
      </c>
      <c r="B15" t="s">
        <v>251</v>
      </c>
      <c r="C15" t="s">
        <v>251</v>
      </c>
      <c r="D15" t="s">
        <v>450</v>
      </c>
    </row>
    <row r="16" spans="1:7">
      <c r="A16" t="s">
        <v>460</v>
      </c>
      <c r="B16" t="s">
        <v>265</v>
      </c>
      <c r="C16" t="s">
        <v>265</v>
      </c>
      <c r="D16" t="s">
        <v>450</v>
      </c>
      <c r="E16">
        <v>49200</v>
      </c>
      <c r="F16">
        <v>-49103</v>
      </c>
      <c r="G16">
        <v>-21302</v>
      </c>
    </row>
    <row r="17" spans="1:7">
      <c r="A17" t="s">
        <v>354</v>
      </c>
      <c r="B17" t="s">
        <v>262</v>
      </c>
      <c r="C17" t="s">
        <v>262</v>
      </c>
      <c r="D17" t="s">
        <v>450</v>
      </c>
      <c r="E17">
        <v>-8522</v>
      </c>
      <c r="F17">
        <v>-10222</v>
      </c>
      <c r="G17">
        <v>4101</v>
      </c>
    </row>
    <row r="18" spans="1:7">
      <c r="A18" t="s">
        <v>461</v>
      </c>
      <c r="B18" t="s">
        <v>261</v>
      </c>
      <c r="C18" t="s">
        <v>261</v>
      </c>
      <c r="D18" t="s">
        <v>450</v>
      </c>
      <c r="E18">
        <v>24192</v>
      </c>
      <c r="F18">
        <v>-15518</v>
      </c>
      <c r="G18">
        <v>-10887</v>
      </c>
    </row>
    <row r="19" spans="1:7">
      <c r="A19" t="s">
        <v>462</v>
      </c>
      <c r="B19" t="s">
        <v>264</v>
      </c>
      <c r="C19" t="s">
        <v>264</v>
      </c>
      <c r="D19" t="s">
        <v>450</v>
      </c>
      <c r="E19">
        <v>10727</v>
      </c>
      <c r="F19">
        <v>-4830</v>
      </c>
      <c r="G19">
        <v>-7108</v>
      </c>
    </row>
    <row r="20" spans="1:7">
      <c r="A20" t="s">
        <v>392</v>
      </c>
      <c r="B20" t="s">
        <v>275</v>
      </c>
      <c r="C20" t="s">
        <v>275</v>
      </c>
      <c r="D20" t="s">
        <v>450</v>
      </c>
      <c r="E20">
        <v>-3799</v>
      </c>
      <c r="F20">
        <v>-17742</v>
      </c>
      <c r="G20">
        <v>26722</v>
      </c>
    </row>
    <row r="21" spans="1:7">
      <c r="A21" t="s">
        <v>463</v>
      </c>
      <c r="B21" t="s">
        <v>277</v>
      </c>
      <c r="C21" t="s">
        <v>277</v>
      </c>
      <c r="D21" t="s">
        <v>450</v>
      </c>
      <c r="E21">
        <v>-3226</v>
      </c>
      <c r="F21">
        <v>-5455</v>
      </c>
      <c r="G21">
        <v>8792</v>
      </c>
    </row>
    <row r="22" spans="1:7">
      <c r="A22" t="s">
        <v>464</v>
      </c>
      <c r="B22" t="s">
        <v>465</v>
      </c>
      <c r="C22" t="s">
        <v>247</v>
      </c>
      <c r="D22" t="s">
        <v>450</v>
      </c>
      <c r="E22">
        <v>7690</v>
      </c>
      <c r="F22">
        <v>3858</v>
      </c>
      <c r="G22">
        <v>-3162</v>
      </c>
    </row>
    <row r="23" spans="1:7">
      <c r="A23" t="s">
        <v>466</v>
      </c>
      <c r="B23" t="s">
        <v>285</v>
      </c>
      <c r="C23" t="s">
        <v>285</v>
      </c>
      <c r="D23" t="s">
        <v>450</v>
      </c>
      <c r="E23">
        <v>55454</v>
      </c>
      <c r="F23">
        <v>-42379</v>
      </c>
      <c r="G23">
        <v>42002</v>
      </c>
    </row>
    <row r="24" spans="1:7">
      <c r="A24" t="s">
        <v>467</v>
      </c>
      <c r="B24" t="s">
        <v>231</v>
      </c>
      <c r="C24" t="s">
        <v>231</v>
      </c>
      <c r="D24" t="s">
        <v>468</v>
      </c>
    </row>
    <row r="25" spans="1:7">
      <c r="A25" t="s">
        <v>469</v>
      </c>
      <c r="B25" t="s">
        <v>287</v>
      </c>
      <c r="C25" t="s">
        <v>287</v>
      </c>
      <c r="D25" t="s">
        <v>468</v>
      </c>
      <c r="E25">
        <v>-8110</v>
      </c>
      <c r="F25">
        <v>-14720</v>
      </c>
      <c r="G25">
        <v>-21441</v>
      </c>
    </row>
    <row r="26" spans="1:7">
      <c r="A26" t="s">
        <v>470</v>
      </c>
      <c r="B26" t="s">
        <v>288</v>
      </c>
      <c r="C26" t="s">
        <v>288</v>
      </c>
      <c r="D26" t="s">
        <v>468</v>
      </c>
      <c r="F26">
        <v>151</v>
      </c>
    </row>
    <row r="27" spans="1:7">
      <c r="A27" t="s">
        <v>471</v>
      </c>
      <c r="B27" t="s">
        <v>291</v>
      </c>
      <c r="C27" t="s">
        <v>291</v>
      </c>
      <c r="D27" t="s">
        <v>468</v>
      </c>
      <c r="E27">
        <v>153649</v>
      </c>
      <c r="F27">
        <v>173752</v>
      </c>
      <c r="G27">
        <v>225075</v>
      </c>
    </row>
    <row r="28" spans="1:7">
      <c r="A28" t="s">
        <v>472</v>
      </c>
      <c r="B28" t="s">
        <v>290</v>
      </c>
      <c r="C28" t="s">
        <v>290</v>
      </c>
      <c r="D28" t="s">
        <v>468</v>
      </c>
      <c r="E28">
        <v>-123209</v>
      </c>
      <c r="F28">
        <v>-93141</v>
      </c>
      <c r="G28">
        <v>-209172</v>
      </c>
    </row>
    <row r="29" spans="1:7">
      <c r="A29" t="s">
        <v>473</v>
      </c>
      <c r="B29" t="s">
        <v>287</v>
      </c>
      <c r="C29" t="s">
        <v>287</v>
      </c>
      <c r="D29" t="s">
        <v>468</v>
      </c>
      <c r="E29">
        <v>-22045</v>
      </c>
      <c r="G29">
        <v>-943</v>
      </c>
    </row>
    <row r="30" spans="1:7">
      <c r="A30" t="s">
        <v>474</v>
      </c>
      <c r="B30" t="s">
        <v>296</v>
      </c>
      <c r="C30" t="s">
        <v>296</v>
      </c>
      <c r="D30" t="s">
        <v>468</v>
      </c>
      <c r="E30">
        <v>285</v>
      </c>
      <c r="F30">
        <v>66042</v>
      </c>
      <c r="G30">
        <v>-6481</v>
      </c>
    </row>
    <row r="31" spans="1:7">
      <c r="A31" t="s">
        <v>475</v>
      </c>
      <c r="B31" t="s">
        <v>297</v>
      </c>
      <c r="C31" t="s">
        <v>297</v>
      </c>
      <c r="D31" t="s">
        <v>476</v>
      </c>
    </row>
    <row r="32" spans="1:7">
      <c r="A32" t="s">
        <v>477</v>
      </c>
      <c r="B32" t="s">
        <v>298</v>
      </c>
      <c r="C32" t="s">
        <v>298</v>
      </c>
      <c r="D32" t="s">
        <v>476</v>
      </c>
      <c r="E32">
        <v>1483</v>
      </c>
      <c r="F32">
        <v>13412</v>
      </c>
      <c r="G32">
        <v>4717</v>
      </c>
    </row>
    <row r="33" spans="1:7">
      <c r="A33" t="s">
        <v>478</v>
      </c>
      <c r="B33" t="s">
        <v>298</v>
      </c>
      <c r="C33" t="s">
        <v>298</v>
      </c>
      <c r="D33" t="s">
        <v>468</v>
      </c>
      <c r="E33">
        <v>-15532</v>
      </c>
      <c r="F33">
        <v>-17348</v>
      </c>
      <c r="G33">
        <v>-25817</v>
      </c>
    </row>
    <row r="34" spans="1:7">
      <c r="A34" t="s">
        <v>479</v>
      </c>
      <c r="B34" t="s">
        <v>480</v>
      </c>
      <c r="C34" t="s">
        <v>307</v>
      </c>
      <c r="D34" t="s">
        <v>468</v>
      </c>
      <c r="E34">
        <v>-17267</v>
      </c>
      <c r="F34">
        <v>-17368</v>
      </c>
      <c r="G34">
        <v>-17583</v>
      </c>
    </row>
    <row r="35" spans="1:7">
      <c r="A35" t="s">
        <v>481</v>
      </c>
      <c r="B35" t="s">
        <v>302</v>
      </c>
      <c r="C35" t="s">
        <v>302</v>
      </c>
      <c r="D35" t="s">
        <v>476</v>
      </c>
      <c r="E35">
        <v>-1100</v>
      </c>
      <c r="F35">
        <v>-1100</v>
      </c>
      <c r="G35">
        <v>-1100</v>
      </c>
    </row>
    <row r="36" spans="1:7">
      <c r="A36" t="s">
        <v>482</v>
      </c>
      <c r="B36" t="s">
        <v>311</v>
      </c>
      <c r="C36" t="s">
        <v>311</v>
      </c>
      <c r="D36" t="s">
        <v>476</v>
      </c>
      <c r="E36">
        <v>-32416</v>
      </c>
      <c r="F36">
        <v>-22404</v>
      </c>
      <c r="G36">
        <v>-39783</v>
      </c>
    </row>
    <row r="37" spans="1:7">
      <c r="A37" t="s">
        <v>483</v>
      </c>
      <c r="B37" t="s">
        <v>483</v>
      </c>
      <c r="C37" t="s">
        <v>312</v>
      </c>
      <c r="D37" t="s">
        <v>476</v>
      </c>
      <c r="E37">
        <v>23323</v>
      </c>
      <c r="F37">
        <v>1259</v>
      </c>
      <c r="G37">
        <v>-4262</v>
      </c>
    </row>
    <row r="38" spans="1:7">
      <c r="A38" t="s">
        <v>484</v>
      </c>
      <c r="B38" t="s">
        <v>313</v>
      </c>
      <c r="C38" t="s">
        <v>313</v>
      </c>
      <c r="D38" t="s">
        <v>476</v>
      </c>
      <c r="E38">
        <v>-4252</v>
      </c>
      <c r="F38">
        <v>5279</v>
      </c>
      <c r="G38">
        <v>-393</v>
      </c>
    </row>
    <row r="39" spans="1:7">
      <c r="A39" t="s">
        <v>485</v>
      </c>
      <c r="B39" t="s">
        <v>486</v>
      </c>
      <c r="C39" t="s">
        <v>315</v>
      </c>
      <c r="D39" t="s">
        <v>476</v>
      </c>
      <c r="E39">
        <v>86433</v>
      </c>
      <c r="F39">
        <v>79895</v>
      </c>
      <c r="G39">
        <v>84550</v>
      </c>
    </row>
    <row r="40" spans="1:7">
      <c r="A40" t="s">
        <v>487</v>
      </c>
      <c r="B40" t="s">
        <v>316</v>
      </c>
      <c r="C40" t="s">
        <v>316</v>
      </c>
      <c r="D40" t="s">
        <v>476</v>
      </c>
      <c r="E40">
        <v>105504</v>
      </c>
      <c r="F40">
        <v>86433</v>
      </c>
      <c r="G40">
        <v>79895</v>
      </c>
    </row>
    <row r="41" spans="1:7">
      <c r="A41" t="s">
        <v>488</v>
      </c>
      <c r="D41" t="s">
        <v>476</v>
      </c>
    </row>
    <row r="42" spans="1:7">
      <c r="A42" t="s">
        <v>489</v>
      </c>
      <c r="D42" t="s">
        <v>476</v>
      </c>
      <c r="E42">
        <v>534</v>
      </c>
      <c r="F42">
        <v>555</v>
      </c>
      <c r="G42">
        <v>575</v>
      </c>
    </row>
    <row r="43" spans="1:7">
      <c r="A43" t="s">
        <v>490</v>
      </c>
      <c r="B43" t="s">
        <v>465</v>
      </c>
      <c r="C43" t="s">
        <v>247</v>
      </c>
      <c r="D43" t="s">
        <v>450</v>
      </c>
      <c r="E43">
        <v>4104</v>
      </c>
      <c r="F43">
        <v>2988</v>
      </c>
      <c r="G43">
        <v>18689</v>
      </c>
    </row>
    <row r="44" spans="1:7">
      <c r="A44" t="s">
        <v>491</v>
      </c>
      <c r="D44" t="s">
        <v>476</v>
      </c>
    </row>
    <row r="45" spans="1:7">
      <c r="A45" t="s">
        <v>492</v>
      </c>
      <c r="B45" t="s">
        <v>287</v>
      </c>
      <c r="C45" t="s">
        <v>287</v>
      </c>
      <c r="D45" t="s">
        <v>468</v>
      </c>
      <c r="E45">
        <v>62</v>
      </c>
      <c r="F45">
        <v>408</v>
      </c>
      <c r="G45">
        <v>2103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5F2A8-8853-4548-91BE-A272FE8B15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8EB9F9-E607-4CFE-B981-B744009E3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98A48-B384-4254-8BC3-5707302827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2021-10-05T09:58:04Z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