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62913"/>
</workbook>
</file>

<file path=xl/calcChain.xml><?xml version="1.0" encoding="utf-8"?>
<calcChain xmlns="http://schemas.openxmlformats.org/spreadsheetml/2006/main">
  <c r="F159" i="1" l="1"/>
  <c r="G212" i="1"/>
  <c r="F212" i="1"/>
  <c r="F187" i="1"/>
  <c r="G184" i="1"/>
  <c r="F184" i="1"/>
  <c r="G102" i="1"/>
  <c r="F102" i="1"/>
  <c r="G92" i="1"/>
  <c r="F92" i="1"/>
  <c r="G433" i="1" l="1"/>
  <c r="G432" i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M382" i="1"/>
  <c r="L382" i="1"/>
  <c r="O381" i="1"/>
  <c r="N381" i="1"/>
  <c r="M381" i="1"/>
  <c r="L381" i="1"/>
  <c r="K381" i="1"/>
  <c r="J381" i="1"/>
  <c r="G381" i="1"/>
  <c r="K377" i="1"/>
  <c r="J377" i="1"/>
  <c r="M376" i="1"/>
  <c r="L376" i="1"/>
  <c r="O375" i="1"/>
  <c r="N375" i="1"/>
  <c r="M375" i="1"/>
  <c r="L375" i="1"/>
  <c r="K375" i="1"/>
  <c r="J375" i="1"/>
  <c r="G375" i="1"/>
  <c r="I373" i="1"/>
  <c r="H373" i="1"/>
  <c r="M371" i="1"/>
  <c r="L371" i="1"/>
  <c r="O370" i="1"/>
  <c r="N370" i="1"/>
  <c r="J369" i="1"/>
  <c r="I369" i="1"/>
  <c r="H369" i="1"/>
  <c r="L368" i="1"/>
  <c r="K368" i="1"/>
  <c r="J368" i="1"/>
  <c r="N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81" i="1" s="1"/>
  <c r="F161" i="1" l="1"/>
  <c r="F8" i="1" s="1"/>
  <c r="F382" i="1" s="1"/>
  <c r="G161" i="1"/>
  <c r="G8" i="1" s="1"/>
  <c r="G382" i="1" s="1"/>
  <c r="F128" i="1"/>
  <c r="F7" i="1" s="1"/>
  <c r="G128" i="1"/>
  <c r="G7" i="1" s="1"/>
  <c r="F384" i="1"/>
  <c r="F13" i="1"/>
  <c r="F377" i="1"/>
  <c r="F385" i="1"/>
  <c r="F353" i="1"/>
  <c r="F355" i="1" s="1"/>
  <c r="F357" i="1" s="1"/>
  <c r="G384" i="1"/>
  <c r="G13" i="1"/>
  <c r="G377" i="1"/>
  <c r="G353" i="1"/>
  <c r="G355" i="1" s="1"/>
  <c r="G357" i="1" s="1"/>
  <c r="G385" i="1"/>
  <c r="F375" i="1"/>
  <c r="H384" i="1"/>
  <c r="H365" i="1"/>
  <c r="H370" i="1"/>
  <c r="J373" i="1"/>
  <c r="H375" i="1"/>
  <c r="J378" i="1"/>
  <c r="H381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J383" i="1"/>
  <c r="I384" i="1"/>
  <c r="J384" i="1"/>
  <c r="F363" i="1"/>
  <c r="F368" i="1"/>
  <c r="N368" i="1"/>
  <c r="N372" i="1"/>
  <c r="L373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K383" i="1"/>
  <c r="G44" i="1"/>
  <c r="I363" i="1"/>
  <c r="F383" i="1" l="1"/>
  <c r="F12" i="1"/>
  <c r="F376" i="1" s="1"/>
  <c r="G12" i="1"/>
  <c r="G376" i="1" s="1"/>
  <c r="G383" i="1"/>
  <c r="G378" i="1"/>
  <c r="G370" i="1"/>
  <c r="G59" i="1"/>
  <c r="G67" i="1" s="1"/>
  <c r="G71" i="1" s="1"/>
  <c r="F370" i="1"/>
  <c r="F378" i="1"/>
  <c r="F59" i="1"/>
  <c r="F67" i="1" s="1"/>
  <c r="F71" i="1" s="1"/>
  <c r="F14" i="1" l="1"/>
  <c r="G366" i="1"/>
  <c r="G14" i="1"/>
  <c r="F366" i="1"/>
  <c r="G373" i="1"/>
  <c r="G83" i="1"/>
  <c r="G6" i="1"/>
  <c r="G372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<sst xmlns="http://schemas.openxmlformats.org/spreadsheetml/2006/main" count="776" uniqueCount="499">
  <si>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</si>
  <si>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</si>
  <si>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</si>
  <si>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</si>
  <si>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</si>
  <si>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</si>
  <si>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</si>
  <si>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</si>
  <si>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</si>
  <si>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</si>
  <si>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</si>
  <si>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</si>
  <si>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</si>
  <si>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</si>
  <si>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</si>
  <si>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</si>
  <si>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</si>
  <si>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</si>
  <si>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</si>
  <si>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</si>
  <si>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</si>
  <si>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</si>
  <si>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</si>
  <si>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</si>
  <si>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</si>
  <si>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</si>
  <si>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</si>
  <si>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</si>
  <si>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</si>
  <si>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</si>
  <si>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</si>
  <si>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</si>
  <si>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</si>
  <si>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</si>
  <si>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</si>
  <si>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</si>
  <si>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</si>
  <si>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</si>
  <si>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</si>
  <si>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</si>
  <si>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</si>
  <si>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</si>
  <si>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</si>
  <si>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</si>
  <si>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</si>
  <si>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</si>
  <si>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</si>
  <si>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</si>
  <si>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</si>
  <si>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</si>
  <si>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</si>
  <si>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</si>
  <si>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</si>
  <si>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</si>
  <si>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</si>
  <si>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</si>
  <si>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</si>
  <si>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</si>
  <si>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</si>
  <si>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</si>
  <si>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</si>
  <si>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</si>
  <si>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</si>
  <si>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</si>
  <si>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</si>
  <si>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</si>
  <si>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</si>
  <si>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</si>
  <si>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</si>
  <si>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</si>
  <si>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</si>
  <si>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</si>
  <si>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</si>
  <si>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</si>
  <si>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</si>
  <si>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</si>
  <si>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</si>
  <si>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</si>
  <si>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</si>
  <si>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</si>
  <si>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</si>
  <si>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</si>
  <si>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</si>
  <si>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</si>
  <si>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</si>
  <si>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</si>
  <si>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</si>
  <si>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</si>
  <si>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</si>
  <si>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</si>
  <si>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</si>
  <si>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</si>
  <si>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</si>
  <si>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</si>
  <si>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</si>
  <si>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</si>
  <si>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</si>
  <si>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</si>
  <si>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</si>
  <si>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</si>
  <si>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</si>
  <si>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</si>
  <si>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</si>
  <si>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</si>
  <si>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</si>
  <si>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</si>
  <si>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</si>
  <si>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</si>
  <si>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</si>
  <si>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</si>
  <si>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</si>
  <si>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</si>
  <si>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</si>
  <si>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</si>
  <si>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</si>
  <si>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</si>
  <si>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</si>
  <si>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</si>
  <si>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</si>
  <si>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</si>
  <si>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</si>
  <si>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</si>
  <si>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</si>
  <si>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</si>
  <si>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</si>
  <si>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</si>
  <si>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</si>
  <si>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</si>
  <si>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</si>
  <si>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</si>
  <si>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</si>
  <si>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</si>
  <si>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</si>
  <si>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</si>
  <si>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</si>
  <si>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</si>
  <si>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</si>
  <si>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</si>
  <si>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</si>
  <si>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</si>
  <si>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</si>
  <si>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</si>
  <si>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</si>
  <si>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</si>
  <si>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</si>
  <si>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</si>
  <si>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</si>
  <si>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</si>
  <si>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</si>
  <si>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</si>
  <si>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</si>
  <si>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</si>
  <si>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</si>
  <si>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</si>
  <si>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</si>
  <si>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</si>
  <si>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</si>
  <si>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</si>
  <si>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</si>
  <si>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</si>
  <si>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</si>
  <si>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</si>
  <si>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</si>
  <si>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</si>
  <si>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</si>
  <si>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</si>
  <si>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</si>
  <si>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</si>
  <si>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</si>
  <si>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</si>
  <si>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</si>
  <si>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</si>
  <si>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</si>
  <si>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</si>
  <si>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</si>
  <si>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</si>
  <si>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</si>
  <si>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</si>
  <si>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</si>
  <si>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</si>
  <si>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</si>
  <si>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</si>
  <si>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</si>
  <si>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</si>
  <si>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</si>
  <si>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</si>
  <si>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</si>
  <si>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</si>
  <si>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</si>
  <si>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</si>
  <si>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</si>
  <si>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</si>
  <si>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</si>
  <si>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</si>
  <si>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</si>
  <si>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</si>
  <si>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</si>
  <si>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</si>
  <si>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</si>
  <si>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</si>
  <si>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</si>
  <si>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</si>
  <si>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</si>
  <si>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</si>
  <si>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</si>
  <si>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</si>
  <si>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</si>
  <si>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</si>
  <si>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</si>
  <si>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</si>
  <si>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</si>
  <si>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</si>
  <si>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</si>
  <si>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</si>
  <si>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</si>
  <si>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</si>
  <si>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</si>
  <si>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</si>
  <si>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</si>
  <si>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</si>
  <si>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</si>
  <si>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</si>
  <si>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</si>
  <si>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</si>
  <si>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</si>
  <si>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</si>
  <si>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</si>
  <si>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</si>
  <si>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</si>
  <si>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</si>
  <si>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</si>
  <si>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</si>
  <si>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</si>
  <si>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</si>
  <si>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</si>
  <si>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</si>
  <si>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</si>
  <si>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</si>
  <si>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</si>
  <si>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</si>
  <si>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</si>
  <si>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</si>
  <si>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</si>
  <si>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</si>
  <si>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</si>
  <si>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</si>
  <si>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</si>
  <si>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</si>
  <si>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</si>
  <si>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</si>
  <si>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</si>
  <si>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</si>
  <si>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</si>
  <si>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</si>
  <si>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</si>
  <si>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</si>
  <si>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</si>
  <si>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</si>
  <si>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</si>
  <si>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</si>
  <si>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</si>
  <si>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</si>
  <si>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</si>
  <si>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</si>
  <si>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</si>
  <si>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</si>
  <si>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</si>
  <si>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</si>
  <si>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</si>
  <si>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</si>
  <si>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</si>
  <si>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</si>
  <si>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</si>
  <si>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</si>
  <si>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</si>
  <si>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</si>
  <si>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</si>
  <si>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</si>
  <si>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</si>
  <si>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</si>
  <si>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</si>
  <si>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</si>
  <si>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</si>
  <si>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</si>
  <si>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</si>
  <si>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</si>
  <si>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</si>
  <si>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</si>
  <si>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</si>
  <si>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</si>
  <si>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</si>
  <si>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</si>
  <si>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</si>
  <si>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</si>
  <si>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</si>
  <si>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</si>
  <si>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</si>
  <si>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</si>
  <si>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</si>
  <si>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</si>
  <si>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</si>
  <si>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</si>
  <si>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</si>
  <si>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</si>
  <si>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</si>
  <si>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</si>
  <si>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</si>
  <si>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</si>
  <si>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</si>
  <si>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</si>
  <si>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</si>
  <si>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</si>
  <si>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</si>
  <si>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</si>
  <si>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</si>
  <si>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</si>
  <si>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</si>
  <si>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</si>
  <si>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</si>
  <si>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</si>
  <si>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</si>
  <si>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</si>
  <si>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</si>
  <si>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</si>
  <si>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</si>
  <si>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</si>
  <si>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</si>
  <si>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</si>
  <si>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</si>
  <si>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</si>
  <si>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</si>
  <si>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</si>
  <si>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</si>
  <si>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</si>
  <si>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</si>
  <si>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</si>
  <si>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</si>
  <si>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</si>
  <si>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</si>
  <si>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</si>
  <si>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</si>
  <si>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</si>
  <si>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</si>
  <si>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</si>
  <si>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</si>
  <si>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</si>
  <si>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</si>
  <si>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</si>
  <si>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</si>
  <si>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</si>
  <si>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</si>
  <si>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</si>
  <si>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</si>
  <si>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</si>
  <si>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</si>
  <si>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</si>
  <si>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</si>
  <si>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</si>
  <si>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</si>
  <si>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</si>
  <si>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</si>
  <si>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</si>
  <si>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</si>
  <si>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</si>
  <si>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</si>
  <si>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</si>
  <si>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</si>
  <si>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</si>
  <si>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</si>
  <si>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</si>
  <si>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</si>
  <si>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</si>
  <si>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</si>
  <si>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</si>
  <si>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</si>
  <si>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</si>
  <si>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</si>
  <si>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Restricted cash</t>
  </si>
  <si>
    <t>Short-term investment securities</t>
  </si>
  <si>
    <t>Income tax receivable</t>
  </si>
  <si>
    <t>Deferred expenses</t>
  </si>
  <si>
    <t>Prepaid expenses and other current assets</t>
  </si>
  <si>
    <t>Total current assets</t>
  </si>
  <si>
    <t>Property and equipment (net of accumulated depreciation)</t>
  </si>
  <si>
    <t>Property and Equipment</t>
  </si>
  <si>
    <t>Intangible assets (net of accumulated amortization)</t>
  </si>
  <si>
    <t>Intangibles - Accumulated Amortisation</t>
  </si>
  <si>
    <t>Other assets</t>
  </si>
  <si>
    <t>Total assets</t>
  </si>
  <si>
    <t>LIABILITIES AND SHAREHOLDERS EQUITY</t>
  </si>
  <si>
    <t>Current liabilities:</t>
  </si>
  <si>
    <t>Accounts payable</t>
  </si>
  <si>
    <t>Accruals</t>
  </si>
  <si>
    <t>Deferred revenue</t>
  </si>
  <si>
    <t>Accrued Revenue</t>
  </si>
  <si>
    <t>Common stock warrant liability</t>
  </si>
  <si>
    <t>Other current liabilities</t>
  </si>
  <si>
    <t>Total current liabilities</t>
  </si>
  <si>
    <t>Other liabilities</t>
  </si>
  <si>
    <t>Total liabilities</t>
  </si>
  <si>
    <t>Commitments and contingencies  Note 10</t>
  </si>
  <si>
    <t>Shareholders equity:</t>
  </si>
  <si>
    <t>Preferred stock, $0.001 par value; 5,000,000 shares authorized; Series B</t>
  </si>
  <si>
    <t>Preferred Stock; 0 shares issued and outstanding at October 31, 2018 and 2017. Liquidation preference of $0 at October 31, 2018 and 2017</t>
  </si>
  <si>
    <t>Common stock - $0.001 par value; 95,000,000 shares authorized, 69,556,452</t>
  </si>
  <si>
    <t>shares issued and outstanding at October 31, 2018 and 41,206,538 shares issued and outstanding at October 31, 2017</t>
  </si>
  <si>
    <t>Additional paid-in capital</t>
  </si>
  <si>
    <t>Accumulated deficit</t>
  </si>
  <si>
    <t>Total shareholders equity</t>
  </si>
  <si>
    <t>Revenue</t>
  </si>
  <si>
    <t>Operating expenses:</t>
  </si>
  <si>
    <t>Research and development expenses</t>
  </si>
  <si>
    <t>General and administrative expenses</t>
  </si>
  <si>
    <t>Total operating expenses</t>
  </si>
  <si>
    <t>Loss from operations</t>
  </si>
  <si>
    <t>Operating Profit</t>
  </si>
  <si>
    <t>Other income (expense):</t>
  </si>
  <si>
    <t>Interest income</t>
  </si>
  <si>
    <t>Net changes in fair value of derivative liabilities</t>
  </si>
  <si>
    <t>Other expense</t>
  </si>
  <si>
    <t>Other Expenses</t>
  </si>
  <si>
    <t>Net loss before income tax benefit</t>
  </si>
  <si>
    <t>Profit before Zakat</t>
  </si>
  <si>
    <t>Income tax expense (benefit)</t>
  </si>
  <si>
    <t>Net loss</t>
  </si>
  <si>
    <t>Net loss per common share, basic and diluted</t>
  </si>
  <si>
    <t>OPERATING ACTIVITIES</t>
  </si>
  <si>
    <t>Operating Activities</t>
  </si>
  <si>
    <t>Adjustments to reconcile net loss to net cash used in operating activities:</t>
  </si>
  <si>
    <t>Stock compensation</t>
  </si>
  <si>
    <t>Employee stock purchase plan expense</t>
  </si>
  <si>
    <t>Financing Activities</t>
  </si>
  <si>
    <t>Gain on change in value of warrants</t>
  </si>
  <si>
    <t>Loss on disposal of property and equipment</t>
  </si>
  <si>
    <t>Write-off of intangible assets</t>
  </si>
  <si>
    <t>Depreciation expense</t>
  </si>
  <si>
    <t>Amortization expense of intangible assets</t>
  </si>
  <si>
    <t>Net (accretion) amortization of premiums and discounts</t>
  </si>
  <si>
    <t>Change in operating assets and liabilities:</t>
  </si>
  <si>
    <t>Income taxes receivable</t>
  </si>
  <si>
    <t xml:space="preserve">Adjustment for Income Tax Paid </t>
  </si>
  <si>
    <t>Accounts payable and accrued expenses</t>
  </si>
  <si>
    <t>Net cash used in operating activities</t>
  </si>
  <si>
    <t>INVESTING ACTIVITIES</t>
  </si>
  <si>
    <t>Investing Activities</t>
  </si>
  <si>
    <t>Restricted cash established with letter of credit agreement</t>
  </si>
  <si>
    <t>Purchases of investments</t>
  </si>
  <si>
    <t>Proceeds from maturities of short-term investment securities</t>
  </si>
  <si>
    <t>Purchase of property and equipment</t>
  </si>
  <si>
    <t>Cost of intangible assets</t>
  </si>
  <si>
    <t>Net cash provided by (used in) investing activities</t>
  </si>
  <si>
    <t>FINANCING ACTIVITIES</t>
  </si>
  <si>
    <t>Net proceeds of issuance of common stock and warrants</t>
  </si>
  <si>
    <t>Proceeds from the exercise of warrants</t>
  </si>
  <si>
    <t>Proceeds from employee stock purchase plan</t>
  </si>
  <si>
    <t>Tax withholdings paid related to net share settlement of equity awards</t>
  </si>
  <si>
    <t>Finance Costs</t>
  </si>
  <si>
    <t>Employee tax withholdings paid on equity awards</t>
  </si>
  <si>
    <t>Tax shares sold to pay for employee tax withholdings on equity awards</t>
  </si>
  <si>
    <t>Net cash provided by financing activities</t>
  </si>
  <si>
    <t>Net increase (decrease) in cash and cash equivalents</t>
  </si>
  <si>
    <t>Cash and cash equivalents at beginning of year</t>
  </si>
  <si>
    <t>Cash and cash equivalents at beginning of period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</si>
  <si>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</si>
  <si>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</si>
  <si>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</si>
  <si>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</si>
  <si>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other income (expenses)</t>
  </si>
  <si>
    <t>property, plant and equipment</t>
  </si>
  <si>
    <t>furniture and fixtures</t>
  </si>
  <si>
    <t>construction in progress</t>
  </si>
  <si>
    <t>leasehold improvements</t>
  </si>
  <si>
    <t>leased assets</t>
  </si>
  <si>
    <t>marketable investments</t>
  </si>
  <si>
    <t>accounts payable</t>
  </si>
  <si>
    <t>ordinary shares</t>
  </si>
  <si>
    <t>additional paid-in capital</t>
  </si>
  <si>
    <t>changed sign to positive</t>
  </si>
  <si>
    <t>moved up to row 54</t>
  </si>
  <si>
    <t>added from pdf</t>
  </si>
  <si>
    <t>net changes in fair value of derivative liabilities</t>
  </si>
  <si>
    <t>laboratory equipment</t>
  </si>
  <si>
    <t>computer equipment</t>
  </si>
  <si>
    <t>wrong value, changed it</t>
  </si>
  <si>
    <t>accumulated amortization</t>
  </si>
  <si>
    <t>accumulated amortisation - intangibles</t>
  </si>
  <si>
    <t>added values from pdf as patents + license + software</t>
  </si>
  <si>
    <t>intangibles - other</t>
  </si>
  <si>
    <t>patents</t>
  </si>
  <si>
    <t>license</t>
  </si>
  <si>
    <t>software</t>
  </si>
  <si>
    <t>short-term investment securities</t>
  </si>
  <si>
    <t>changed value</t>
  </si>
  <si>
    <t>account payables, accruals &amp; provisions</t>
  </si>
  <si>
    <t>accrued expenses</t>
  </si>
  <si>
    <t>deferred revenue</t>
  </si>
  <si>
    <t>changed value - common stock warrant liability is a part of total current liabilities</t>
  </si>
  <si>
    <t>common stock + additional paid-in capital</t>
  </si>
  <si>
    <t>common stock - $0.001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</si>
</sst>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0" fillId="0" borderId="0" xfId="0" applyAlignment="1">
      <alignment horizontal="center" vertical="center" wrapText="1"/>
    </xf>
    <xf numFmtId="3" fontId="4" fillId="0" borderId="0" xfId="0" applyFont="1" applyAlignment="1">
      <alignment horizontal="left" vertical="center" wrapText="1"/>
    </xf>
    <xf numFmtId="3" fontId="0" fillId="0" borderId="0" xfId="0" applyAlignment="1">
      <alignment horizontal="left" vertical="center" wrapText="1"/>
    </xf>
    <xf numFmtId="3" fontId="0" fillId="0" borderId="0" xfId="0" applyFill="1"/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3D-4A05-ABDF-09E90AE91A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E9-4395-84E7-726E46FB90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0C-4121-A630-340390537F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3C6-4440-A749-6EDA8E021C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A9-49F2-ADE8-FA7D5A1077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E5-494E-95AC-09B0FAFAE7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7D-43E4-B120-390DF00449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31-439D-8829-AE1722E7E3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52-4F19-8C63-EB0462AC7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44-486C-9A2F-8CE965CFA3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22-490B-93F9-C95A8EAA2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18-4B59-BE3E-5FFBF09F43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E2-4A12-BDF4-48FA82B40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76-4757-AD3D-CA39DE09AC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5F-4420-95E7-1DEE87A733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-66515</v>
      </c>
      <c r="G6" s="7">
        <f t="shared" ref="G6:O6" si="1">IF(G4=$BF$1,"",G71)</f>
        <v>-93435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12779</v>
      </c>
      <c r="G7" s="7">
        <f t="shared" ref="G7:O7" si="2">IF(G4=$BF$1,"",G128)</f>
        <v>12986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49488</v>
      </c>
      <c r="G8" s="7">
        <f t="shared" ref="G8:O8" si="3">IF(G4=$BF$1,"",G161)</f>
        <v>80656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22872</v>
      </c>
      <c r="G9" s="7">
        <f t="shared" ref="G9:O9" si="4">IF(G4=$BF$1,"",G189)</f>
        <v>20864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15344</v>
      </c>
      <c r="G10" s="7">
        <f t="shared" ref="G10:O10" si="5">IF(G4=$BF$1,"",G210)</f>
        <v>18518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24051</v>
      </c>
      <c r="G11" s="7">
        <f t="shared" ref="G11:O11" si="6">IF(G4=$BF$1,"",G227)</f>
        <v>54260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62267</v>
      </c>
      <c r="G12" s="35">
        <f t="shared" ref="G12:O12" si="7">IF(G4=$BF$1,"",SUM(G7:G8))</f>
        <v>93642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62267</v>
      </c>
      <c r="G13" s="35">
        <f t="shared" ref="G13:O13" si="8">IF(G4=$BF$1,"",SUM(G9:G11))</f>
        <v>93642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  <c r="F24">
        <v>6063</v>
      </c>
      <c r="G24">
        <v>12031</v>
      </c>
    </row>
    <row r="25" spans="5:15">
      <c r="E25" s="1" t="s">
        <v>27</v>
      </c>
    </row>
    <row r="26" spans="5:15">
      <c r="E26" s="1" t="s">
        <v>28</v>
      </c>
    </row>
    <row r="27" spans="5:15">
      <c r="E27" s="1" t="s">
        <v>29</v>
      </c>
    </row>
    <row r="28" spans="5:15">
      <c r="E28" s="1" t="s">
        <v>30</v>
      </c>
    </row>
    <row r="29" spans="5:15">
      <c r="E29" s="12" t="s">
        <v>31</v>
      </c>
    </row>
    <row r="30" spans="5:15">
      <c r="E30" s="6" t="s">
        <v>32</v>
      </c>
      <c r="F30" s="7">
        <f>F24-F25+ABS(F26)-F27-F28-F29</f>
        <v>6063</v>
      </c>
      <c r="G30" s="7">
        <f>IF(G4=$BF$1,"",G24-G25+ABS(G26)-G27-G28-G29)</f>
        <v>12031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</row>
    <row r="32" spans="5:15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19472</v>
      </c>
      <c r="G34">
        <v>39969</v>
      </c>
    </row>
    <row r="35" spans="5:16">
      <c r="E35" s="1" t="s">
        <v>37</v>
      </c>
      <c r="F35">
        <v>56970</v>
      </c>
      <c r="G35">
        <v>70508</v>
      </c>
      <c r="P35" s="44" t="s">
        <v>477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76442</v>
      </c>
      <c r="G43" s="7">
        <f>G32+G33+G34+G35+G36+G37+G38+G39+G40+G41+G42</f>
        <v>110477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5"/>
    </row>
    <row r="44" spans="5:16">
      <c r="E44" s="6" t="s">
        <v>46</v>
      </c>
      <c r="F44" s="7">
        <f>F30+F31-F43</f>
        <v>-70379</v>
      </c>
      <c r="G44" s="7">
        <f>IF(G4=$BF$1,"",G30+G31-G43)</f>
        <v>-98446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577</v>
      </c>
      <c r="G52">
        <v>670</v>
      </c>
    </row>
    <row r="53" spans="5:16">
      <c r="E53" s="1" t="s">
        <v>55</v>
      </c>
    </row>
    <row r="54" spans="5:16">
      <c r="E54" s="1" t="s">
        <v>56</v>
      </c>
      <c r="F54">
        <v>3400</v>
      </c>
      <c r="G54">
        <v>20</v>
      </c>
      <c r="P54" s="44" t="s">
        <v>479</v>
      </c>
    </row>
    <row r="55" spans="5:16">
      <c r="E55" s="1" t="s">
        <v>57</v>
      </c>
    </row>
    <row r="56" spans="5:16">
      <c r="E56" s="1" t="s">
        <v>58</v>
      </c>
      <c r="F56">
        <v>63</v>
      </c>
      <c r="G56">
        <v>82</v>
      </c>
      <c r="P56" s="44" t="s">
        <v>477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-66465</v>
      </c>
      <c r="G59" s="7">
        <f>IF(G4=$BF$1,"",G44+G45+G46+G47+G48-G49-G50-G51+G52-G53+G54+G55-G56+G57+G58)</f>
        <v>-97838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50</v>
      </c>
      <c r="G60">
        <v>-4403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-66515</v>
      </c>
      <c r="G67" s="7">
        <f>IF(G4=$BF$1,"",SUM(G59,-G60,-ABS(G61),-G62,-G66))</f>
        <v>-93435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-66515</v>
      </c>
      <c r="G71" s="7">
        <f t="shared" ref="G71:O71" si="14">IF(G4=$BF$1,"",SUM(G67:G70))</f>
        <v>-93435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P75" s="44" t="s">
        <v>478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-66515</v>
      </c>
      <c r="G83" s="7">
        <f t="shared" ref="G83:O83" si="15">IF(G4=$BF$1,"",SUM(G71:G82))</f>
        <v>-93435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17</v>
      </c>
      <c r="G90" s="38">
        <v>645</v>
      </c>
      <c r="P90" s="44" t="s">
        <v>479</v>
      </c>
    </row>
    <row r="91" spans="5:16">
      <c r="E91" s="1" t="s">
        <v>83</v>
      </c>
    </row>
    <row r="92" spans="5:16">
      <c r="E92" s="12" t="s">
        <v>84</v>
      </c>
      <c r="F92">
        <f>5510+746+409</f>
        <v>6665</v>
      </c>
      <c r="G92">
        <f>4381+729+395</f>
        <v>5505</v>
      </c>
      <c r="P92" s="44" t="s">
        <v>479</v>
      </c>
    </row>
    <row r="93" spans="5:16">
      <c r="E93" s="1" t="s">
        <v>85</v>
      </c>
    </row>
    <row r="94" spans="5:16">
      <c r="E94" s="1" t="s">
        <v>86</v>
      </c>
      <c r="F94" s="38">
        <v>2321</v>
      </c>
      <c r="G94" s="38">
        <v>2168</v>
      </c>
      <c r="P94" s="44" t="s">
        <v>479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9003</v>
      </c>
      <c r="G98" s="7">
        <f>IF(G4=$BF$1,"",G89+G90+G91+G92+G93+G94+G95+G96)</f>
        <v>8318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-2319</v>
      </c>
      <c r="G99" s="38">
        <v>-1207</v>
      </c>
      <c r="P99" s="44" t="s">
        <v>479</v>
      </c>
    </row>
    <row r="100" spans="5:16">
      <c r="E100" s="6" t="s">
        <v>90</v>
      </c>
      <c r="F100" s="7">
        <f>F98+F99</f>
        <v>6684</v>
      </c>
      <c r="G100" s="7">
        <f t="shared" ref="G100:O100" si="17">IF(G4=$BF$1,"",G98+G99)</f>
        <v>7111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</row>
    <row r="102" spans="5:16">
      <c r="E102" s="1" t="s">
        <v>92</v>
      </c>
      <c r="F102" s="38">
        <f>5970+777+117</f>
        <v>6864</v>
      </c>
      <c r="G102" s="38">
        <f>5727+777+109</f>
        <v>6613</v>
      </c>
      <c r="P102" s="44" t="s">
        <v>486</v>
      </c>
    </row>
    <row r="103" spans="5:16">
      <c r="E103" s="1" t="s">
        <v>93</v>
      </c>
      <c r="F103">
        <v>-2026</v>
      </c>
      <c r="G103">
        <v>-1756</v>
      </c>
      <c r="P103" s="44" t="s">
        <v>483</v>
      </c>
    </row>
    <row r="104" spans="5:16">
      <c r="E104" s="6" t="s">
        <v>94</v>
      </c>
      <c r="F104" s="7">
        <f>F101+F102+F103</f>
        <v>4838</v>
      </c>
      <c r="G104" s="7">
        <f t="shared" ref="G104:O104" si="18">IF(G4=$BF$1,"",G101+G102+G103)</f>
        <v>4857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  <c r="P104" s="45"/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5">
      <c r="E113" s="1" t="s">
        <v>103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  <c r="F126">
        <v>1257</v>
      </c>
      <c r="G126">
        <v>1018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12779</v>
      </c>
      <c r="G128" s="7">
        <f t="shared" ref="G128:O128" si="19">IF(G4=$BF$1,"",G100+SUM(G104:G126))</f>
        <v>12986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44141</v>
      </c>
      <c r="G130">
        <v>23900</v>
      </c>
    </row>
    <row r="131" spans="5:16">
      <c r="E131" s="1" t="s">
        <v>118</v>
      </c>
      <c r="F131" s="38">
        <v>0</v>
      </c>
      <c r="G131" s="38">
        <v>46398</v>
      </c>
      <c r="P131" s="44" t="s">
        <v>479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44141</v>
      </c>
      <c r="G140" s="7">
        <f t="shared" ref="G140:O140" si="20">IF(G4=$BF$1,"",G130+G131+G132+G133+G134+G135+G136+G139)</f>
        <v>70298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  <c r="F151">
        <v>0</v>
      </c>
      <c r="G151">
        <v>4453</v>
      </c>
    </row>
    <row r="154" spans="5:15">
      <c r="E154" s="12" t="s">
        <v>134</v>
      </c>
      <c r="F154">
        <v>3275</v>
      </c>
      <c r="G154">
        <v>2919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  <c r="F159">
        <f>2072</f>
        <v>2072</v>
      </c>
      <c r="G159">
        <v>2986</v>
      </c>
    </row>
    <row r="160" spans="5:15">
      <c r="E160" s="6" t="s">
        <v>140</v>
      </c>
      <c r="F160" s="7">
        <f>F146+F147+F148+F149+F150+F151+F152+F153+F154+F155+F156+F157+F158+F159</f>
        <v>5347</v>
      </c>
      <c r="G160" s="7">
        <f>IF(G4=$BF$1,"",G146+G147+G148+G149+G150+G151+G152+G153+G154+G155+G156+G157+G158+G159)</f>
        <v>10358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49488</v>
      </c>
      <c r="G161" s="7">
        <f t="shared" ref="G161:O161" si="22">IF(G4=$BF$1,"",G140+G145+G160)</f>
        <v>80656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3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5646+6185</f>
        <v>11831</v>
      </c>
      <c r="G184">
        <f>5121+8700</f>
        <v>13821</v>
      </c>
      <c r="P184" s="44" t="s">
        <v>492</v>
      </c>
    </row>
    <row r="185" spans="5:16">
      <c r="E185" s="12" t="s">
        <v>162</v>
      </c>
      <c r="F185">
        <v>4476</v>
      </c>
      <c r="G185">
        <v>6995</v>
      </c>
      <c r="P185" s="44" t="s">
        <v>492</v>
      </c>
    </row>
    <row r="187" spans="5:16">
      <c r="E187" s="1" t="s">
        <v>163</v>
      </c>
      <c r="F187">
        <f>6517+48</f>
        <v>6565</v>
      </c>
      <c r="G187">
        <v>48</v>
      </c>
      <c r="P187" s="44" t="s">
        <v>496</v>
      </c>
    </row>
    <row r="188" spans="5:16">
      <c r="E188" s="1" t="s">
        <v>164</v>
      </c>
      <c r="F188"/>
      <c r="G188"/>
    </row>
    <row r="189" spans="5:16">
      <c r="E189" s="6" t="s">
        <v>13</v>
      </c>
      <c r="F189" s="7">
        <f>SUM(F163:F188)</f>
        <v>22872</v>
      </c>
      <c r="G189" s="7">
        <f t="shared" ref="G189:O189" si="23">IF(G4=$BF$1,"",SUM(G163:G188))</f>
        <v>20864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  <c r="F206" s="38">
        <v>14189</v>
      </c>
      <c r="G206" s="38">
        <v>17479</v>
      </c>
    </row>
    <row r="208" spans="5:7">
      <c r="F208" s="38">
        <v>1155</v>
      </c>
      <c r="G208" s="38">
        <v>1039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15344</v>
      </c>
      <c r="G210" s="7">
        <f t="shared" ref="G210:O210" si="24">IF(G4=$BF$1,"",SUM(G191:G209))</f>
        <v>18518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70+391638</f>
        <v>391708</v>
      </c>
      <c r="G212">
        <f>41+355361</f>
        <v>355402</v>
      </c>
      <c r="P212" s="44" t="s">
        <v>497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-367657</v>
      </c>
      <c r="G217">
        <v>-301142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24051</v>
      </c>
      <c r="G227" s="7">
        <f t="shared" ref="G227:O227" si="25">IF(G4=$BF$1,"",SUM(G212:G226))</f>
        <v>54260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-66515</v>
      </c>
      <c r="G267">
        <v>-93435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1113</v>
      </c>
      <c r="G271">
        <v>791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382</v>
      </c>
      <c r="G275">
        <v>514</v>
      </c>
    </row>
    <row r="276" spans="5:7">
      <c r="E276" s="1" t="s">
        <v>241</v>
      </c>
      <c r="F276">
        <v>-3400</v>
      </c>
      <c r="G276">
        <v>-20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</row>
    <row r="280" spans="5:7" ht="25.5" customHeight="1">
      <c r="E280" s="1" t="s">
        <v>245</v>
      </c>
      <c r="F280">
        <v>614</v>
      </c>
      <c r="G280">
        <v>3</v>
      </c>
    </row>
    <row r="281" spans="5:7" ht="25.5" customHeight="1">
      <c r="E281" s="1" t="s">
        <v>246</v>
      </c>
    </row>
    <row r="284" spans="5:7">
      <c r="E284" s="1" t="s">
        <v>247</v>
      </c>
      <c r="F284">
        <v>4453</v>
      </c>
      <c r="G284">
        <v>-1903</v>
      </c>
    </row>
    <row r="285" spans="5:7">
      <c r="E285" s="1" t="s">
        <v>248</v>
      </c>
      <c r="F285">
        <v>6983</v>
      </c>
      <c r="G285">
        <v>27836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10145</v>
      </c>
      <c r="G296" s="7">
        <f>IF(G4=$BF$1,"",G271+G272+G273+G274+G275+G276+G277+G278+G279+G280+G281+G282+G283+G284+G285+G286+G287+G288+G289+G290+G291+G292+G293+G294+G295)</f>
        <v>27221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-56370</v>
      </c>
      <c r="G297" s="7">
        <f t="shared" ref="G297:O297" si="27">IF(G4=$BF$1,"",MIN(F267,F268,F269)+F296)</f>
        <v>-56370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683</v>
      </c>
      <c r="G302">
        <v>-1972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-5809</v>
      </c>
      <c r="G309">
        <v>-11781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-1954</v>
      </c>
      <c r="G313">
        <v>1160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151</v>
      </c>
      <c r="G316">
        <v>1325</v>
      </c>
    </row>
    <row r="317" spans="5:15">
      <c r="E317" s="1" t="s">
        <v>277</v>
      </c>
      <c r="F317">
        <v>116</v>
      </c>
      <c r="G317">
        <v>245</v>
      </c>
    </row>
    <row r="318" spans="5:15">
      <c r="E318" s="6" t="s">
        <v>278</v>
      </c>
      <c r="F318" s="7">
        <f>F299+F300+F301+F302+F303+F304+F305+F306+F307+F308+F309+F310+F311+F312+F313+F314+F315+F316+F317</f>
        <v>-6813</v>
      </c>
      <c r="G318" s="7">
        <f>IF(G4=$BF$1,"",G299+G300+G301+G302+G303+G304+G305+G306+G307+G308+G309+G310+G311+G312+G313+G314+G315+G316+G317)</f>
        <v>-11023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-63183</v>
      </c>
      <c r="G319" s="7">
        <f t="shared" ref="G319:O319" si="28">IF(G4=$BF$1,"",G297+G318)</f>
        <v>-67393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-63183</v>
      </c>
      <c r="G326" s="7">
        <f t="shared" ref="G326:O326" si="30">IF(G4=$BF$1,"",G325+G319)</f>
        <v>-67393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-1425</v>
      </c>
      <c r="G328">
        <v>-3449</v>
      </c>
    </row>
    <row r="329" spans="5:15">
      <c r="E329" s="1" t="s">
        <v>288</v>
      </c>
    </row>
    <row r="330" spans="5:15">
      <c r="E330" s="1" t="s">
        <v>289</v>
      </c>
      <c r="F330">
        <v>-1416</v>
      </c>
      <c r="G330">
        <v>-1173</v>
      </c>
    </row>
    <row r="331" spans="5:15">
      <c r="E331" s="1" t="s">
        <v>290</v>
      </c>
      <c r="F331">
        <v>-12877</v>
      </c>
      <c r="G331">
        <v>-71764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-15718</v>
      </c>
      <c r="G337" s="7">
        <f>IF(G4=$BF$1,"",SUM(G328:G336))</f>
        <v>-76386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39305</v>
      </c>
      <c r="G339">
        <v>908</v>
      </c>
    </row>
    <row r="340" spans="5:15">
      <c r="E340" s="1" t="s">
        <v>299</v>
      </c>
      <c r="F340">
        <v>58891</v>
      </c>
      <c r="G340">
        <v>63930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-87</v>
      </c>
      <c r="G349">
        <v>-357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98109</v>
      </c>
      <c r="G352" s="7">
        <f>IF(G4=$BF$1,"",SUM(G339:G351))</f>
        <v>64481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19208</v>
      </c>
      <c r="G353" s="7">
        <f t="shared" ref="G353:O353" si="33">IF(G4=$BF$1,"",G326+G337+G352)</f>
        <v>-79298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19208</v>
      </c>
      <c r="G355" s="7">
        <f t="shared" ref="G355:O355" si="34">IF(G4=$BF$1,"",G353+G354)</f>
        <v>-79298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23900</v>
      </c>
      <c r="G356">
        <v>112751</v>
      </c>
    </row>
    <row r="357" spans="5:15">
      <c r="E357" s="6" t="s">
        <v>316</v>
      </c>
      <c r="F357" s="7">
        <f>F355+F356</f>
        <v>43108</v>
      </c>
      <c r="G357" s="7">
        <f t="shared" ref="G357:O357" si="35">IF(G4=$BF$1,"",G355+G356)</f>
        <v>33453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-0.49605186601280027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-0.28811473216674693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-0.33505264731637513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-11.607949859805377</v>
      </c>
      <c r="G370" s="27">
        <f t="shared" si="42"/>
        <v>-8.1826947053445274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-10.970641596569354</v>
      </c>
      <c r="G371" s="28">
        <f t="shared" si="43"/>
        <v>-7.7661873493475193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-1.0682223328568905</v>
      </c>
      <c r="G372" s="27">
        <f t="shared" si="44"/>
        <v>-0.99778945345037484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-2.7655814727038375</v>
      </c>
      <c r="G373" s="27">
        <f t="shared" si="45"/>
        <v>-1.7219867305565795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0.61374403777281705</v>
      </c>
      <c r="G376" s="30">
        <f t="shared" si="47"/>
        <v>0.42055915080839795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1.5889568001330505</v>
      </c>
      <c r="G377" s="30">
        <f t="shared" si="48"/>
        <v>0.72580169553999263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2.1636935991605455</v>
      </c>
      <c r="G382" s="32">
        <f t="shared" si="51"/>
        <v>3.8657975460122698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2.1636935991605455</v>
      </c>
      <c r="G383" s="32">
        <f t="shared" si="52"/>
        <v>3.8657975460122698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1.9299143057012942</v>
      </c>
      <c r="G384" s="32">
        <f t="shared" si="53"/>
        <v>3.3693443251533743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-2.762460650577125</v>
      </c>
      <c r="G385" s="32">
        <f t="shared" si="54"/>
        <v>-3.2301092791411041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44141</v>
      </c>
      <c r="G418" s="17">
        <f>G130-G417</f>
        <v>23900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C18" sqref="C18:C31"/>
    </sheetView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463</v>
      </c>
      <c r="B1" s="39" t="s">
        <v>464</v>
      </c>
      <c r="C1" s="39" t="s">
        <v>465</v>
      </c>
      <c r="D1" s="39"/>
    </row>
    <row r="2" spans="1:4">
      <c r="A2" s="41" t="s">
        <v>480</v>
      </c>
      <c r="B2" s="41" t="s">
        <v>467</v>
      </c>
      <c r="C2" s="39" t="s">
        <v>466</v>
      </c>
      <c r="D2" s="39"/>
    </row>
    <row r="3" spans="1:4">
      <c r="A3" s="41" t="s">
        <v>470</v>
      </c>
      <c r="B3" s="41" t="s">
        <v>470</v>
      </c>
      <c r="C3" s="39" t="s">
        <v>466</v>
      </c>
    </row>
    <row r="4" spans="1:4">
      <c r="A4" s="41" t="s">
        <v>471</v>
      </c>
      <c r="B4" s="41" t="s">
        <v>472</v>
      </c>
      <c r="C4" s="39" t="s">
        <v>466</v>
      </c>
    </row>
    <row r="5" spans="1:4">
      <c r="A5" s="41" t="s">
        <v>481</v>
      </c>
      <c r="B5" s="41" t="s">
        <v>468</v>
      </c>
      <c r="C5" s="39" t="s">
        <v>466</v>
      </c>
    </row>
    <row r="6" spans="1:4">
      <c r="A6" s="41" t="s">
        <v>469</v>
      </c>
      <c r="B6" s="41" t="s">
        <v>468</v>
      </c>
      <c r="C6" s="39" t="s">
        <v>466</v>
      </c>
    </row>
    <row r="7" spans="1:4">
      <c r="A7" s="41" t="s">
        <v>482</v>
      </c>
      <c r="B7" s="41" t="s">
        <v>468</v>
      </c>
      <c r="C7" s="39" t="s">
        <v>466</v>
      </c>
    </row>
    <row r="8" spans="1:4">
      <c r="A8" s="41" t="s">
        <v>484</v>
      </c>
      <c r="B8" s="41" t="s">
        <v>485</v>
      </c>
      <c r="C8" s="39" t="s">
        <v>466</v>
      </c>
    </row>
    <row r="9" spans="1:4">
      <c r="A9" s="41" t="s">
        <v>488</v>
      </c>
      <c r="B9" s="41" t="s">
        <v>487</v>
      </c>
      <c r="C9" s="39" t="s">
        <v>466</v>
      </c>
    </row>
    <row r="10" spans="1:4">
      <c r="A10" s="41" t="s">
        <v>489</v>
      </c>
      <c r="B10" s="41" t="s">
        <v>487</v>
      </c>
      <c r="C10" s="39" t="s">
        <v>466</v>
      </c>
    </row>
    <row r="11" spans="1:4">
      <c r="A11" s="41" t="s">
        <v>490</v>
      </c>
      <c r="B11" s="41" t="s">
        <v>487</v>
      </c>
      <c r="C11" s="39" t="s">
        <v>466</v>
      </c>
    </row>
    <row r="12" spans="1:4">
      <c r="A12" s="41" t="s">
        <v>491</v>
      </c>
      <c r="B12" s="41" t="s">
        <v>473</v>
      </c>
      <c r="C12" s="39" t="s">
        <v>466</v>
      </c>
    </row>
    <row r="13" spans="1:4">
      <c r="A13" s="41" t="s">
        <v>474</v>
      </c>
      <c r="B13" s="42" t="s">
        <v>493</v>
      </c>
      <c r="C13" s="39" t="s">
        <v>466</v>
      </c>
    </row>
    <row r="14" spans="1:4">
      <c r="A14" s="41" t="s">
        <v>494</v>
      </c>
      <c r="B14" s="41" t="s">
        <v>493</v>
      </c>
      <c r="C14" s="39" t="s">
        <v>466</v>
      </c>
    </row>
    <row r="15" spans="1:4">
      <c r="A15" s="41" t="s">
        <v>495</v>
      </c>
      <c r="B15" s="41" t="s">
        <v>162</v>
      </c>
      <c r="C15" s="39" t="s">
        <v>466</v>
      </c>
    </row>
    <row r="16" spans="1:4">
      <c r="A16" s="41" t="s">
        <v>498</v>
      </c>
      <c r="B16" s="41" t="s">
        <v>475</v>
      </c>
      <c r="C16" s="39" t="s">
        <v>466</v>
      </c>
    </row>
    <row r="17" spans="1:3">
      <c r="A17" s="41" t="s">
        <v>476</v>
      </c>
      <c r="B17" s="41" t="s">
        <v>475</v>
      </c>
      <c r="C17" s="39" t="s">
        <v>466</v>
      </c>
    </row>
    <row r="18" spans="1:3">
      <c r="A18" s="41"/>
      <c r="B18" s="41"/>
      <c r="C18" s="39"/>
    </row>
    <row r="19" spans="1:3">
      <c r="A19" s="41"/>
      <c r="B19" s="41"/>
      <c r="C19" s="39"/>
    </row>
    <row r="20" spans="1:3">
      <c r="A20" s="41"/>
      <c r="B20" s="41"/>
      <c r="C20" s="39"/>
    </row>
    <row r="21" spans="1:3">
      <c r="A21" s="42"/>
      <c r="B21" s="42"/>
    </row>
    <row r="22" spans="1:3">
      <c r="A22" s="42"/>
      <c r="B22" s="42"/>
    </row>
    <row r="23" spans="1:3">
      <c r="A23" s="42"/>
      <c r="B23" s="42"/>
    </row>
    <row r="24" spans="1:3">
      <c r="A24" s="42"/>
      <c r="B24" s="42"/>
    </row>
    <row r="25" spans="1:3">
      <c r="A25" s="42"/>
      <c r="B25" s="42"/>
    </row>
    <row r="26" spans="1:3">
      <c r="A26" s="42"/>
      <c r="B26" s="42"/>
    </row>
    <row r="27" spans="1:3">
      <c r="A27" s="42"/>
      <c r="B27" s="42"/>
    </row>
    <row r="28" spans="1:3">
      <c r="A28" s="42"/>
      <c r="B28" s="42"/>
    </row>
    <row r="29" spans="1:3">
      <c r="A29" s="42"/>
      <c r="B29" s="42"/>
    </row>
    <row r="30" spans="1:3">
      <c r="A30" s="42"/>
      <c r="B30" s="42"/>
    </row>
    <row r="31" spans="1:3">
      <c r="A31" s="42"/>
      <c r="B31" s="42"/>
    </row>
    <row r="32" spans="1:3">
      <c r="A32" s="42"/>
      <c r="B32" s="42"/>
    </row>
    <row r="33" spans="1:2">
      <c r="A33" s="42"/>
      <c r="B33" s="42"/>
    </row>
    <row r="34" spans="1:2">
      <c r="A34" s="42"/>
      <c r="B34" s="42"/>
    </row>
    <row r="35" spans="1:2">
      <c r="A35" s="42"/>
      <c r="B35" s="42"/>
    </row>
    <row r="36" spans="1:2">
      <c r="A36" s="42"/>
      <c r="B36" s="42"/>
    </row>
    <row r="37" spans="1:2">
      <c r="A37" s="42"/>
      <c r="B37" s="42"/>
    </row>
    <row r="38" spans="1:2">
      <c r="A38" s="42"/>
      <c r="B38" s="42"/>
    </row>
    <row r="39" spans="1:2">
      <c r="A39" s="42"/>
      <c r="B39" s="42"/>
    </row>
    <row r="40" spans="1:2">
      <c r="A40" s="42"/>
      <c r="B40" s="42"/>
    </row>
    <row r="41" spans="1:2">
      <c r="A41" s="42"/>
      <c r="B41" s="42"/>
    </row>
    <row r="42" spans="1:2">
      <c r="A42" s="42"/>
      <c r="B42" s="42"/>
    </row>
    <row r="43" spans="1:2">
      <c r="A43" s="42"/>
      <c r="B43" s="42"/>
    </row>
    <row r="44" spans="1:2">
      <c r="A44" s="42"/>
      <c r="B44" s="42"/>
    </row>
    <row r="45" spans="1:2">
      <c r="A45" s="42"/>
      <c r="B45" s="42"/>
    </row>
    <row r="46" spans="1:2">
      <c r="A46" s="42"/>
      <c r="B46" s="42"/>
    </row>
    <row r="47" spans="1:2">
      <c r="A47" s="42"/>
      <c r="B47" s="42"/>
    </row>
    <row r="48" spans="1:2">
      <c r="A48" s="42"/>
      <c r="B48" s="42"/>
    </row>
    <row r="49" spans="1:2">
      <c r="A49" s="42"/>
      <c r="B49" s="42"/>
    </row>
    <row r="50" spans="1:2">
      <c r="A50" s="42"/>
      <c r="B50" s="42"/>
    </row>
    <row r="51" spans="1:2">
      <c r="A51" s="42"/>
      <c r="B51" s="42"/>
    </row>
    <row r="52" spans="1:2">
      <c r="A52" s="42"/>
      <c r="B52" s="42"/>
    </row>
    <row r="53" spans="1:2">
      <c r="A53" s="42"/>
      <c r="B53" s="42"/>
    </row>
    <row r="54" spans="1:2">
      <c r="A54" s="42"/>
      <c r="B54" s="42"/>
    </row>
    <row r="55" spans="1:2">
      <c r="A55" s="42"/>
      <c r="B55" s="42"/>
    </row>
    <row r="56" spans="1:2">
      <c r="A56" s="42"/>
      <c r="B56" s="42"/>
    </row>
    <row r="57" spans="1:2">
      <c r="A57" s="42"/>
      <c r="B57" s="42"/>
    </row>
    <row r="58" spans="1:2">
      <c r="A58" s="42"/>
      <c r="B58" s="42"/>
    </row>
    <row r="59" spans="1:2">
      <c r="A59" s="42"/>
      <c r="B59" s="42"/>
    </row>
    <row r="60" spans="1:2">
      <c r="A60" s="42"/>
      <c r="B60" s="42"/>
    </row>
    <row r="61" spans="1:2">
      <c r="A61" s="42"/>
      <c r="B61" s="42"/>
    </row>
    <row r="62" spans="1:2">
      <c r="A62" s="42"/>
      <c r="B62" s="42"/>
    </row>
    <row r="63" spans="1:2">
      <c r="A63" s="42"/>
      <c r="B63" s="42"/>
    </row>
    <row r="64" spans="1:2">
      <c r="A64" s="42"/>
      <c r="B64" s="42"/>
    </row>
    <row r="65" spans="1:2">
      <c r="A65" s="42"/>
      <c r="B65" s="42"/>
    </row>
    <row r="66" spans="1:2">
      <c r="A66" s="42"/>
      <c r="B66" s="42"/>
    </row>
    <row r="67" spans="1:2">
      <c r="A67" s="42"/>
      <c r="B67" s="42"/>
    </row>
    <row r="68" spans="1:2">
      <c r="A68" s="42"/>
      <c r="B68" s="42"/>
    </row>
    <row r="69" spans="1:2">
      <c r="A69" s="42"/>
      <c r="B69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workbookViewId="0">
      <selection activeCell="A22" sqref="A22"/>
    </sheetView>
  </sheetViews>
  <sheetFormatPr defaultRowHeight="12.75"/>
  <cols>
    <col min="1" max="4" width="22.7109375" customWidth="1"/>
  </cols>
  <sheetData>
    <row r="3" spans="1:6">
      <c r="E3">
        <v>2018</v>
      </c>
      <c r="F3">
        <v>2017</v>
      </c>
    </row>
    <row r="4" spans="1:6">
      <c r="A4" t="s">
        <v>374</v>
      </c>
    </row>
    <row r="5" spans="1:6">
      <c r="A5" t="s">
        <v>375</v>
      </c>
      <c r="B5" t="s">
        <v>116</v>
      </c>
      <c r="C5" t="s">
        <v>116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44141</v>
      </c>
      <c r="F6">
        <v>23900</v>
      </c>
    </row>
    <row r="7" spans="1:6">
      <c r="A7" t="s">
        <v>377</v>
      </c>
      <c r="B7" t="s">
        <v>113</v>
      </c>
      <c r="C7" t="s">
        <v>113</v>
      </c>
      <c r="D7" t="s">
        <v>80</v>
      </c>
      <c r="E7">
        <v>977</v>
      </c>
      <c r="F7">
        <v>587</v>
      </c>
    </row>
    <row r="8" spans="1:6">
      <c r="A8" t="s">
        <v>378</v>
      </c>
      <c r="B8" t="s">
        <v>118</v>
      </c>
      <c r="C8" t="s">
        <v>118</v>
      </c>
      <c r="F8">
        <v>46398</v>
      </c>
    </row>
    <row r="9" spans="1:6">
      <c r="A9" t="s">
        <v>379</v>
      </c>
      <c r="B9" t="s">
        <v>133</v>
      </c>
      <c r="C9" t="s">
        <v>133</v>
      </c>
      <c r="D9" t="s">
        <v>116</v>
      </c>
      <c r="F9">
        <v>4453</v>
      </c>
    </row>
    <row r="10" spans="1:6">
      <c r="A10" t="s">
        <v>380</v>
      </c>
      <c r="B10" t="s">
        <v>139</v>
      </c>
      <c r="C10" t="s">
        <v>139</v>
      </c>
      <c r="D10" t="s">
        <v>116</v>
      </c>
      <c r="E10">
        <v>2072</v>
      </c>
      <c r="F10">
        <v>2986</v>
      </c>
    </row>
    <row r="11" spans="1:6">
      <c r="A11" t="s">
        <v>381</v>
      </c>
      <c r="B11" t="s">
        <v>134</v>
      </c>
      <c r="C11" t="s">
        <v>134</v>
      </c>
      <c r="D11" t="s">
        <v>116</v>
      </c>
      <c r="E11">
        <v>3275</v>
      </c>
      <c r="F11">
        <v>2919</v>
      </c>
    </row>
    <row r="12" spans="1:6">
      <c r="A12" t="s">
        <v>382</v>
      </c>
      <c r="B12" t="s">
        <v>12</v>
      </c>
      <c r="C12" t="s">
        <v>12</v>
      </c>
      <c r="D12" t="s">
        <v>116</v>
      </c>
      <c r="E12">
        <v>50465</v>
      </c>
      <c r="F12">
        <v>81243</v>
      </c>
    </row>
    <row r="13" spans="1:6">
      <c r="A13" t="s">
        <v>383</v>
      </c>
      <c r="B13" t="s">
        <v>384</v>
      </c>
      <c r="C13" t="s">
        <v>84</v>
      </c>
      <c r="D13" t="s">
        <v>80</v>
      </c>
      <c r="E13">
        <v>6684</v>
      </c>
      <c r="F13">
        <v>7111</v>
      </c>
    </row>
    <row r="14" spans="1:6">
      <c r="A14" t="s">
        <v>385</v>
      </c>
      <c r="B14" t="s">
        <v>386</v>
      </c>
      <c r="C14" t="s">
        <v>93</v>
      </c>
      <c r="D14" t="s">
        <v>80</v>
      </c>
      <c r="E14">
        <v>4838</v>
      </c>
      <c r="F14">
        <v>4857</v>
      </c>
    </row>
    <row r="15" spans="1:6">
      <c r="A15" t="s">
        <v>387</v>
      </c>
      <c r="B15" t="s">
        <v>113</v>
      </c>
      <c r="C15" t="s">
        <v>113</v>
      </c>
      <c r="D15" t="s">
        <v>80</v>
      </c>
      <c r="E15">
        <v>280</v>
      </c>
      <c r="F15">
        <v>431</v>
      </c>
    </row>
    <row r="16" spans="1:6">
      <c r="A16" t="s">
        <v>388</v>
      </c>
      <c r="D16" t="s">
        <v>80</v>
      </c>
      <c r="E16">
        <v>62267</v>
      </c>
      <c r="F16">
        <v>93642</v>
      </c>
    </row>
    <row r="17" spans="1:6">
      <c r="A17" t="s">
        <v>389</v>
      </c>
      <c r="D17" t="s">
        <v>80</v>
      </c>
    </row>
    <row r="18" spans="1:6">
      <c r="A18" t="s">
        <v>390</v>
      </c>
      <c r="B18" t="s">
        <v>141</v>
      </c>
      <c r="C18" t="s">
        <v>141</v>
      </c>
      <c r="D18" t="s">
        <v>141</v>
      </c>
    </row>
    <row r="19" spans="1:6">
      <c r="A19" t="s">
        <v>391</v>
      </c>
      <c r="B19" t="s">
        <v>391</v>
      </c>
      <c r="C19" t="s">
        <v>163</v>
      </c>
      <c r="D19" t="s">
        <v>141</v>
      </c>
      <c r="E19">
        <v>5646</v>
      </c>
      <c r="F19">
        <v>5121</v>
      </c>
    </row>
    <row r="20" spans="1:6">
      <c r="A20" t="s">
        <v>364</v>
      </c>
      <c r="B20" t="s">
        <v>392</v>
      </c>
      <c r="C20" t="s">
        <v>161</v>
      </c>
      <c r="D20" t="s">
        <v>141</v>
      </c>
      <c r="E20">
        <v>6185</v>
      </c>
      <c r="F20">
        <v>8700</v>
      </c>
    </row>
    <row r="21" spans="1:6">
      <c r="A21" t="s">
        <v>393</v>
      </c>
      <c r="B21" t="s">
        <v>394</v>
      </c>
      <c r="C21" t="s">
        <v>162</v>
      </c>
      <c r="D21" t="s">
        <v>141</v>
      </c>
      <c r="E21">
        <v>4476</v>
      </c>
      <c r="F21">
        <v>6995</v>
      </c>
    </row>
    <row r="22" spans="1:6">
      <c r="A22" t="s">
        <v>395</v>
      </c>
      <c r="B22" t="s">
        <v>182</v>
      </c>
      <c r="C22" t="s">
        <v>182</v>
      </c>
      <c r="D22" t="s">
        <v>141</v>
      </c>
      <c r="E22">
        <v>6517</v>
      </c>
    </row>
    <row r="23" spans="1:6">
      <c r="A23" t="s">
        <v>396</v>
      </c>
      <c r="B23" t="s">
        <v>163</v>
      </c>
      <c r="C23" t="s">
        <v>163</v>
      </c>
      <c r="D23" t="s">
        <v>141</v>
      </c>
      <c r="E23">
        <v>48</v>
      </c>
      <c r="F23">
        <v>48</v>
      </c>
    </row>
    <row r="24" spans="1:6">
      <c r="A24" t="s">
        <v>397</v>
      </c>
      <c r="B24" t="s">
        <v>13</v>
      </c>
      <c r="C24" t="s">
        <v>13</v>
      </c>
      <c r="D24" t="s">
        <v>141</v>
      </c>
      <c r="E24">
        <v>22872</v>
      </c>
      <c r="F24">
        <v>20864</v>
      </c>
    </row>
    <row r="25" spans="1:6">
      <c r="A25" t="s">
        <v>393</v>
      </c>
      <c r="B25" t="s">
        <v>394</v>
      </c>
      <c r="C25" t="s">
        <v>162</v>
      </c>
      <c r="D25" t="s">
        <v>141</v>
      </c>
      <c r="E25">
        <v>14189</v>
      </c>
      <c r="F25">
        <v>17479</v>
      </c>
    </row>
    <row r="26" spans="1:6">
      <c r="A26" t="s">
        <v>398</v>
      </c>
      <c r="B26" t="s">
        <v>164</v>
      </c>
      <c r="C26" t="s">
        <v>164</v>
      </c>
      <c r="D26" t="s">
        <v>141</v>
      </c>
      <c r="E26">
        <v>1155</v>
      </c>
      <c r="F26">
        <v>1039</v>
      </c>
    </row>
    <row r="27" spans="1:6">
      <c r="A27" t="s">
        <v>399</v>
      </c>
      <c r="B27" t="s">
        <v>164</v>
      </c>
      <c r="C27" t="s">
        <v>164</v>
      </c>
      <c r="D27" t="s">
        <v>141</v>
      </c>
      <c r="E27">
        <v>38216</v>
      </c>
      <c r="F27">
        <v>39382</v>
      </c>
    </row>
    <row r="28" spans="1:6">
      <c r="A28" t="s">
        <v>400</v>
      </c>
      <c r="B28" t="s">
        <v>180</v>
      </c>
      <c r="C28" t="s">
        <v>180</v>
      </c>
      <c r="D28" t="s">
        <v>165</v>
      </c>
    </row>
    <row r="29" spans="1:6">
      <c r="A29" t="s">
        <v>401</v>
      </c>
      <c r="B29" t="s">
        <v>181</v>
      </c>
      <c r="C29" t="s">
        <v>181</v>
      </c>
      <c r="D29" t="s">
        <v>181</v>
      </c>
    </row>
    <row r="30" spans="1:6">
      <c r="A30" t="s">
        <v>402</v>
      </c>
      <c r="D30" t="s">
        <v>181</v>
      </c>
    </row>
    <row r="31" spans="1:6">
      <c r="A31" t="s">
        <v>403</v>
      </c>
      <c r="B31" t="s">
        <v>183</v>
      </c>
      <c r="C31" t="s">
        <v>183</v>
      </c>
      <c r="D31" t="s">
        <v>181</v>
      </c>
    </row>
    <row r="32" spans="1:6">
      <c r="A32" t="s">
        <v>404</v>
      </c>
      <c r="B32" t="s">
        <v>182</v>
      </c>
      <c r="C32" t="s">
        <v>182</v>
      </c>
      <c r="D32" t="s">
        <v>181</v>
      </c>
    </row>
    <row r="33" spans="1:6">
      <c r="A33" t="s">
        <v>405</v>
      </c>
      <c r="D33" t="s">
        <v>181</v>
      </c>
      <c r="E33">
        <v>70</v>
      </c>
      <c r="F33">
        <v>41</v>
      </c>
    </row>
    <row r="34" spans="1:6">
      <c r="A34" t="s">
        <v>406</v>
      </c>
      <c r="B34" t="s">
        <v>182</v>
      </c>
      <c r="C34" t="s">
        <v>182</v>
      </c>
      <c r="D34" t="s">
        <v>181</v>
      </c>
      <c r="E34">
        <v>391638</v>
      </c>
      <c r="F34">
        <v>355361</v>
      </c>
    </row>
    <row r="35" spans="1:6">
      <c r="A35" t="s">
        <v>407</v>
      </c>
      <c r="B35" t="s">
        <v>187</v>
      </c>
      <c r="C35" t="s">
        <v>187</v>
      </c>
      <c r="D35" t="s">
        <v>181</v>
      </c>
      <c r="E35">
        <v>-367657</v>
      </c>
      <c r="F35">
        <v>-301142</v>
      </c>
    </row>
    <row r="36" spans="1:6">
      <c r="A36" t="s">
        <v>408</v>
      </c>
      <c r="B36" t="s">
        <v>195</v>
      </c>
      <c r="C36" t="s">
        <v>195</v>
      </c>
      <c r="D36" t="s">
        <v>181</v>
      </c>
      <c r="E36">
        <v>24051</v>
      </c>
      <c r="F36">
        <v>54260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11" sqref="C11"/>
    </sheetView>
  </sheetViews>
  <sheetFormatPr defaultRowHeight="12.75"/>
  <cols>
    <col min="1" max="4" width="22.7109375" customWidth="1"/>
  </cols>
  <sheetData>
    <row r="2" spans="1:6">
      <c r="E2">
        <v>2018</v>
      </c>
      <c r="F2">
        <v>2017</v>
      </c>
    </row>
    <row r="3" spans="1:6">
      <c r="A3" t="s">
        <v>409</v>
      </c>
      <c r="B3" t="s">
        <v>409</v>
      </c>
      <c r="C3" t="s">
        <v>26</v>
      </c>
      <c r="D3" t="s">
        <v>409</v>
      </c>
      <c r="E3">
        <v>6063</v>
      </c>
      <c r="F3">
        <v>12031</v>
      </c>
    </row>
    <row r="4" spans="1:6">
      <c r="A4" t="s">
        <v>410</v>
      </c>
      <c r="B4" t="s">
        <v>58</v>
      </c>
      <c r="C4" t="s">
        <v>58</v>
      </c>
      <c r="D4" t="s">
        <v>409</v>
      </c>
    </row>
    <row r="5" spans="1:6">
      <c r="A5" t="s">
        <v>411</v>
      </c>
      <c r="B5" t="s">
        <v>37</v>
      </c>
      <c r="C5" t="s">
        <v>37</v>
      </c>
      <c r="D5" t="s">
        <v>409</v>
      </c>
      <c r="E5">
        <v>-56970</v>
      </c>
      <c r="F5">
        <v>-70508</v>
      </c>
    </row>
    <row r="6" spans="1:6">
      <c r="A6" t="s">
        <v>412</v>
      </c>
      <c r="B6" t="s">
        <v>36</v>
      </c>
      <c r="C6" t="s">
        <v>36</v>
      </c>
      <c r="D6" t="s">
        <v>409</v>
      </c>
      <c r="E6">
        <v>19472</v>
      </c>
      <c r="F6">
        <v>39969</v>
      </c>
    </row>
    <row r="7" spans="1:6">
      <c r="A7" t="s">
        <v>413</v>
      </c>
      <c r="B7" t="s">
        <v>45</v>
      </c>
      <c r="C7" t="s">
        <v>45</v>
      </c>
      <c r="D7" t="s">
        <v>409</v>
      </c>
      <c r="E7">
        <v>76442</v>
      </c>
      <c r="F7">
        <v>110477</v>
      </c>
    </row>
    <row r="8" spans="1:6">
      <c r="A8" t="s">
        <v>414</v>
      </c>
      <c r="B8" t="s">
        <v>415</v>
      </c>
      <c r="C8" t="s">
        <v>46</v>
      </c>
      <c r="D8" t="s">
        <v>409</v>
      </c>
      <c r="E8">
        <v>-70379</v>
      </c>
      <c r="F8">
        <v>-98446</v>
      </c>
    </row>
    <row r="9" spans="1:6">
      <c r="A9" t="s">
        <v>416</v>
      </c>
      <c r="B9" t="s">
        <v>56</v>
      </c>
      <c r="C9" t="s">
        <v>56</v>
      </c>
      <c r="D9" t="s">
        <v>409</v>
      </c>
    </row>
    <row r="10" spans="1:6">
      <c r="A10" t="s">
        <v>417</v>
      </c>
      <c r="B10" t="s">
        <v>54</v>
      </c>
      <c r="C10" t="s">
        <v>54</v>
      </c>
      <c r="D10" t="s">
        <v>409</v>
      </c>
      <c r="E10">
        <v>577</v>
      </c>
      <c r="F10">
        <v>670</v>
      </c>
    </row>
    <row r="11" spans="1:6">
      <c r="A11" t="s">
        <v>418</v>
      </c>
      <c r="B11" t="s">
        <v>72</v>
      </c>
      <c r="C11" t="s">
        <v>72</v>
      </c>
      <c r="D11" t="s">
        <v>409</v>
      </c>
      <c r="E11">
        <v>3400</v>
      </c>
      <c r="F11">
        <v>20</v>
      </c>
    </row>
    <row r="12" spans="1:6">
      <c r="A12" t="s">
        <v>419</v>
      </c>
      <c r="B12" t="s">
        <v>420</v>
      </c>
      <c r="C12" t="s">
        <v>58</v>
      </c>
      <c r="D12" t="s">
        <v>409</v>
      </c>
      <c r="E12">
        <v>-63</v>
      </c>
      <c r="F12">
        <v>-82</v>
      </c>
    </row>
    <row r="13" spans="1:6">
      <c r="A13" t="s">
        <v>421</v>
      </c>
      <c r="B13" t="s">
        <v>422</v>
      </c>
      <c r="C13" t="s">
        <v>61</v>
      </c>
      <c r="D13" t="s">
        <v>409</v>
      </c>
      <c r="E13">
        <v>-66465</v>
      </c>
      <c r="F13">
        <v>-97838</v>
      </c>
    </row>
    <row r="14" spans="1:6">
      <c r="A14" t="s">
        <v>423</v>
      </c>
      <c r="B14" t="s">
        <v>62</v>
      </c>
      <c r="C14" t="s">
        <v>62</v>
      </c>
      <c r="D14" t="s">
        <v>409</v>
      </c>
      <c r="E14">
        <v>50</v>
      </c>
      <c r="F14">
        <v>-4403</v>
      </c>
    </row>
    <row r="15" spans="1:6">
      <c r="A15" t="s">
        <v>424</v>
      </c>
      <c r="B15" t="s">
        <v>66</v>
      </c>
      <c r="C15" t="s">
        <v>66</v>
      </c>
      <c r="D15" t="s">
        <v>409</v>
      </c>
      <c r="E15">
        <v>-66515</v>
      </c>
      <c r="F15">
        <v>-93435</v>
      </c>
    </row>
    <row r="16" spans="1:6">
      <c r="A16" t="s">
        <v>425</v>
      </c>
      <c r="D16" t="s">
        <v>409</v>
      </c>
      <c r="E16">
        <v>-129</v>
      </c>
      <c r="F16">
        <v>-231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/>
  </sheetViews>
  <sheetFormatPr defaultRowHeight="12.75"/>
  <cols>
    <col min="1" max="4" width="22.7109375" customWidth="1"/>
  </cols>
  <sheetData>
    <row r="2" spans="1:6">
      <c r="E2">
        <v>2018</v>
      </c>
      <c r="F2">
        <v>2017</v>
      </c>
    </row>
    <row r="3" spans="1:6">
      <c r="A3" t="s">
        <v>426</v>
      </c>
      <c r="B3" t="s">
        <v>231</v>
      </c>
      <c r="C3" t="s">
        <v>231</v>
      </c>
      <c r="D3" t="s">
        <v>427</v>
      </c>
    </row>
    <row r="4" spans="1:6">
      <c r="A4" t="s">
        <v>424</v>
      </c>
      <c r="B4" t="s">
        <v>232</v>
      </c>
      <c r="C4" t="s">
        <v>232</v>
      </c>
      <c r="D4" t="s">
        <v>427</v>
      </c>
      <c r="E4">
        <v>-66515</v>
      </c>
      <c r="F4">
        <v>-93435</v>
      </c>
    </row>
    <row r="5" spans="1:6">
      <c r="A5" t="s">
        <v>428</v>
      </c>
      <c r="D5" t="s">
        <v>427</v>
      </c>
    </row>
    <row r="6" spans="1:6">
      <c r="A6" t="s">
        <v>429</v>
      </c>
      <c r="B6" t="s">
        <v>248</v>
      </c>
      <c r="C6" t="s">
        <v>248</v>
      </c>
      <c r="D6" t="s">
        <v>427</v>
      </c>
      <c r="E6">
        <v>6983</v>
      </c>
      <c r="F6">
        <v>27836</v>
      </c>
    </row>
    <row r="7" spans="1:6">
      <c r="A7" t="s">
        <v>430</v>
      </c>
      <c r="B7" t="s">
        <v>298</v>
      </c>
      <c r="C7" t="s">
        <v>298</v>
      </c>
      <c r="D7" t="s">
        <v>431</v>
      </c>
      <c r="E7">
        <v>7</v>
      </c>
      <c r="F7">
        <v>80</v>
      </c>
    </row>
    <row r="8" spans="1:6">
      <c r="A8" t="s">
        <v>432</v>
      </c>
      <c r="B8" t="s">
        <v>241</v>
      </c>
      <c r="C8" t="s">
        <v>241</v>
      </c>
      <c r="D8" t="s">
        <v>427</v>
      </c>
      <c r="E8">
        <v>-3400</v>
      </c>
      <c r="F8">
        <v>-20</v>
      </c>
    </row>
    <row r="9" spans="1:6">
      <c r="A9" t="s">
        <v>433</v>
      </c>
      <c r="B9" t="s">
        <v>245</v>
      </c>
      <c r="C9" t="s">
        <v>245</v>
      </c>
      <c r="D9" t="s">
        <v>427</v>
      </c>
      <c r="E9">
        <v>614</v>
      </c>
      <c r="F9">
        <v>3</v>
      </c>
    </row>
    <row r="10" spans="1:6">
      <c r="A10" t="s">
        <v>434</v>
      </c>
      <c r="B10" t="s">
        <v>289</v>
      </c>
      <c r="C10" t="s">
        <v>289</v>
      </c>
      <c r="D10" t="s">
        <v>427</v>
      </c>
      <c r="E10">
        <v>1047</v>
      </c>
      <c r="F10">
        <v>315</v>
      </c>
    </row>
    <row r="11" spans="1:6">
      <c r="A11" t="s">
        <v>435</v>
      </c>
      <c r="B11" t="s">
        <v>236</v>
      </c>
      <c r="C11" t="s">
        <v>236</v>
      </c>
      <c r="D11" t="s">
        <v>427</v>
      </c>
      <c r="E11">
        <v>1113</v>
      </c>
      <c r="F11">
        <v>791</v>
      </c>
    </row>
    <row r="12" spans="1:6">
      <c r="A12" t="s">
        <v>436</v>
      </c>
      <c r="B12" t="s">
        <v>240</v>
      </c>
      <c r="C12" t="s">
        <v>240</v>
      </c>
      <c r="D12" t="s">
        <v>427</v>
      </c>
      <c r="E12">
        <v>388</v>
      </c>
      <c r="F12">
        <v>330</v>
      </c>
    </row>
    <row r="13" spans="1:6">
      <c r="A13" t="s">
        <v>437</v>
      </c>
      <c r="B13" t="s">
        <v>240</v>
      </c>
      <c r="C13" t="s">
        <v>240</v>
      </c>
      <c r="D13" t="s">
        <v>427</v>
      </c>
      <c r="E13">
        <v>-6</v>
      </c>
      <c r="F13">
        <v>184</v>
      </c>
    </row>
    <row r="14" spans="1:6">
      <c r="A14" t="s">
        <v>438</v>
      </c>
      <c r="B14" t="s">
        <v>251</v>
      </c>
      <c r="C14" t="s">
        <v>251</v>
      </c>
      <c r="D14" t="s">
        <v>427</v>
      </c>
    </row>
    <row r="15" spans="1:6">
      <c r="A15" t="s">
        <v>381</v>
      </c>
      <c r="B15" t="s">
        <v>264</v>
      </c>
      <c r="C15" t="s">
        <v>264</v>
      </c>
      <c r="D15" t="s">
        <v>427</v>
      </c>
      <c r="E15">
        <v>683</v>
      </c>
      <c r="F15">
        <v>-1972</v>
      </c>
    </row>
    <row r="16" spans="1:6">
      <c r="A16" t="s">
        <v>439</v>
      </c>
      <c r="B16" t="s">
        <v>440</v>
      </c>
      <c r="C16" t="s">
        <v>247</v>
      </c>
      <c r="D16" t="s">
        <v>427</v>
      </c>
      <c r="E16">
        <v>4453</v>
      </c>
      <c r="F16">
        <v>-1903</v>
      </c>
    </row>
    <row r="17" spans="1:6">
      <c r="A17" t="s">
        <v>387</v>
      </c>
      <c r="B17" t="s">
        <v>276</v>
      </c>
      <c r="C17" t="s">
        <v>276</v>
      </c>
      <c r="D17" t="s">
        <v>427</v>
      </c>
      <c r="E17">
        <v>151</v>
      </c>
      <c r="F17">
        <v>1325</v>
      </c>
    </row>
    <row r="18" spans="1:6">
      <c r="A18" t="s">
        <v>441</v>
      </c>
      <c r="B18" t="s">
        <v>273</v>
      </c>
      <c r="C18" t="s">
        <v>273</v>
      </c>
      <c r="D18" t="s">
        <v>427</v>
      </c>
      <c r="E18">
        <v>-1954</v>
      </c>
      <c r="F18">
        <v>1160</v>
      </c>
    </row>
    <row r="19" spans="1:6">
      <c r="A19" t="s">
        <v>393</v>
      </c>
      <c r="B19" t="s">
        <v>269</v>
      </c>
      <c r="C19" t="s">
        <v>269</v>
      </c>
      <c r="D19" t="s">
        <v>427</v>
      </c>
      <c r="E19">
        <v>-5809</v>
      </c>
      <c r="F19">
        <v>-11781</v>
      </c>
    </row>
    <row r="20" spans="1:6">
      <c r="A20" t="s">
        <v>398</v>
      </c>
      <c r="B20" t="s">
        <v>277</v>
      </c>
      <c r="C20" t="s">
        <v>277</v>
      </c>
      <c r="D20" t="s">
        <v>427</v>
      </c>
      <c r="E20">
        <v>116</v>
      </c>
      <c r="F20">
        <v>245</v>
      </c>
    </row>
    <row r="21" spans="1:6">
      <c r="A21" t="s">
        <v>442</v>
      </c>
      <c r="B21" t="s">
        <v>285</v>
      </c>
      <c r="C21" t="s">
        <v>285</v>
      </c>
      <c r="D21" t="s">
        <v>427</v>
      </c>
      <c r="E21">
        <v>-62129</v>
      </c>
      <c r="F21">
        <v>-76842</v>
      </c>
    </row>
    <row r="22" spans="1:6">
      <c r="A22" t="s">
        <v>443</v>
      </c>
      <c r="B22" t="s">
        <v>286</v>
      </c>
      <c r="C22" t="s">
        <v>286</v>
      </c>
      <c r="D22" t="s">
        <v>444</v>
      </c>
    </row>
    <row r="23" spans="1:6">
      <c r="A23" t="s">
        <v>445</v>
      </c>
      <c r="B23" t="s">
        <v>290</v>
      </c>
      <c r="C23" t="s">
        <v>290</v>
      </c>
      <c r="D23" t="s">
        <v>444</v>
      </c>
      <c r="E23">
        <v>-390</v>
      </c>
      <c r="F23">
        <v>-587</v>
      </c>
    </row>
    <row r="24" spans="1:6">
      <c r="A24" t="s">
        <v>446</v>
      </c>
      <c r="B24" t="s">
        <v>290</v>
      </c>
      <c r="C24" t="s">
        <v>290</v>
      </c>
      <c r="D24" t="s">
        <v>444</v>
      </c>
      <c r="E24">
        <v>-12487</v>
      </c>
      <c r="F24">
        <v>-71177</v>
      </c>
    </row>
    <row r="25" spans="1:6">
      <c r="A25" t="s">
        <v>447</v>
      </c>
      <c r="B25" t="s">
        <v>299</v>
      </c>
      <c r="C25" t="s">
        <v>299</v>
      </c>
      <c r="D25" t="s">
        <v>431</v>
      </c>
      <c r="E25">
        <v>58891</v>
      </c>
      <c r="F25">
        <v>63930</v>
      </c>
    </row>
    <row r="26" spans="1:6">
      <c r="A26" t="s">
        <v>448</v>
      </c>
      <c r="B26" t="s">
        <v>287</v>
      </c>
      <c r="C26" t="s">
        <v>287</v>
      </c>
      <c r="D26" t="s">
        <v>444</v>
      </c>
      <c r="E26">
        <v>-1425</v>
      </c>
      <c r="F26">
        <v>-3449</v>
      </c>
    </row>
    <row r="27" spans="1:6">
      <c r="A27" t="s">
        <v>449</v>
      </c>
      <c r="B27" t="s">
        <v>289</v>
      </c>
      <c r="C27" t="s">
        <v>289</v>
      </c>
      <c r="D27" t="s">
        <v>444</v>
      </c>
      <c r="E27">
        <v>-1416</v>
      </c>
      <c r="F27">
        <v>-1173</v>
      </c>
    </row>
    <row r="28" spans="1:6">
      <c r="A28" t="s">
        <v>450</v>
      </c>
      <c r="B28" t="s">
        <v>296</v>
      </c>
      <c r="C28" t="s">
        <v>296</v>
      </c>
      <c r="D28" t="s">
        <v>444</v>
      </c>
      <c r="E28">
        <v>43173</v>
      </c>
      <c r="F28">
        <v>-12456</v>
      </c>
    </row>
    <row r="29" spans="1:6">
      <c r="A29" t="s">
        <v>451</v>
      </c>
      <c r="B29" t="s">
        <v>297</v>
      </c>
      <c r="C29" t="s">
        <v>297</v>
      </c>
      <c r="D29" t="s">
        <v>431</v>
      </c>
    </row>
    <row r="30" spans="1:6">
      <c r="A30" t="s">
        <v>452</v>
      </c>
      <c r="B30" t="s">
        <v>298</v>
      </c>
      <c r="C30" t="s">
        <v>298</v>
      </c>
      <c r="D30" t="s">
        <v>431</v>
      </c>
      <c r="E30">
        <v>39246</v>
      </c>
      <c r="F30">
        <v>656</v>
      </c>
    </row>
    <row r="31" spans="1:6">
      <c r="A31" t="s">
        <v>453</v>
      </c>
      <c r="B31" t="s">
        <v>298</v>
      </c>
      <c r="C31" t="s">
        <v>298</v>
      </c>
      <c r="D31" t="s">
        <v>431</v>
      </c>
      <c r="F31">
        <v>1</v>
      </c>
    </row>
    <row r="32" spans="1:6">
      <c r="A32" t="s">
        <v>454</v>
      </c>
      <c r="B32" t="s">
        <v>298</v>
      </c>
      <c r="C32" t="s">
        <v>298</v>
      </c>
      <c r="D32" t="s">
        <v>431</v>
      </c>
      <c r="E32">
        <v>52</v>
      </c>
      <c r="F32">
        <v>171</v>
      </c>
    </row>
    <row r="33" spans="1:6">
      <c r="A33" t="s">
        <v>455</v>
      </c>
      <c r="B33" t="s">
        <v>456</v>
      </c>
      <c r="C33" t="s">
        <v>456</v>
      </c>
      <c r="D33" t="s">
        <v>431</v>
      </c>
      <c r="E33">
        <v>-87</v>
      </c>
      <c r="F33">
        <v>-357</v>
      </c>
    </row>
    <row r="34" spans="1:6">
      <c r="A34" t="s">
        <v>457</v>
      </c>
      <c r="D34" t="s">
        <v>431</v>
      </c>
      <c r="E34">
        <v>-474</v>
      </c>
      <c r="F34">
        <v>-1878</v>
      </c>
    </row>
    <row r="35" spans="1:6">
      <c r="A35" t="s">
        <v>458</v>
      </c>
      <c r="D35" t="s">
        <v>431</v>
      </c>
      <c r="E35">
        <v>460</v>
      </c>
      <c r="F35">
        <v>1854</v>
      </c>
    </row>
    <row r="36" spans="1:6">
      <c r="A36" t="s">
        <v>459</v>
      </c>
      <c r="B36" t="s">
        <v>311</v>
      </c>
      <c r="C36" t="s">
        <v>311</v>
      </c>
      <c r="D36" t="s">
        <v>431</v>
      </c>
      <c r="E36">
        <v>39197</v>
      </c>
      <c r="F36">
        <v>447</v>
      </c>
    </row>
    <row r="37" spans="1:6">
      <c r="A37" t="s">
        <v>460</v>
      </c>
      <c r="B37" t="s">
        <v>460</v>
      </c>
      <c r="C37" t="s">
        <v>312</v>
      </c>
      <c r="D37" t="s">
        <v>431</v>
      </c>
      <c r="E37">
        <v>20241</v>
      </c>
      <c r="F37">
        <v>-88851</v>
      </c>
    </row>
    <row r="38" spans="1:6">
      <c r="A38" t="s">
        <v>461</v>
      </c>
      <c r="B38" t="s">
        <v>462</v>
      </c>
      <c r="C38" t="s">
        <v>315</v>
      </c>
      <c r="D38" t="s">
        <v>431</v>
      </c>
      <c r="E38">
        <v>23900</v>
      </c>
      <c r="F38">
        <v>112751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7D9CD1-6368-4FF2-B30C-198AB36B5D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B43337-6415-403F-A2D2-090FCB5D7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E371D-723A-4D31-945A-A9FDA703A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2021-10-07T02:48:22Z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