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Financial Statements - PDF &amp; Excel\"/>
    </mc:Choice>
  </mc:AlternateContent>
  <bookViews>
    <workbookView xWindow="0" yWindow="0" windowWidth="20490" windowHeight="7650" activeTab="1"/>
  </bookViews>
  <sheets>
    <sheet name="Accounts" sheetId="1" r:id="rId1"/>
    <sheet name="mapping template" sheetId="6" r:id="rId2"/>
    <sheet name="Ratios" sheetId="2" r:id="rId3"/>
    <sheet name="bs" sheetId="3" r:id="rId4"/>
    <sheet name="pl" sheetId="4" r:id="rId5"/>
    <sheet name="cf" sheetId="5" r:id="rId6"/>
  </sheets>
  <calcPr calcId="162913"/>
</workbook>
</file>

<file path=xl/calcChain.xml><?xml version="1.0" encoding="utf-8"?>
<calcChain xmlns="http://schemas.openxmlformats.org/spreadsheetml/2006/main">
  <c r="G212" i="1" l="1"/>
  <c r="F212" i="1"/>
  <c r="G206" i="1"/>
  <c r="G92" i="1"/>
  <c r="F92" i="1"/>
  <c r="G432" i="1" l="1"/>
  <c r="G433" i="1" s="1"/>
  <c r="F432" i="1"/>
  <c r="F433" i="1" s="1"/>
  <c r="G417" i="1"/>
  <c r="G418" i="1" s="1"/>
  <c r="F417" i="1"/>
  <c r="F418" i="1" s="1"/>
  <c r="G409" i="1"/>
  <c r="G410" i="1" s="1"/>
  <c r="F409" i="1"/>
  <c r="F410" i="1" s="1"/>
  <c r="G397" i="1"/>
  <c r="F397" i="1"/>
  <c r="O381" i="1"/>
  <c r="N381" i="1"/>
  <c r="M381" i="1"/>
  <c r="L381" i="1"/>
  <c r="K381" i="1"/>
  <c r="J381" i="1"/>
  <c r="O375" i="1"/>
  <c r="N375" i="1"/>
  <c r="M375" i="1"/>
  <c r="L375" i="1"/>
  <c r="K375" i="1"/>
  <c r="J375" i="1"/>
  <c r="O370" i="1"/>
  <c r="N370" i="1"/>
  <c r="I369" i="1"/>
  <c r="H369" i="1"/>
  <c r="M366" i="1"/>
  <c r="L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G326" i="1" s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F227" i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G161" i="1" s="1"/>
  <c r="G8" i="1" s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3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L12" i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I373" i="1" s="1"/>
  <c r="H11" i="1"/>
  <c r="G11" i="1"/>
  <c r="F11" i="1"/>
  <c r="O10" i="1"/>
  <c r="N10" i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L371" i="1" s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F128" i="1" l="1"/>
  <c r="F7" i="1" s="1"/>
  <c r="F161" i="1"/>
  <c r="F8" i="1" s="1"/>
  <c r="H373" i="1"/>
  <c r="G383" i="1"/>
  <c r="G382" i="1"/>
  <c r="G12" i="1"/>
  <c r="G376" i="1" s="1"/>
  <c r="F384" i="1"/>
  <c r="F13" i="1"/>
  <c r="F377" i="1"/>
  <c r="F353" i="1"/>
  <c r="F355" i="1" s="1"/>
  <c r="F357" i="1" s="1"/>
  <c r="F385" i="1"/>
  <c r="G384" i="1"/>
  <c r="G13" i="1"/>
  <c r="G377" i="1"/>
  <c r="G353" i="1"/>
  <c r="G355" i="1" s="1"/>
  <c r="G357" i="1" s="1"/>
  <c r="G385" i="1"/>
  <c r="J368" i="1"/>
  <c r="J372" i="1"/>
  <c r="F375" i="1"/>
  <c r="L376" i="1"/>
  <c r="J377" i="1"/>
  <c r="H378" i="1"/>
  <c r="F381" i="1"/>
  <c r="L382" i="1"/>
  <c r="J383" i="1"/>
  <c r="H384" i="1"/>
  <c r="K368" i="1"/>
  <c r="K372" i="1"/>
  <c r="G375" i="1"/>
  <c r="M376" i="1"/>
  <c r="K377" i="1"/>
  <c r="I378" i="1"/>
  <c r="G381" i="1"/>
  <c r="M382" i="1"/>
  <c r="K383" i="1"/>
  <c r="I384" i="1"/>
  <c r="H365" i="1"/>
  <c r="L368" i="1"/>
  <c r="L372" i="1"/>
  <c r="H375" i="1"/>
  <c r="N376" i="1"/>
  <c r="L377" i="1"/>
  <c r="J378" i="1"/>
  <c r="H381" i="1"/>
  <c r="N382" i="1"/>
  <c r="J384" i="1"/>
  <c r="I365" i="1"/>
  <c r="M368" i="1"/>
  <c r="M372" i="1"/>
  <c r="I375" i="1"/>
  <c r="O376" i="1"/>
  <c r="M377" i="1"/>
  <c r="K378" i="1"/>
  <c r="I381" i="1"/>
  <c r="O382" i="1"/>
  <c r="K384" i="1"/>
  <c r="F363" i="1"/>
  <c r="N368" i="1"/>
  <c r="N372" i="1"/>
  <c r="H376" i="1"/>
  <c r="N377" i="1"/>
  <c r="L378" i="1"/>
  <c r="H382" i="1"/>
  <c r="G363" i="1"/>
  <c r="O368" i="1"/>
  <c r="O372" i="1"/>
  <c r="I376" i="1"/>
  <c r="O377" i="1"/>
  <c r="M378" i="1"/>
  <c r="I382" i="1"/>
  <c r="F44" i="1"/>
  <c r="H363" i="1"/>
  <c r="G44" i="1"/>
  <c r="I363" i="1"/>
  <c r="F12" i="1" l="1"/>
  <c r="F376" i="1" s="1"/>
  <c r="F382" i="1"/>
  <c r="F383" i="1"/>
  <c r="G366" i="1"/>
  <c r="G14" i="1"/>
  <c r="G378" i="1"/>
  <c r="G370" i="1"/>
  <c r="G59" i="1"/>
  <c r="G67" i="1" s="1"/>
  <c r="G71" i="1" s="1"/>
  <c r="F378" i="1"/>
  <c r="F370" i="1"/>
  <c r="F59" i="1"/>
  <c r="F67" i="1" s="1"/>
  <c r="F71" i="1" s="1"/>
  <c r="F366" i="1" l="1"/>
  <c r="F14" i="1"/>
  <c r="F373" i="1"/>
  <c r="F83" i="1"/>
  <c r="F372" i="1"/>
  <c r="F6" i="1"/>
  <c r="G373" i="1"/>
  <c r="G83" i="1"/>
  <c r="G372" i="1"/>
  <c r="G6" i="1"/>
  <c r="G371" i="1" l="1"/>
  <c r="G365" i="1"/>
  <c r="F371" i="1"/>
  <c r="F365" i="1"/>
</calcChain>
</file>

<file path=xl/sharedStrings.xml><?xml version="1.0" encoding="utf-8"?>
<sst xmlns="http://schemas.openxmlformats.org/spreadsheetml/2006/main" count="895" uniqueCount="541">
  <si>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</si>
  <si>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</si>
  <si>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</si>
  <si>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</si>
  <si>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</si>
  <si>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</si>
  <si>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</si>
  <si>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</si>
  <si>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</si>
  <si>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</si>
  <si>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</si>
  <si>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</si>
  <si>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</si>
  <si>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</si>
  <si>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</si>
  <si>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</si>
  <si>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</si>
  <si>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</si>
  <si>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</si>
  <si>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</si>
  <si>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</si>
  <si>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</si>
  <si>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</si>
  <si>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</si>
  <si>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</si>
  <si>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</si>
  <si>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</si>
  <si>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</si>
  <si>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</si>
  <si>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</si>
  <si>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</si>
  <si>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</si>
  <si>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</si>
  <si>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</si>
  <si>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</si>
  <si>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</si>
  <si>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</si>
  <si>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</si>
  <si>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</si>
  <si>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</si>
  <si>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</si>
  <si>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</si>
  <si>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</si>
  <si>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</si>
  <si>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</si>
  <si>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</si>
  <si>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</si>
  <si>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</si>
  <si>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</si>
  <si>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</si>
  <si>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</si>
  <si>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</si>
  <si>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</si>
  <si>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</si>
  <si>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</si>
  <si>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</si>
  <si>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</si>
  <si>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</si>
  <si>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</si>
  <si>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</si>
  <si>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</si>
  <si>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</si>
  <si>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</si>
  <si>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</si>
  <si>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</si>
  <si>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</si>
  <si>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</si>
  <si>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</si>
  <si>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</si>
  <si>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</si>
  <si>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</si>
  <si>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</si>
  <si>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</si>
  <si>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</si>
  <si>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</si>
  <si>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</si>
  <si>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</si>
  <si>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</si>
  <si>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</si>
  <si>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</si>
  <si>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</si>
  <si>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</si>
  <si>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</si>
  <si>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</si>
  <si>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</si>
  <si>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</si>
  <si>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</si>
  <si>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</si>
  <si>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</si>
  <si>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</si>
  <si>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</si>
  <si>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</si>
  <si>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</si>
  <si>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</si>
  <si>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</si>
  <si>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</si>
  <si>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</si>
  <si>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</si>
  <si>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</si>
  <si>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</si>
  <si>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</si>
  <si>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</si>
  <si>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</si>
  <si>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</si>
  <si>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</si>
  <si>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</si>
  <si>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</si>
  <si>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</si>
  <si>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</si>
  <si>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</si>
  <si>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</si>
  <si>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</si>
  <si>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</si>
  <si>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</si>
  <si>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</si>
  <si>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</si>
  <si>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</si>
  <si>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</si>
  <si>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</si>
  <si>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</si>
  <si>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</si>
  <si>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</si>
  <si>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</si>
  <si>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</si>
  <si>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</si>
  <si>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</si>
  <si>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</si>
  <si>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</si>
  <si>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</si>
  <si>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</si>
  <si>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</si>
  <si>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</si>
  <si>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</si>
  <si>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</si>
  <si>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</si>
  <si>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</si>
  <si>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</si>
  <si>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</si>
  <si>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</si>
  <si>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</si>
  <si>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</si>
  <si>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</si>
  <si>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</si>
  <si>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</si>
  <si>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</si>
  <si>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</si>
  <si>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</si>
  <si>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</si>
  <si>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</si>
  <si>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</si>
  <si>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</si>
  <si>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</si>
  <si>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</si>
  <si>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</si>
  <si>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</si>
  <si>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</si>
  <si>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</si>
  <si>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</si>
  <si>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</si>
  <si>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</si>
  <si>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</si>
  <si>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</si>
  <si>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</si>
  <si>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</si>
  <si>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</si>
  <si>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</si>
  <si>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</si>
  <si>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</si>
  <si>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</si>
  <si>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</si>
  <si>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</si>
  <si>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</si>
  <si>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</si>
  <si>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</si>
  <si>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</si>
  <si>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</si>
  <si>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</si>
  <si>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</si>
  <si>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</si>
  <si>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</si>
  <si>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</si>
  <si>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</si>
  <si>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</si>
  <si>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</si>
  <si>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</si>
  <si>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</si>
  <si>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</si>
  <si>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</si>
  <si>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</si>
  <si>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</si>
  <si>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</si>
  <si>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</si>
  <si>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</si>
  <si>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</si>
  <si>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</si>
  <si>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</si>
  <si>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</si>
  <si>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</si>
  <si>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</si>
  <si>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</si>
  <si>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</si>
  <si>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</si>
  <si>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</si>
  <si>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</si>
  <si>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</si>
  <si>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</si>
  <si>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</si>
  <si>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</si>
  <si>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</si>
  <si>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</si>
  <si>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</si>
  <si>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</si>
  <si>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</si>
  <si>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</si>
  <si>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</si>
  <si>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</si>
  <si>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</si>
  <si>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</si>
  <si>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</si>
  <si>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</si>
  <si>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</si>
  <si>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</si>
  <si>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</si>
  <si>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</si>
  <si>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</si>
  <si>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</si>
  <si>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</si>
  <si>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</si>
  <si>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</si>
  <si>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</si>
  <si>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</si>
  <si>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</si>
  <si>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</si>
  <si>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</si>
  <si>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</si>
  <si>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</si>
  <si>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</si>
  <si>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</si>
  <si>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</si>
  <si>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</si>
  <si>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</si>
  <si>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</si>
  <si>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</si>
  <si>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</si>
  <si>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</si>
  <si>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</si>
  <si>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</si>
  <si>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</si>
  <si>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</si>
  <si>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</si>
  <si>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</si>
  <si>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</si>
  <si>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</si>
  <si>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</si>
  <si>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</si>
  <si>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</si>
  <si>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</si>
  <si>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</si>
  <si>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</si>
  <si>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</si>
  <si>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</si>
  <si>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</si>
  <si>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</si>
  <si>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</si>
  <si>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</si>
  <si>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</si>
  <si>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</si>
  <si>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</si>
  <si>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</si>
  <si>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</si>
  <si>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</si>
  <si>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</si>
  <si>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</si>
  <si>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</si>
  <si>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</si>
  <si>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</si>
  <si>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</si>
  <si>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</si>
  <si>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</si>
  <si>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</si>
  <si>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</si>
  <si>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</si>
  <si>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</si>
  <si>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</si>
  <si>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</si>
  <si>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</si>
  <si>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</si>
  <si>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</si>
  <si>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</si>
  <si>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</si>
  <si>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</si>
  <si>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</si>
  <si>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</si>
  <si>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</si>
  <si>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</si>
  <si>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</si>
  <si>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</si>
  <si>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</si>
  <si>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</si>
  <si>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</si>
  <si>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</si>
  <si>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</si>
  <si>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</si>
  <si>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</si>
  <si>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</si>
  <si>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</si>
  <si>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</si>
  <si>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</si>
  <si>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</si>
  <si>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</si>
  <si>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</si>
  <si>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</si>
  <si>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</si>
  <si>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</si>
  <si>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</si>
  <si>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</si>
  <si>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</si>
  <si>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</si>
  <si>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</si>
  <si>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</si>
  <si>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</si>
  <si>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</si>
  <si>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</si>
  <si>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</si>
  <si>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</si>
  <si>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</si>
  <si>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</si>
  <si>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</si>
  <si>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</si>
  <si>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</si>
  <si>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</si>
  <si>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</si>
  <si>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</si>
  <si>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</si>
  <si>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</si>
  <si>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</si>
  <si>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</si>
  <si>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</si>
  <si>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</si>
  <si>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</si>
  <si>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</si>
  <si>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</si>
  <si>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</si>
  <si>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</si>
  <si>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</si>
  <si>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</si>
  <si>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</si>
  <si>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</si>
  <si>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</si>
  <si>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</si>
  <si>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</si>
  <si>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</si>
  <si>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</si>
  <si>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</si>
  <si>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</si>
  <si>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</si>
  <si>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</si>
  <si>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</si>
  <si>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</si>
  <si>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</si>
  <si>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</si>
  <si>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</si>
  <si>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</si>
  <si>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</si>
  <si>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</si>
  <si>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</si>
  <si>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</si>
  <si>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</si>
  <si>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</si>
  <si>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</si>
  <si>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</si>
  <si>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</si>
  <si>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</si>
  <si>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</si>
  <si>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Table of Contents</t>
  </si>
  <si>
    <t>ADVERUM BIOTECHNOLOGIES, INC</t>
  </si>
  <si>
    <t>CONSOLIDATED BALANCE SHEETS</t>
  </si>
  <si>
    <t>(In thousands, except share and per share data)</t>
  </si>
  <si>
    <t>Assets</t>
  </si>
  <si>
    <t>Current assets:</t>
  </si>
  <si>
    <t>Cash and cash equivalents</t>
  </si>
  <si>
    <t>Short-term investments</t>
  </si>
  <si>
    <t>Prepaid expenses and other current assets</t>
  </si>
  <si>
    <t>Total current assets</t>
  </si>
  <si>
    <t>Property and equipment, net</t>
  </si>
  <si>
    <t>Property and Equipment</t>
  </si>
  <si>
    <t>Restricted cash</t>
  </si>
  <si>
    <t>Deposit and other non-current assets</t>
  </si>
  <si>
    <t>Intangible asset</t>
  </si>
  <si>
    <t>Other Intangibles</t>
  </si>
  <si>
    <t>Total assets</t>
  </si>
  <si>
    <t>Liabilities and stockholders equity</t>
  </si>
  <si>
    <t>Current liabilities:</t>
  </si>
  <si>
    <t>Accounts payable</t>
  </si>
  <si>
    <t>Accrued expenses and other current liabilities</t>
  </si>
  <si>
    <t>Accruals</t>
  </si>
  <si>
    <t>Deferred rent, current portion</t>
  </si>
  <si>
    <t>Accrued Revenue</t>
  </si>
  <si>
    <t>Deferred revenue, current portion</t>
  </si>
  <si>
    <t>Total current liabilities</t>
  </si>
  <si>
    <t>Long-term liabilities:</t>
  </si>
  <si>
    <t>Deferred rent, net of current portion</t>
  </si>
  <si>
    <t>Deferred revenue, net of current portion</t>
  </si>
  <si>
    <t>Deferred tax liability, non-current</t>
  </si>
  <si>
    <t>Other non-current liabilities</t>
  </si>
  <si>
    <t>Total liabilities</t>
  </si>
  <si>
    <t>Commitments and contingencies (Note 10)</t>
  </si>
  <si>
    <t>Stockholders equity:</t>
  </si>
  <si>
    <t>Preferred stock, $0.0001 par value, 5,000,000 shares authorized; no shares issued and</t>
  </si>
  <si>
    <t>outstanding</t>
  </si>
  <si>
    <t>Common stock, $0.0001 par value, 300,000,000 shares authorized at December 31,</t>
  </si>
  <si>
    <t>2018 and 2017; 62,965,468 and 49,015,339 shares issued and outstanding at</t>
  </si>
  <si>
    <t>December 31, 2018 and 2017, respectively</t>
  </si>
  <si>
    <t>Additional paid-in capital</t>
  </si>
  <si>
    <t>Accumulated other comprehensive loss</t>
  </si>
  <si>
    <t>Accumulated deficit</t>
  </si>
  <si>
    <t>Total stockholders equity</t>
  </si>
  <si>
    <t>Collaboration and license revenue</t>
  </si>
  <si>
    <t>Operating expenses:</t>
  </si>
  <si>
    <t>Research and development</t>
  </si>
  <si>
    <t>General and administrative</t>
  </si>
  <si>
    <t>Impairment of goodwill and intangible assets</t>
  </si>
  <si>
    <t>Total operating expenses</t>
  </si>
  <si>
    <t>Operating loss</t>
  </si>
  <si>
    <t>Other income:</t>
  </si>
  <si>
    <t>Other income, net</t>
  </si>
  <si>
    <t>Net loss before income taxes</t>
  </si>
  <si>
    <t>Income tax benefit</t>
  </si>
  <si>
    <t>Net loss</t>
  </si>
  <si>
    <t>Other comprehensive loss:</t>
  </si>
  <si>
    <t>Net unrealized gain (loss) on marketable securities</t>
  </si>
  <si>
    <t>Foreign currency translation adjustment</t>
  </si>
  <si>
    <t>Comprehensive loss</t>
  </si>
  <si>
    <t>Net loss per share - basic and diluted</t>
  </si>
  <si>
    <t>(In thousands, except per share data)</t>
  </si>
  <si>
    <t>Consolidated Statements of Operations and</t>
  </si>
  <si>
    <t>Comprehensive Loss Data:</t>
  </si>
  <si>
    <t>Total Other Comprehensive Loss</t>
  </si>
  <si>
    <t>Total Other Comprehensive Income</t>
  </si>
  <si>
    <t>Revenue</t>
  </si>
  <si>
    <t>Research and development (1)</t>
  </si>
  <si>
    <t>General and administrative (2)</t>
  </si>
  <si>
    <t>Impairment of goodwill and intangible assets (3)</t>
  </si>
  <si>
    <t>Restructuring charges (4)</t>
  </si>
  <si>
    <t>Operating Loss</t>
  </si>
  <si>
    <t>Other income (expense)</t>
  </si>
  <si>
    <t>Interest expense</t>
  </si>
  <si>
    <t>Other income (expense), net</t>
  </si>
  <si>
    <t>Other Income - net</t>
  </si>
  <si>
    <t>Changes in fair value of warrant liabilities</t>
  </si>
  <si>
    <t>Loss on extinguishment of related-party convertible notes</t>
  </si>
  <si>
    <t>Total other income (expense), net</t>
  </si>
  <si>
    <t>Net loss before income tax benefit</t>
  </si>
  <si>
    <t>Profit before Zakat</t>
  </si>
  <si>
    <t>Income tax benefit (5)</t>
  </si>
  <si>
    <t>Net loss after income tax benefit</t>
  </si>
  <si>
    <t>Deemed dividend (6)</t>
  </si>
  <si>
    <t>Net loss attributable to common stockholders</t>
  </si>
  <si>
    <t>Net unrealized loss on marketable securities</t>
  </si>
  <si>
    <t>Net loss per share attributable to common stockholders-basic and diluted</t>
  </si>
  <si>
    <t>Weighted-average common shares outstanding-basic and diluted</t>
  </si>
  <si>
    <t>Cash flows from operating activities:</t>
  </si>
  <si>
    <t>Operating Activities</t>
  </si>
  <si>
    <t>Adjustments to reconcile net loss to net cash used in operating activities:</t>
  </si>
  <si>
    <t>Depreciation and amortization</t>
  </si>
  <si>
    <t>Stock-based compensation expense</t>
  </si>
  <si>
    <t>Amortization of premium on marketable securities</t>
  </si>
  <si>
    <t>Accreted interest on BPI</t>
  </si>
  <si>
    <t>Interest income</t>
  </si>
  <si>
    <t>Non-cash research and development expense</t>
  </si>
  <si>
    <t>Other</t>
  </si>
  <si>
    <t>Changes in operating assets and liabilities:</t>
  </si>
  <si>
    <t>Accounts receivable, net</t>
  </si>
  <si>
    <t>Deposit and other long-term assets</t>
  </si>
  <si>
    <t>Restructuring liabilities</t>
  </si>
  <si>
    <t>Deferred revenue</t>
  </si>
  <si>
    <t>Deferred rent</t>
  </si>
  <si>
    <t>Deferred tax liability</t>
  </si>
  <si>
    <t>Net cash used in operating activities</t>
  </si>
  <si>
    <t>Cash flows from investing activities:</t>
  </si>
  <si>
    <t>Investing Activities</t>
  </si>
  <si>
    <t>Purchases of marketable securities</t>
  </si>
  <si>
    <t>Sales of marketable securities</t>
  </si>
  <si>
    <t>Maturities of marketable securities</t>
  </si>
  <si>
    <t>Purchases of property and equipment</t>
  </si>
  <si>
    <t>Net cash provided by (used in) provided by investing activities</t>
  </si>
  <si>
    <t>Cash flows from financing activities:</t>
  </si>
  <si>
    <t>Financing Activities</t>
  </si>
  <si>
    <t>Proceeds from offering of common stock, net of issuance costs</t>
  </si>
  <si>
    <t>Proceeds from issuance of common stock pursuant to option exercises</t>
  </si>
  <si>
    <t>Taxes paid related to net share settlement of restricted stock units</t>
  </si>
  <si>
    <t>Finance Costs</t>
  </si>
  <si>
    <t>Proceeds from employee stock purchase plan</t>
  </si>
  <si>
    <t>Repayment of BPI loan</t>
  </si>
  <si>
    <t>Proceeds from a financing arrangement</t>
  </si>
  <si>
    <t>Net cash provided by financing activities</t>
  </si>
  <si>
    <t>Effect of foreign currency exchange rate on cash and cash equivalents</t>
  </si>
  <si>
    <t>Net increase (decrease) in cash and cash equivalents and restricted cash</t>
  </si>
  <si>
    <t>Net increase (decrease) in cash and cash equivalents</t>
  </si>
  <si>
    <t>Cash and cash equivalents and restricted cash at beginning of period</t>
  </si>
  <si>
    <t>Cash and cash equivalents at beginning of period</t>
  </si>
  <si>
    <t>Cash and cash equivalents and restricted cash at end of period</t>
  </si>
  <si>
    <t>Supplemental schedule of noncash investing and financing information</t>
  </si>
  <si>
    <t>Original Line Item in the pdf</t>
  </si>
  <si>
    <t>Line item in the accounts Tamplate into which Originalline item is mapped</t>
  </si>
  <si>
    <t xml:space="preserve">Person mapping </t>
  </si>
  <si>
    <t>other income (expenses)</t>
  </si>
  <si>
    <t>Niyoshi Aithal</t>
  </si>
  <si>
    <t>construction in progress</t>
  </si>
  <si>
    <t>laboratory equipment</t>
  </si>
  <si>
    <t>property, plant and equipment</t>
  </si>
  <si>
    <t>furniture and fixtures</t>
  </si>
  <si>
    <t>ordinary shares</t>
  </si>
  <si>
    <t>additional paid-in capital</t>
  </si>
  <si>
    <t>there's no impairment value for 2017; deleted</t>
  </si>
  <si>
    <t>r&amp;d value for 2017 was wrong; corrected</t>
  </si>
  <si>
    <t>value was wrong for 2017; corrected</t>
  </si>
  <si>
    <t>deleted these values</t>
  </si>
  <si>
    <t>value for 2017 was wrong; corrected it</t>
  </si>
  <si>
    <t>added this value - other income (expense), net</t>
  </si>
  <si>
    <t>other income (expense), net</t>
  </si>
  <si>
    <t>collaboration and license revenue</t>
  </si>
  <si>
    <t>turnover</t>
  </si>
  <si>
    <t>administrative expenses</t>
  </si>
  <si>
    <t>general and administrative</t>
  </si>
  <si>
    <t>impairment of goodwill and intangible assets</t>
  </si>
  <si>
    <t>impairment</t>
  </si>
  <si>
    <t>research and development</t>
  </si>
  <si>
    <t>added from pdf</t>
  </si>
  <si>
    <t>computer equipment and software</t>
  </si>
  <si>
    <t>accumulated depreciation and amortisation</t>
  </si>
  <si>
    <t>less accumulated depreciation and amortization</t>
  </si>
  <si>
    <t>restricted cash</t>
  </si>
  <si>
    <t>other non-operating non-current assets</t>
  </si>
  <si>
    <t>no value for 2018; deleted it</t>
  </si>
  <si>
    <t>deferred rent, net of current portion</t>
  </si>
  <si>
    <t>deferred income and gains</t>
  </si>
  <si>
    <t>deferred revenue, net of current portion</t>
  </si>
  <si>
    <t>deferred tax liability</t>
  </si>
  <si>
    <t>deferred tax liability, non-current</t>
  </si>
  <si>
    <t>common stock, $0.0001 par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</si>
</sst>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3" fontId="0" fillId="0" borderId="0"/>
    <xf numFmtId="9" fontId="5" fillId="0" borderId="0"/>
  </cellStyleXfs>
  <cellXfs count="45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0" applyFont="1" applyAlignment="1">
      <alignment horizontal="center" vertical="center" wrapText="1"/>
    </xf>
    <xf numFmtId="3" fontId="0" fillId="0" borderId="0" xfId="0" applyAlignment="1">
      <alignment horizontal="center" vertical="center" wrapText="1"/>
    </xf>
    <xf numFmtId="3" fontId="4" fillId="0" borderId="0" xfId="0" applyFont="1" applyAlignment="1">
      <alignment horizontal="left" vertical="center" wrapText="1"/>
    </xf>
    <xf numFmtId="3" fontId="0" fillId="0" borderId="0" xfId="0" applyAlignment="1">
      <alignment horizontal="left" vertical="center" wrapText="1"/>
    </xf>
    <xf numFmtId="3" fontId="0" fillId="12" borderId="0" xfId="0" applyFill="1"/>
    <xf numFmtId="3" fontId="0" fillId="13" borderId="0" xfId="0" applyFill="1"/>
  </cellXfs>
  <cellStyles count="2">
    <cellStyle name="Normal" xfId="0" builtinId="0"/>
    <cellStyle name="Percent" xfId="1" builtinId="5"/>
  </cellStyles>
  <dxfs count="46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2CB-404F-9430-1090C1165C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C2F-460B-BD6B-4BD9AEA997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5FB-45A3-B374-E2F99FD7B9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4C1-4280-A760-4E1BCA34D8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AFC-4667-B696-0DCAD1BC8F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2B4-4D79-9FBF-32D37DCB4F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68C-4A3A-8D92-DA0D3C40FC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3F5-4795-9762-175C926F53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08A-40FA-8C8D-98FCE1B184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272-4407-A645-79189E4DA7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161-4052-A7DA-907EE00DBB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47E-46BE-9BDC-A57FFAFE653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F6E-45C5-A5A2-1E7764220F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A14-451B-B9BC-AF2394039E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D5D-4288-A3CE-2E8DD5ACB6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-72627</v>
      </c>
      <c r="G6" s="7">
        <f t="shared" ref="G6:O6" si="1">IF(G4=$BF$1,"",G71)</f>
        <v>-56147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4741</v>
      </c>
      <c r="G7" s="7">
        <f t="shared" ref="G7:O7" si="2">IF(G4=$BF$1,"",G128)</f>
        <v>8164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208754</v>
      </c>
      <c r="G8" s="7">
        <f t="shared" ref="G8:O8" si="3">IF(G4=$BF$1,"",G161)</f>
        <v>193741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10719</v>
      </c>
      <c r="G9" s="7">
        <f t="shared" ref="G9:O9" si="4">IF(G4=$BF$1,"",G189)</f>
        <v>10674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1609</v>
      </c>
      <c r="G10" s="7">
        <f t="shared" ref="G10:O10" si="5">IF(G4=$BF$1,"",G210)</f>
        <v>7203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201167</v>
      </c>
      <c r="G11" s="7">
        <f t="shared" ref="G11:O11" si="6">IF(G4=$BF$1,"",G227)</f>
        <v>184028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213495</v>
      </c>
      <c r="G12" s="35">
        <f t="shared" ref="G12:O12" si="7">IF(G4=$BF$1,"",SUM(G7:G8))</f>
        <v>201905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213495</v>
      </c>
      <c r="G13" s="35">
        <f t="shared" ref="G13:O13" si="8">IF(G4=$BF$1,"",SUM(G9:G11))</f>
        <v>201905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1612</v>
      </c>
      <c r="G24">
        <v>1849</v>
      </c>
      <c r="H24">
        <v>2319</v>
      </c>
      <c r="I24">
        <v>572</v>
      </c>
      <c r="P24" s="43" t="s">
        <v>518</v>
      </c>
    </row>
    <row r="25" spans="5:16">
      <c r="E25" s="1" t="s">
        <v>27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1612</v>
      </c>
      <c r="G30" s="7">
        <f>IF(G4=$BF$1,"",G24-G25+ABS(G26)-G27-G28-G29)</f>
        <v>1849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  <c r="F31"/>
      <c r="G31"/>
      <c r="H31">
        <v>740</v>
      </c>
      <c r="I31">
        <v>-1227</v>
      </c>
      <c r="P31" s="43" t="s">
        <v>517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24560</v>
      </c>
      <c r="G34">
        <v>20857</v>
      </c>
      <c r="H34">
        <v>22107</v>
      </c>
      <c r="I34">
        <v>7998</v>
      </c>
      <c r="P34" s="43" t="s">
        <v>516</v>
      </c>
    </row>
    <row r="35" spans="5:16">
      <c r="E35" s="1" t="s">
        <v>37</v>
      </c>
      <c r="F35">
        <v>50133</v>
      </c>
      <c r="G35">
        <v>39839</v>
      </c>
      <c r="H35">
        <v>25462</v>
      </c>
      <c r="I35">
        <v>16976</v>
      </c>
      <c r="P35" s="43" t="s">
        <v>515</v>
      </c>
    </row>
    <row r="36" spans="5:16">
      <c r="E36" s="1" t="s">
        <v>38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  <c r="F42">
        <v>5000</v>
      </c>
      <c r="G42"/>
      <c r="H42">
        <v>0</v>
      </c>
      <c r="I42">
        <v>0</v>
      </c>
      <c r="P42" s="43" t="s">
        <v>514</v>
      </c>
    </row>
    <row r="43" spans="5:16">
      <c r="E43" s="6" t="s">
        <v>45</v>
      </c>
      <c r="F43" s="7">
        <f>F32+F33+F34+F35+F36+F37+F38+F39+F40+F41+F42</f>
        <v>79693</v>
      </c>
      <c r="G43" s="7">
        <f>G32+G33+G34+G35+G36+G37+G38+G39+G40+G41+G42</f>
        <v>60696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44"/>
    </row>
    <row r="44" spans="5:16">
      <c r="E44" s="6" t="s">
        <v>46</v>
      </c>
      <c r="F44" s="7">
        <f>F30+F31-F43</f>
        <v>-78081</v>
      </c>
      <c r="G44" s="7">
        <f>IF(G4=$BF$1,"",G30+G31-G43)</f>
        <v>-58847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4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>
        <v>0</v>
      </c>
      <c r="G49">
        <v>0</v>
      </c>
      <c r="H49">
        <v>0</v>
      </c>
      <c r="I49">
        <v>-18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</row>
    <row r="53" spans="5:16">
      <c r="E53" s="1" t="s">
        <v>55</v>
      </c>
    </row>
    <row r="54" spans="5:16">
      <c r="E54" s="1" t="s">
        <v>56</v>
      </c>
      <c r="F54">
        <v>4204</v>
      </c>
      <c r="G54">
        <v>2700</v>
      </c>
      <c r="H54">
        <v>0</v>
      </c>
      <c r="I54">
        <v>0</v>
      </c>
      <c r="P54" s="43" t="s">
        <v>519</v>
      </c>
    </row>
    <row r="55" spans="5:16">
      <c r="E55" s="1" t="s">
        <v>57</v>
      </c>
    </row>
    <row r="56" spans="5:16">
      <c r="E56" s="1" t="s">
        <v>58</v>
      </c>
      <c r="F56">
        <v>0</v>
      </c>
      <c r="G56">
        <v>0</v>
      </c>
      <c r="H56">
        <v>2573</v>
      </c>
      <c r="I56">
        <v>0</v>
      </c>
    </row>
    <row r="57" spans="5:16">
      <c r="E57" s="1" t="s">
        <v>59</v>
      </c>
      <c r="F57"/>
      <c r="G57"/>
      <c r="H57">
        <v>-15</v>
      </c>
      <c r="I57">
        <v>-17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-73877</v>
      </c>
      <c r="G59" s="7">
        <f>IF(G4=$BF$1,"",G44+G45+G46+G47+G48-G49-G50-G51+G52-G53+G54+G55-G56+G57+G58)</f>
        <v>-56147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4"/>
    </row>
    <row r="60" spans="5:16">
      <c r="E60" s="1" t="s">
        <v>62</v>
      </c>
      <c r="F60">
        <v>-1250</v>
      </c>
      <c r="G60"/>
      <c r="H60">
        <v>0</v>
      </c>
      <c r="I60">
        <v>0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-72627</v>
      </c>
      <c r="G67" s="7">
        <f>IF(G4=$BF$1,"",SUM(G59,-G60,-ABS(G61),-G62,-G66))</f>
        <v>-56147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4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-72627</v>
      </c>
      <c r="G71" s="7">
        <f t="shared" ref="G71:O71" si="14">IF(G4=$BF$1,"",SUM(G67:G70))</f>
        <v>-56147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  <c r="F75">
        <v>168</v>
      </c>
      <c r="G75">
        <v>6</v>
      </c>
      <c r="H75">
        <v>-6</v>
      </c>
      <c r="I75">
        <v>0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-72459</v>
      </c>
      <c r="G83" s="7">
        <f t="shared" ref="G83:O83" si="15">IF(G4=$BF$1,"",SUM(G71:G82))</f>
        <v>-56141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</row>
    <row r="90" spans="5:16">
      <c r="E90" s="1" t="s">
        <v>82</v>
      </c>
      <c r="F90" s="38">
        <v>1612</v>
      </c>
      <c r="G90" s="38">
        <v>105</v>
      </c>
      <c r="P90" s="43" t="s">
        <v>528</v>
      </c>
    </row>
    <row r="91" spans="5:16">
      <c r="E91" s="1" t="s">
        <v>83</v>
      </c>
    </row>
    <row r="92" spans="5:16">
      <c r="E92" s="12" t="s">
        <v>84</v>
      </c>
      <c r="F92">
        <f>646+5470+678</f>
        <v>6794</v>
      </c>
      <c r="G92">
        <f>535+4956+552</f>
        <v>6043</v>
      </c>
      <c r="P92" s="43" t="s">
        <v>528</v>
      </c>
    </row>
    <row r="93" spans="5:16">
      <c r="E93" s="1" t="s">
        <v>85</v>
      </c>
    </row>
    <row r="94" spans="5:16">
      <c r="E94" s="1" t="s">
        <v>86</v>
      </c>
      <c r="F94" s="38">
        <v>1602</v>
      </c>
      <c r="G94" s="38">
        <v>1549</v>
      </c>
      <c r="P94" s="43" t="s">
        <v>528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10008</v>
      </c>
      <c r="G98" s="7">
        <f>IF(G4=$BF$1,"",G89+G90+G91+G92+G93+G94+G95+G96)</f>
        <v>7697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4"/>
    </row>
    <row r="99" spans="5:16">
      <c r="E99" s="1" t="s">
        <v>89</v>
      </c>
      <c r="F99" s="38">
        <v>-6422</v>
      </c>
      <c r="G99" s="38">
        <v>-4673</v>
      </c>
      <c r="P99" s="43" t="s">
        <v>528</v>
      </c>
    </row>
    <row r="100" spans="5:16">
      <c r="E100" s="6" t="s">
        <v>90</v>
      </c>
      <c r="F100" s="7">
        <f>F98+F99</f>
        <v>3586</v>
      </c>
      <c r="G100" s="7">
        <f t="shared" ref="G100:O100" si="17">IF(G4=$BF$1,"",G98+G99)</f>
        <v>3024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4"/>
    </row>
    <row r="101" spans="5:16">
      <c r="E101" s="1" t="s">
        <v>91</v>
      </c>
    </row>
    <row r="102" spans="5:16">
      <c r="E102" s="1" t="s">
        <v>92</v>
      </c>
      <c r="F102"/>
      <c r="G102">
        <v>5000</v>
      </c>
      <c r="P102" s="43" t="s">
        <v>534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0</v>
      </c>
      <c r="G104" s="7">
        <f t="shared" ref="G104:O104" si="18">IF(G4=$BF$1,"",G101+G102+G103)</f>
        <v>5000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</row>
    <row r="112" spans="5:16">
      <c r="E112" s="1" t="s">
        <v>102</v>
      </c>
    </row>
    <row r="113" spans="5:16">
      <c r="E113" s="1" t="s">
        <v>103</v>
      </c>
      <c r="F113">
        <v>156</v>
      </c>
      <c r="G113">
        <v>140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</row>
    <row r="126" spans="5:16">
      <c r="E126" s="1" t="s">
        <v>113</v>
      </c>
      <c r="F126" s="38">
        <v>999</v>
      </c>
      <c r="P126" s="43" t="s">
        <v>528</v>
      </c>
    </row>
    <row r="127" spans="5:16">
      <c r="E127" s="12" t="s">
        <v>114</v>
      </c>
      <c r="F127"/>
      <c r="G127"/>
    </row>
    <row r="128" spans="5:16">
      <c r="E128" s="6" t="s">
        <v>115</v>
      </c>
      <c r="F128" s="7">
        <f>F100+SUM(F104:F127)</f>
        <v>4741</v>
      </c>
      <c r="G128" s="7">
        <f t="shared" ref="G128:O128" si="19">IF(G4=$BF$1,"",G100+SUM(G104:G126))</f>
        <v>8164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154949</v>
      </c>
      <c r="G130">
        <v>70519</v>
      </c>
    </row>
    <row r="131" spans="5:15">
      <c r="E131" s="1" t="s">
        <v>118</v>
      </c>
      <c r="F131">
        <v>50130</v>
      </c>
      <c r="G131">
        <v>119966</v>
      </c>
    </row>
    <row r="132" spans="5:15">
      <c r="E132" s="1" t="s">
        <v>119</v>
      </c>
    </row>
    <row r="133" spans="5:15">
      <c r="E133" s="1" t="s">
        <v>120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205079</v>
      </c>
      <c r="G140" s="7">
        <f t="shared" ref="G140:O140" si="20">IF(G4=$BF$1,"",G130+G131+G132+G133+G134+G135+G136+G139)</f>
        <v>190485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</row>
    <row r="145" spans="5:15">
      <c r="E145" s="6" t="s">
        <v>127</v>
      </c>
      <c r="F145" s="7">
        <f>F141+F142+F143+F144</f>
        <v>0</v>
      </c>
      <c r="G145" s="7">
        <f t="shared" ref="G145:O145" si="21">IF(G4=$BF$1,"",G141+G142+G143+G144)</f>
        <v>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5">
      <c r="E146" s="1" t="s">
        <v>128</v>
      </c>
    </row>
    <row r="147" spans="5:15">
      <c r="E147" s="1" t="s">
        <v>129</v>
      </c>
    </row>
    <row r="148" spans="5:15">
      <c r="E148" s="1" t="s">
        <v>130</v>
      </c>
    </row>
    <row r="149" spans="5:15">
      <c r="E149" s="1" t="s">
        <v>131</v>
      </c>
    </row>
    <row r="150" spans="5:15">
      <c r="E150" s="1" t="s">
        <v>132</v>
      </c>
    </row>
    <row r="151" spans="5:15">
      <c r="E151" s="1" t="s">
        <v>133</v>
      </c>
    </row>
    <row r="154" spans="5:15">
      <c r="E154" s="12" t="s">
        <v>134</v>
      </c>
      <c r="F154">
        <v>3675</v>
      </c>
      <c r="G154">
        <v>3256</v>
      </c>
    </row>
    <row r="155" spans="5:15">
      <c r="E155" s="1" t="s">
        <v>135</v>
      </c>
    </row>
    <row r="156" spans="5:15">
      <c r="E156" s="12" t="s">
        <v>136</v>
      </c>
    </row>
    <row r="157" spans="5:15">
      <c r="E157" s="12" t="s">
        <v>137</v>
      </c>
    </row>
    <row r="158" spans="5:15">
      <c r="E158" s="1" t="s">
        <v>138</v>
      </c>
    </row>
    <row r="159" spans="5:15">
      <c r="E159" s="1" t="s">
        <v>139</v>
      </c>
    </row>
    <row r="160" spans="5:15">
      <c r="E160" s="6" t="s">
        <v>140</v>
      </c>
      <c r="F160" s="7">
        <f>F146+F147+F148+F149+F150+F151+F152+F153+F154+F155+F156+F157+F158+F159</f>
        <v>3675</v>
      </c>
      <c r="G160" s="7">
        <f>IF(G4=$BF$1,"",G146+G147+G148+G149+G150+G151+G152+G153+G154+G155+G156+G157+G158+G159)</f>
        <v>3256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208754</v>
      </c>
      <c r="G161" s="7">
        <f t="shared" ref="G161:O161" si="22">IF(G4=$BF$1,"",G140+G145+G160)</f>
        <v>193741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4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v>8784</v>
      </c>
      <c r="G184">
        <v>6964</v>
      </c>
    </row>
    <row r="185" spans="5:16">
      <c r="E185" s="12" t="s">
        <v>162</v>
      </c>
      <c r="F185">
        <v>228</v>
      </c>
      <c r="G185">
        <v>1979</v>
      </c>
      <c r="P185" s="43" t="s">
        <v>528</v>
      </c>
    </row>
    <row r="187" spans="5:16">
      <c r="E187" s="1" t="s">
        <v>163</v>
      </c>
      <c r="F187">
        <v>1707</v>
      </c>
      <c r="G187">
        <v>1731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10719</v>
      </c>
      <c r="G189" s="7">
        <f t="shared" ref="G189:O189" si="23">IF(G4=$BF$1,"",SUM(G163:G188))</f>
        <v>10674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4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G203" s="38">
        <v>1250</v>
      </c>
      <c r="P203" s="43" t="s">
        <v>528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  <c r="F206" s="38">
        <v>1366</v>
      </c>
      <c r="G206" s="38">
        <f>222+5250</f>
        <v>5472</v>
      </c>
      <c r="P206" s="43" t="s">
        <v>528</v>
      </c>
    </row>
    <row r="209" spans="5:16">
      <c r="E209" s="1" t="s">
        <v>180</v>
      </c>
      <c r="F209">
        <v>243</v>
      </c>
      <c r="G209">
        <v>481</v>
      </c>
    </row>
    <row r="210" spans="5:16">
      <c r="E210" s="6" t="s">
        <v>14</v>
      </c>
      <c r="F210" s="7">
        <f>SUM(F191:F209)</f>
        <v>1609</v>
      </c>
      <c r="G210" s="7">
        <f t="shared" ref="G210:O210" si="24">IF(G4=$BF$1,"",SUM(G191:G209))</f>
        <v>7203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4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522503+6</f>
        <v>522509</v>
      </c>
      <c r="G212">
        <f>439048+5</f>
        <v>439053</v>
      </c>
      <c r="P212" s="43" t="s">
        <v>528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-320543</v>
      </c>
      <c r="G217">
        <v>-254062</v>
      </c>
    </row>
    <row r="218" spans="5:16">
      <c r="E218" s="1" t="s">
        <v>188</v>
      </c>
    </row>
    <row r="219" spans="5:16">
      <c r="E219" s="1" t="s">
        <v>189</v>
      </c>
      <c r="F219">
        <v>-799</v>
      </c>
      <c r="G219">
        <v>-963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201167</v>
      </c>
      <c r="G227" s="7">
        <f t="shared" ref="G227:O227" si="25">IF(G4=$BF$1,"",SUM(G212:G226))</f>
        <v>184028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4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/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-72627</v>
      </c>
      <c r="G267">
        <v>-56147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1750</v>
      </c>
      <c r="G271">
        <v>2096</v>
      </c>
    </row>
    <row r="272" spans="5:15">
      <c r="E272" s="1" t="s">
        <v>237</v>
      </c>
    </row>
    <row r="273" spans="5:7" ht="25.5" customHeight="1">
      <c r="E273" s="1" t="s">
        <v>238</v>
      </c>
    </row>
    <row r="274" spans="5:7">
      <c r="E274" s="1" t="s">
        <v>239</v>
      </c>
    </row>
    <row r="275" spans="5:7" ht="25.5" customHeight="1">
      <c r="E275" s="1" t="s">
        <v>240</v>
      </c>
      <c r="F275">
        <v>5024</v>
      </c>
      <c r="G275">
        <v>593</v>
      </c>
    </row>
    <row r="276" spans="5:7">
      <c r="E276" s="1" t="s">
        <v>241</v>
      </c>
    </row>
    <row r="277" spans="5:7" ht="25.5" customHeight="1">
      <c r="E277" s="1" t="s">
        <v>242</v>
      </c>
    </row>
    <row r="278" spans="5:7">
      <c r="E278" s="1" t="s">
        <v>243</v>
      </c>
      <c r="F278">
        <v>95</v>
      </c>
      <c r="G278">
        <v>0</v>
      </c>
    </row>
    <row r="279" spans="5:7">
      <c r="E279" s="1" t="s">
        <v>244</v>
      </c>
    </row>
    <row r="280" spans="5:7" ht="25.5" customHeight="1">
      <c r="E280" s="1" t="s">
        <v>245</v>
      </c>
    </row>
    <row r="281" spans="5:7" ht="25.5" customHeight="1">
      <c r="E281" s="1" t="s">
        <v>246</v>
      </c>
    </row>
    <row r="284" spans="5:7">
      <c r="E284" s="1" t="s">
        <v>247</v>
      </c>
    </row>
    <row r="285" spans="5:7">
      <c r="E285" s="1" t="s">
        <v>248</v>
      </c>
      <c r="F285">
        <v>13432</v>
      </c>
      <c r="G285">
        <v>8723</v>
      </c>
    </row>
    <row r="286" spans="5:7" ht="25.5" customHeight="1">
      <c r="E286" s="1" t="s">
        <v>249</v>
      </c>
    </row>
    <row r="287" spans="5:7">
      <c r="E287" s="1" t="s">
        <v>250</v>
      </c>
    </row>
    <row r="288" spans="5:7">
      <c r="E288" s="1" t="s">
        <v>251</v>
      </c>
      <c r="F288">
        <v>-17</v>
      </c>
      <c r="G288">
        <v>70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20284</v>
      </c>
      <c r="G296" s="7">
        <f>IF(G4=$BF$1,"",G271+G272+G273+G274+G275+G276+G277+G278+G279+G280+G281+G282+G283+G284+G285+G286+G287+G288+G289+G290+G291+G292+G293+G294+G295)</f>
        <v>11482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-52343</v>
      </c>
      <c r="G297" s="7">
        <f t="shared" ref="G297:O297" si="27">IF(G4=$BF$1,"",MIN(F267,F268,F269)+F296)</f>
        <v>-52343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  <c r="F302">
        <v>-793</v>
      </c>
      <c r="G302">
        <v>-491</v>
      </c>
    </row>
    <row r="303" spans="5:15">
      <c r="E303" s="1" t="s">
        <v>265</v>
      </c>
      <c r="F303">
        <v>0</v>
      </c>
      <c r="G303">
        <v>886</v>
      </c>
    </row>
    <row r="305" spans="5:15">
      <c r="E305" s="1" t="s">
        <v>266</v>
      </c>
      <c r="F305">
        <v>-16</v>
      </c>
      <c r="G305">
        <v>0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290</v>
      </c>
      <c r="G309">
        <v>-1946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-67</v>
      </c>
      <c r="G315">
        <v>333</v>
      </c>
    </row>
    <row r="316" spans="5:15">
      <c r="E316" s="1" t="s">
        <v>276</v>
      </c>
    </row>
    <row r="317" spans="5:15">
      <c r="E317" s="1" t="s">
        <v>277</v>
      </c>
      <c r="F317">
        <v>-1035</v>
      </c>
      <c r="G317">
        <v>462</v>
      </c>
    </row>
    <row r="318" spans="5:15">
      <c r="E318" s="6" t="s">
        <v>278</v>
      </c>
      <c r="F318" s="7">
        <f>F299+F300+F301+F302+F303+F304+F305+F306+F307+F308+F309+F310+F311+F312+F313+F314+F315+F316+F317</f>
        <v>-1621</v>
      </c>
      <c r="G318" s="7">
        <f>IF(G4=$BF$1,"",G299+G300+G301+G302+G303+G304+G305+G306+G307+G308+G309+G310+G311+G312+G313+G314+G315+G316+G317)</f>
        <v>-756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-53964</v>
      </c>
      <c r="G319" s="7">
        <f t="shared" ref="G319:O319" si="28">IF(G4=$BF$1,"",G297+G318)</f>
        <v>-53099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-53964</v>
      </c>
      <c r="G326" s="7">
        <f t="shared" ref="G326:O326" si="30">IF(G4=$BF$1,"",G325+G319)</f>
        <v>-53099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-809</v>
      </c>
      <c r="G328">
        <v>-1016</v>
      </c>
    </row>
    <row r="329" spans="5:15">
      <c r="E329" s="1" t="s">
        <v>288</v>
      </c>
      <c r="F329">
        <v>148979</v>
      </c>
      <c r="G329">
        <v>87596</v>
      </c>
    </row>
    <row r="330" spans="5:15">
      <c r="E330" s="1" t="s">
        <v>289</v>
      </c>
    </row>
    <row r="331" spans="5:15">
      <c r="E331" s="1" t="s">
        <v>290</v>
      </c>
      <c r="F331">
        <v>-78726</v>
      </c>
      <c r="G331">
        <v>-209787</v>
      </c>
    </row>
    <row r="332" spans="5:15">
      <c r="E332" s="12" t="s">
        <v>291</v>
      </c>
      <c r="F332">
        <v>0</v>
      </c>
      <c r="G332">
        <v>1003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69444</v>
      </c>
      <c r="G337" s="7">
        <f>IF(G4=$BF$1,"",SUM(G328:G336))</f>
        <v>-122204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71215</v>
      </c>
      <c r="G339">
        <v>17061</v>
      </c>
    </row>
    <row r="340" spans="5:15">
      <c r="E340" s="1" t="s">
        <v>299</v>
      </c>
      <c r="F340">
        <v>100</v>
      </c>
      <c r="G340">
        <v>0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-175</v>
      </c>
      <c r="G343">
        <v>0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-1191</v>
      </c>
      <c r="G349">
        <v>-313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69949</v>
      </c>
      <c r="G352" s="7">
        <f>IF(G4=$BF$1,"",SUM(G339:G351))</f>
        <v>16748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85429</v>
      </c>
      <c r="G353" s="7">
        <f t="shared" ref="G353:O353" si="33">IF(G4=$BF$1,"",G326+G337+G352)</f>
        <v>-158555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  <c r="F354">
        <v>0</v>
      </c>
      <c r="G354">
        <v>-774</v>
      </c>
    </row>
    <row r="355" spans="5:15">
      <c r="E355" s="6" t="s">
        <v>314</v>
      </c>
      <c r="F355" s="7">
        <f>F353+F354</f>
        <v>85429</v>
      </c>
      <c r="G355" s="7">
        <f t="shared" ref="G355:O355" si="34">IF(G4=$BF$1,"",G353+G354)</f>
        <v>-159329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70519</v>
      </c>
      <c r="G356">
        <v>222170</v>
      </c>
    </row>
    <row r="357" spans="5:15">
      <c r="E357" s="6" t="s">
        <v>316</v>
      </c>
      <c r="F357" s="7">
        <f>F355+F356</f>
        <v>155948</v>
      </c>
      <c r="G357" s="7">
        <f t="shared" ref="G357:O357" si="35">IF(G4=$BF$1,"",G355+G356)</f>
        <v>62841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-0.12817739318550567</v>
      </c>
      <c r="G364" s="24">
        <f t="shared" si="37"/>
        <v>-0.20267356619232427</v>
      </c>
      <c r="H364" s="24">
        <f t="shared" si="37"/>
        <v>3.0541958041958042</v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0.29351523678914276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5.7403234194299296E-2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1</v>
      </c>
      <c r="G369" s="27">
        <f t="shared" si="41"/>
        <v>1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-48.437344913151364</v>
      </c>
      <c r="G370" s="27">
        <f t="shared" si="42"/>
        <v>-31.826392644672797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-45.053970223325059</v>
      </c>
      <c r="G371" s="28">
        <f t="shared" si="43"/>
        <v>-30.366143861546782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-0.3401812688821752</v>
      </c>
      <c r="G372" s="27">
        <f t="shared" si="44"/>
        <v>-0.27808622867190014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-0.36102839929014202</v>
      </c>
      <c r="G373" s="27">
        <f t="shared" si="45"/>
        <v>-0.30510031082226619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5.7743741071219469E-2</v>
      </c>
      <c r="G376" s="30">
        <f t="shared" si="47"/>
        <v>8.8541640870706526E-2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6.1282417096243422E-2</v>
      </c>
      <c r="G377" s="30">
        <f t="shared" si="48"/>
        <v>9.7142826091681705E-2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 t="str">
        <f t="shared" ref="F378:O378" si="49">IFERROR(F44/F49,"")</f>
        <v/>
      </c>
      <c r="G378" s="30" t="str">
        <f t="shared" si="49"/>
        <v/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19.475137606119972</v>
      </c>
      <c r="G382" s="32">
        <f t="shared" si="51"/>
        <v>18.150740116170134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19.475137606119972</v>
      </c>
      <c r="G383" s="32">
        <f t="shared" si="52"/>
        <v>18.150740116170134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19.13228845974438</v>
      </c>
      <c r="G384" s="32">
        <f t="shared" si="53"/>
        <v>17.845699831365938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-5.0344248530646514</v>
      </c>
      <c r="G385" s="32">
        <f t="shared" si="54"/>
        <v>-4.9746112047967026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154949</v>
      </c>
      <c r="G418" s="17">
        <f>G130-G417</f>
        <v>70519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5" priority="28">
      <formula>MOD(ROW(),2)=0</formula>
    </cfRule>
  </conditionalFormatting>
  <conditionalFormatting sqref="F101:G103">
    <cfRule type="expression" dxfId="44" priority="27">
      <formula>MOD(ROW(),2)=0</formula>
    </cfRule>
  </conditionalFormatting>
  <conditionalFormatting sqref="E243:G243">
    <cfRule type="expression" dxfId="43" priority="33">
      <formula>MOD(ROW(),2)=0</formula>
    </cfRule>
  </conditionalFormatting>
  <conditionalFormatting sqref="E323:E324">
    <cfRule type="expression" dxfId="42" priority="29">
      <formula>MOD(ROW(),2)=0</formula>
    </cfRule>
  </conditionalFormatting>
  <conditionalFormatting sqref="E329">
    <cfRule type="expression" dxfId="41" priority="26">
      <formula>MOD(ROW(),2)=0</formula>
    </cfRule>
  </conditionalFormatting>
  <conditionalFormatting sqref="E24:G29">
    <cfRule type="expression" dxfId="40" priority="46">
      <formula>MOD(ROW(),2)=0</formula>
    </cfRule>
  </conditionalFormatting>
  <conditionalFormatting sqref="E99:G99 E328:G328 F329:G332 E31:G42">
    <cfRule type="expression" dxfId="39" priority="47">
      <formula>MOD(ROW(),2)=0</formula>
    </cfRule>
  </conditionalFormatting>
  <conditionalFormatting sqref="E45:G58">
    <cfRule type="expression" dxfId="38" priority="45">
      <formula>MOD(ROW(),2)=0</formula>
    </cfRule>
  </conditionalFormatting>
  <conditionalFormatting sqref="E60:G66">
    <cfRule type="expression" dxfId="37" priority="44">
      <formula>MOD(ROW(),2)=0</formula>
    </cfRule>
  </conditionalFormatting>
  <conditionalFormatting sqref="E68:G70">
    <cfRule type="expression" dxfId="36" priority="43">
      <formula>MOD(ROW(),2)=0</formula>
    </cfRule>
  </conditionalFormatting>
  <conditionalFormatting sqref="E72:G82">
    <cfRule type="expression" dxfId="35" priority="42">
      <formula>MOD(ROW(),2)=0</formula>
    </cfRule>
  </conditionalFormatting>
  <conditionalFormatting sqref="E84:G86">
    <cfRule type="expression" dxfId="34" priority="41">
      <formula>MOD(ROW(),2)=0</formula>
    </cfRule>
  </conditionalFormatting>
  <conditionalFormatting sqref="E107:G127">
    <cfRule type="expression" dxfId="33" priority="40">
      <formula>MOD(ROW(),2)=0</formula>
    </cfRule>
  </conditionalFormatting>
  <conditionalFormatting sqref="E141:G144">
    <cfRule type="expression" dxfId="32" priority="39">
      <formula>MOD(ROW(),2)=0</formula>
    </cfRule>
  </conditionalFormatting>
  <conditionalFormatting sqref="E146:G154 F155:G155">
    <cfRule type="expression" dxfId="31" priority="38">
      <formula>MOD(ROW(),2)=0</formula>
    </cfRule>
  </conditionalFormatting>
  <conditionalFormatting sqref="E163:G188">
    <cfRule type="expression" dxfId="30" priority="37">
      <formula>MOD(ROW(),2)=0</formula>
    </cfRule>
  </conditionalFormatting>
  <conditionalFormatting sqref="E191:G209">
    <cfRule type="expression" dxfId="29" priority="36">
      <formula>MOD(ROW(),2)=0</formula>
    </cfRule>
  </conditionalFormatting>
  <conditionalFormatting sqref="E212:G226">
    <cfRule type="expression" dxfId="28" priority="35">
      <formula>MOD(ROW(),2)=0</formula>
    </cfRule>
  </conditionalFormatting>
  <conditionalFormatting sqref="E229:G242">
    <cfRule type="expression" dxfId="27" priority="34">
      <formula>MOD(ROW(),2)=0</formula>
    </cfRule>
  </conditionalFormatting>
  <conditionalFormatting sqref="E245:G262">
    <cfRule type="expression" dxfId="26" priority="32">
      <formula>MOD(ROW(),2)=0</formula>
    </cfRule>
  </conditionalFormatting>
  <conditionalFormatting sqref="E271:G295 E321:G322 E354:F354 E356:F356 E358:G360 F323:G324 E299:G317">
    <cfRule type="expression" dxfId="25" priority="31">
      <formula>MOD(ROW(),2)=0</formula>
    </cfRule>
  </conditionalFormatting>
  <conditionalFormatting sqref="G354 G356">
    <cfRule type="expression" dxfId="24" priority="30">
      <formula>MOD(ROW(),2)=0</formula>
    </cfRule>
  </conditionalFormatting>
  <conditionalFormatting sqref="E105:G106">
    <cfRule type="expression" dxfId="23" priority="25">
      <formula>MOD(ROW(),2)=0</formula>
    </cfRule>
  </conditionalFormatting>
  <conditionalFormatting sqref="E155">
    <cfRule type="expression" dxfId="22" priority="24">
      <formula>MOD(ROW(),2)=0</formula>
    </cfRule>
  </conditionalFormatting>
  <conditionalFormatting sqref="H24:O29">
    <cfRule type="expression" dxfId="21" priority="23">
      <formula>MOD(ROW(),2)=0</formula>
    </cfRule>
  </conditionalFormatting>
  <conditionalFormatting sqref="H89:O97">
    <cfRule type="expression" dxfId="20" priority="4">
      <formula>MOD(ROW(),2)=0</formula>
    </cfRule>
  </conditionalFormatting>
  <conditionalFormatting sqref="H101:O103">
    <cfRule type="expression" dxfId="19" priority="3">
      <formula>MOD(ROW(),2)=0</formula>
    </cfRule>
  </conditionalFormatting>
  <conditionalFormatting sqref="H243:O243">
    <cfRule type="expression" dxfId="18" priority="8">
      <formula>MOD(ROW(),2)=0</formula>
    </cfRule>
  </conditionalFormatting>
  <conditionalFormatting sqref="H31:O37 H99:O99 H328:O332 H39:O42 I38:O38">
    <cfRule type="expression" dxfId="17" priority="22">
      <formula>MOD(ROW(),2)=0</formula>
    </cfRule>
  </conditionalFormatting>
  <conditionalFormatting sqref="H45:O58">
    <cfRule type="expression" dxfId="16" priority="21">
      <formula>MOD(ROW(),2)=0</formula>
    </cfRule>
  </conditionalFormatting>
  <conditionalFormatting sqref="H60:O66">
    <cfRule type="expression" dxfId="15" priority="20">
      <formula>MOD(ROW(),2)=0</formula>
    </cfRule>
  </conditionalFormatting>
  <conditionalFormatting sqref="H68:O70">
    <cfRule type="expression" dxfId="14" priority="19">
      <formula>MOD(ROW(),2)=0</formula>
    </cfRule>
  </conditionalFormatting>
  <conditionalFormatting sqref="H72:O82">
    <cfRule type="expression" dxfId="13" priority="18">
      <formula>MOD(ROW(),2)=0</formula>
    </cfRule>
  </conditionalFormatting>
  <conditionalFormatting sqref="H84:O86">
    <cfRule type="expression" dxfId="12" priority="17">
      <formula>MOD(ROW(),2)=0</formula>
    </cfRule>
  </conditionalFormatting>
  <conditionalFormatting sqref="H107:O127">
    <cfRule type="expression" dxfId="11" priority="16">
      <formula>MOD(ROW(),2)=0</formula>
    </cfRule>
  </conditionalFormatting>
  <conditionalFormatting sqref="H130:O139">
    <cfRule type="expression" dxfId="10" priority="15">
      <formula>MOD(ROW(),2)=0</formula>
    </cfRule>
  </conditionalFormatting>
  <conditionalFormatting sqref="H141:O144">
    <cfRule type="expression" dxfId="9" priority="14">
      <formula>MOD(ROW(),2)=0</formula>
    </cfRule>
  </conditionalFormatting>
  <conditionalFormatting sqref="H163:O188">
    <cfRule type="expression" dxfId="8" priority="12">
      <formula>MOD(ROW(),2)=0</formula>
    </cfRule>
  </conditionalFormatting>
  <conditionalFormatting sqref="H191:O209">
    <cfRule type="expression" dxfId="7" priority="11">
      <formula>MOD(ROW(),2)=0</formula>
    </cfRule>
  </conditionalFormatting>
  <conditionalFormatting sqref="H212:O226">
    <cfRule type="expression" dxfId="6" priority="10">
      <formula>MOD(ROW(),2)=0</formula>
    </cfRule>
  </conditionalFormatting>
  <conditionalFormatting sqref="H229:O242">
    <cfRule type="expression" dxfId="5" priority="9">
      <formula>MOD(ROW(),2)=0</formula>
    </cfRule>
  </conditionalFormatting>
  <conditionalFormatting sqref="H245:O262">
    <cfRule type="expression" dxfId="4" priority="7">
      <formula>MOD(ROW(),2)=0</formula>
    </cfRule>
  </conditionalFormatting>
  <conditionalFormatting sqref="H271:O295 H321:O324 H358:O360 H299:O317">
    <cfRule type="expression" dxfId="3" priority="6">
      <formula>MOD(ROW(),2)=0</formula>
    </cfRule>
  </conditionalFormatting>
  <conditionalFormatting sqref="H354:O354 H356:O356">
    <cfRule type="expression" dxfId="2" priority="5">
      <formula>MOD(ROW(),2)=0</formula>
    </cfRule>
  </conditionalFormatting>
  <conditionalFormatting sqref="H105:O106">
    <cfRule type="expression" dxfId="1" priority="2">
      <formula>MOD(ROW(),2)=0</formula>
    </cfRule>
  </conditionalFormatting>
  <conditionalFormatting sqref="H38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abSelected="1" workbookViewId="0"/>
  </sheetViews>
  <sheetFormatPr defaultRowHeight="12.75"/>
  <cols>
    <col min="1" max="2" width="44.7109375" style="40" customWidth="1"/>
    <col min="3" max="3" width="15.28515625" style="40" bestFit="1" customWidth="1"/>
    <col min="4" max="4" width="14.7109375" style="40" customWidth="1"/>
    <col min="5" max="16384" width="9.140625" style="40"/>
  </cols>
  <sheetData>
    <row r="1" spans="1:4" ht="25.5">
      <c r="A1" s="39" t="s">
        <v>503</v>
      </c>
      <c r="B1" s="39" t="s">
        <v>504</v>
      </c>
      <c r="C1" s="39" t="s">
        <v>505</v>
      </c>
      <c r="D1" s="39"/>
    </row>
    <row r="2" spans="1:4">
      <c r="A2" s="41" t="s">
        <v>520</v>
      </c>
      <c r="B2" s="41" t="s">
        <v>506</v>
      </c>
      <c r="C2" s="39" t="s">
        <v>507</v>
      </c>
      <c r="D2" s="39"/>
    </row>
    <row r="3" spans="1:4">
      <c r="A3" s="41" t="s">
        <v>521</v>
      </c>
      <c r="B3" s="41" t="s">
        <v>522</v>
      </c>
      <c r="C3" s="39" t="s">
        <v>507</v>
      </c>
    </row>
    <row r="4" spans="1:4">
      <c r="A4" s="41" t="s">
        <v>524</v>
      </c>
      <c r="B4" s="41" t="s">
        <v>523</v>
      </c>
      <c r="C4" s="39" t="s">
        <v>507</v>
      </c>
    </row>
    <row r="5" spans="1:4">
      <c r="A5" s="41" t="s">
        <v>525</v>
      </c>
      <c r="B5" s="41" t="s">
        <v>526</v>
      </c>
      <c r="C5" s="39" t="s">
        <v>507</v>
      </c>
    </row>
    <row r="6" spans="1:4">
      <c r="A6" s="41" t="s">
        <v>527</v>
      </c>
      <c r="B6" s="41" t="s">
        <v>527</v>
      </c>
      <c r="C6" s="39" t="s">
        <v>507</v>
      </c>
    </row>
    <row r="7" spans="1:4">
      <c r="A7" s="41" t="s">
        <v>508</v>
      </c>
      <c r="B7" s="41" t="s">
        <v>508</v>
      </c>
      <c r="C7" s="39" t="s">
        <v>507</v>
      </c>
    </row>
    <row r="8" spans="1:4">
      <c r="A8" s="41" t="s">
        <v>529</v>
      </c>
      <c r="B8" s="41" t="s">
        <v>510</v>
      </c>
      <c r="C8" s="39" t="s">
        <v>507</v>
      </c>
    </row>
    <row r="9" spans="1:4">
      <c r="A9" s="41" t="s">
        <v>509</v>
      </c>
      <c r="B9" s="41" t="s">
        <v>510</v>
      </c>
      <c r="C9" s="39" t="s">
        <v>507</v>
      </c>
    </row>
    <row r="10" spans="1:4">
      <c r="A10" s="41" t="s">
        <v>511</v>
      </c>
      <c r="B10" s="41" t="s">
        <v>510</v>
      </c>
      <c r="C10" s="39" t="s">
        <v>507</v>
      </c>
    </row>
    <row r="11" spans="1:4">
      <c r="A11" s="41" t="s">
        <v>531</v>
      </c>
      <c r="B11" s="41" t="s">
        <v>530</v>
      </c>
      <c r="C11" s="39" t="s">
        <v>507</v>
      </c>
    </row>
    <row r="12" spans="1:4">
      <c r="A12" s="41" t="s">
        <v>532</v>
      </c>
      <c r="B12" s="41" t="s">
        <v>533</v>
      </c>
      <c r="C12" s="39" t="s">
        <v>507</v>
      </c>
    </row>
    <row r="13" spans="1:4">
      <c r="A13" s="41" t="s">
        <v>535</v>
      </c>
      <c r="B13" s="41" t="s">
        <v>536</v>
      </c>
      <c r="C13" s="39" t="s">
        <v>507</v>
      </c>
    </row>
    <row r="14" spans="1:4">
      <c r="A14" s="41" t="s">
        <v>537</v>
      </c>
      <c r="B14" s="41" t="s">
        <v>536</v>
      </c>
      <c r="C14" s="39" t="s">
        <v>507</v>
      </c>
    </row>
    <row r="15" spans="1:4">
      <c r="A15" s="41" t="s">
        <v>539</v>
      </c>
      <c r="B15" s="41" t="s">
        <v>538</v>
      </c>
      <c r="C15" s="39" t="s">
        <v>507</v>
      </c>
    </row>
    <row r="16" spans="1:4">
      <c r="A16" s="41" t="s">
        <v>540</v>
      </c>
      <c r="B16" s="41" t="s">
        <v>512</v>
      </c>
      <c r="C16" s="39" t="s">
        <v>507</v>
      </c>
    </row>
    <row r="17" spans="1:3">
      <c r="A17" s="41" t="s">
        <v>513</v>
      </c>
      <c r="B17" s="41" t="s">
        <v>512</v>
      </c>
      <c r="C17" s="39" t="s">
        <v>507</v>
      </c>
    </row>
    <row r="18" spans="1:3">
      <c r="A18" s="41"/>
      <c r="B18" s="41"/>
      <c r="C18" s="39"/>
    </row>
    <row r="19" spans="1:3">
      <c r="A19" s="41"/>
      <c r="B19" s="41"/>
      <c r="C19" s="39"/>
    </row>
    <row r="20" spans="1:3">
      <c r="A20" s="42"/>
      <c r="B20" s="42"/>
    </row>
    <row r="21" spans="1:3">
      <c r="A21" s="42"/>
      <c r="B21" s="42"/>
    </row>
    <row r="22" spans="1:3">
      <c r="A22" s="42"/>
      <c r="B22" s="42"/>
    </row>
    <row r="23" spans="1:3">
      <c r="A23" s="42"/>
      <c r="B23" s="42"/>
    </row>
    <row r="24" spans="1:3">
      <c r="A24" s="42"/>
      <c r="B24" s="42"/>
    </row>
    <row r="25" spans="1:3">
      <c r="A25" s="42"/>
      <c r="B25" s="42"/>
    </row>
    <row r="26" spans="1:3">
      <c r="A26" s="42"/>
      <c r="B26" s="42"/>
    </row>
    <row r="27" spans="1:3">
      <c r="A27" s="42"/>
      <c r="B27" s="42"/>
    </row>
    <row r="28" spans="1:3">
      <c r="A28" s="42"/>
      <c r="B28" s="42"/>
    </row>
    <row r="29" spans="1:3">
      <c r="A29" s="42"/>
      <c r="B29" s="42"/>
    </row>
    <row r="30" spans="1:3">
      <c r="A30" s="42"/>
      <c r="B30" s="42"/>
    </row>
    <row r="31" spans="1:3">
      <c r="A31" s="42"/>
      <c r="B31" s="42"/>
    </row>
    <row r="32" spans="1:3">
      <c r="A32" s="42"/>
      <c r="B32" s="42"/>
    </row>
    <row r="33" spans="1:2">
      <c r="A33" s="42"/>
      <c r="B33" s="42"/>
    </row>
    <row r="34" spans="1:2">
      <c r="A34" s="42"/>
      <c r="B34" s="42"/>
    </row>
    <row r="35" spans="1:2">
      <c r="A35" s="42"/>
      <c r="B35" s="42"/>
    </row>
    <row r="36" spans="1:2">
      <c r="A36" s="42"/>
      <c r="B36" s="42"/>
    </row>
    <row r="37" spans="1:2">
      <c r="A37" s="42"/>
      <c r="B37" s="42"/>
    </row>
    <row r="38" spans="1:2">
      <c r="A38" s="42"/>
      <c r="B38" s="42"/>
    </row>
    <row r="39" spans="1:2">
      <c r="A39" s="42"/>
      <c r="B39" s="42"/>
    </row>
    <row r="40" spans="1:2">
      <c r="A40" s="42"/>
      <c r="B40" s="42"/>
    </row>
    <row r="41" spans="1:2">
      <c r="A41" s="42"/>
      <c r="B41" s="42"/>
    </row>
    <row r="42" spans="1:2">
      <c r="A42" s="42"/>
      <c r="B42" s="42"/>
    </row>
    <row r="43" spans="1:2">
      <c r="A43" s="42"/>
      <c r="B43" s="42"/>
    </row>
    <row r="44" spans="1:2">
      <c r="A44" s="42"/>
      <c r="B44" s="42"/>
    </row>
    <row r="45" spans="1:2">
      <c r="A45" s="42"/>
      <c r="B45" s="42"/>
    </row>
    <row r="46" spans="1:2">
      <c r="A46" s="42"/>
      <c r="B46" s="42"/>
    </row>
    <row r="47" spans="1:2">
      <c r="A47" s="42"/>
      <c r="B47" s="42"/>
    </row>
    <row r="48" spans="1:2">
      <c r="A48" s="42"/>
      <c r="B48" s="42"/>
    </row>
    <row r="49" spans="1:2">
      <c r="A49" s="42"/>
      <c r="B49" s="42"/>
    </row>
    <row r="50" spans="1:2">
      <c r="A50" s="42"/>
      <c r="B50" s="42"/>
    </row>
    <row r="51" spans="1:2">
      <c r="A51" s="42"/>
      <c r="B51" s="42"/>
    </row>
    <row r="52" spans="1:2">
      <c r="A52" s="42"/>
      <c r="B52" s="42"/>
    </row>
    <row r="53" spans="1:2">
      <c r="A53" s="42"/>
      <c r="B53" s="42"/>
    </row>
    <row r="54" spans="1:2">
      <c r="A54" s="42"/>
      <c r="B54" s="42"/>
    </row>
    <row r="55" spans="1:2">
      <c r="A55" s="42"/>
      <c r="B55" s="42"/>
    </row>
    <row r="56" spans="1:2">
      <c r="A56" s="42"/>
      <c r="B56" s="42"/>
    </row>
    <row r="57" spans="1:2">
      <c r="A57" s="42"/>
      <c r="B57" s="42"/>
    </row>
    <row r="58" spans="1:2">
      <c r="A58" s="42"/>
      <c r="B58" s="42"/>
    </row>
    <row r="59" spans="1:2">
      <c r="A59" s="42"/>
      <c r="B59" s="42"/>
    </row>
    <row r="60" spans="1:2">
      <c r="A60" s="42"/>
      <c r="B60" s="42"/>
    </row>
    <row r="61" spans="1:2">
      <c r="A61" s="42"/>
      <c r="B61" s="42"/>
    </row>
    <row r="62" spans="1:2">
      <c r="A62" s="42"/>
      <c r="B62" s="42"/>
    </row>
    <row r="63" spans="1:2">
      <c r="A63" s="42"/>
      <c r="B63" s="42"/>
    </row>
    <row r="64" spans="1:2">
      <c r="A64" s="42"/>
      <c r="B64" s="42"/>
    </row>
    <row r="65" spans="1:2">
      <c r="A65" s="42"/>
      <c r="B65" s="42"/>
    </row>
    <row r="66" spans="1:2">
      <c r="A66" s="42"/>
      <c r="B66" s="42"/>
    </row>
    <row r="67" spans="1:2">
      <c r="A67" s="42"/>
      <c r="B67" s="42"/>
    </row>
    <row r="68" spans="1:2">
      <c r="A68" s="42"/>
      <c r="B68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opLeftCell="A7" workbookViewId="0">
      <selection activeCell="A26" sqref="A26"/>
    </sheetView>
  </sheetViews>
  <sheetFormatPr defaultRowHeight="12.75"/>
  <cols>
    <col min="1" max="4" width="20.7109375" customWidth="1"/>
  </cols>
  <sheetData>
    <row r="1" spans="1:6">
      <c r="A1" t="s">
        <v>374</v>
      </c>
    </row>
    <row r="2" spans="1:6">
      <c r="A2" t="s">
        <v>375</v>
      </c>
    </row>
    <row r="3" spans="1:6">
      <c r="A3" t="s">
        <v>376</v>
      </c>
    </row>
    <row r="4" spans="1:6">
      <c r="A4" t="s">
        <v>377</v>
      </c>
    </row>
    <row r="6" spans="1:6">
      <c r="E6">
        <v>2018</v>
      </c>
      <c r="F6">
        <v>2017</v>
      </c>
    </row>
    <row r="7" spans="1:6">
      <c r="A7" t="s">
        <v>378</v>
      </c>
    </row>
    <row r="8" spans="1:6">
      <c r="A8" t="s">
        <v>379</v>
      </c>
      <c r="B8" t="s">
        <v>116</v>
      </c>
      <c r="C8" t="s">
        <v>116</v>
      </c>
      <c r="D8" t="s">
        <v>116</v>
      </c>
    </row>
    <row r="9" spans="1:6">
      <c r="A9" t="s">
        <v>380</v>
      </c>
      <c r="B9" t="s">
        <v>117</v>
      </c>
      <c r="C9" t="s">
        <v>117</v>
      </c>
      <c r="D9" t="s">
        <v>116</v>
      </c>
      <c r="E9">
        <v>154949</v>
      </c>
      <c r="F9">
        <v>70519</v>
      </c>
    </row>
    <row r="10" spans="1:6">
      <c r="A10" t="s">
        <v>381</v>
      </c>
      <c r="B10" t="s">
        <v>118</v>
      </c>
      <c r="C10" t="s">
        <v>118</v>
      </c>
      <c r="D10" t="s">
        <v>116</v>
      </c>
      <c r="E10">
        <v>50130</v>
      </c>
      <c r="F10">
        <v>119966</v>
      </c>
    </row>
    <row r="11" spans="1:6">
      <c r="A11" t="s">
        <v>382</v>
      </c>
      <c r="B11" t="s">
        <v>134</v>
      </c>
      <c r="C11" t="s">
        <v>134</v>
      </c>
      <c r="D11" t="s">
        <v>116</v>
      </c>
      <c r="E11">
        <v>3675</v>
      </c>
      <c r="F11">
        <v>3256</v>
      </c>
    </row>
    <row r="12" spans="1:6">
      <c r="A12" t="s">
        <v>383</v>
      </c>
      <c r="B12" t="s">
        <v>12</v>
      </c>
      <c r="C12" t="s">
        <v>12</v>
      </c>
      <c r="D12" t="s">
        <v>116</v>
      </c>
      <c r="E12">
        <v>208754</v>
      </c>
      <c r="F12">
        <v>193741</v>
      </c>
    </row>
    <row r="13" spans="1:6">
      <c r="A13" t="s">
        <v>384</v>
      </c>
      <c r="B13" t="s">
        <v>385</v>
      </c>
      <c r="C13" t="s">
        <v>84</v>
      </c>
      <c r="D13" t="s">
        <v>80</v>
      </c>
      <c r="E13">
        <v>3586</v>
      </c>
      <c r="F13">
        <v>3024</v>
      </c>
    </row>
    <row r="14" spans="1:6">
      <c r="A14" t="s">
        <v>386</v>
      </c>
      <c r="B14" t="s">
        <v>139</v>
      </c>
      <c r="C14" t="s">
        <v>139</v>
      </c>
      <c r="D14" t="s">
        <v>80</v>
      </c>
      <c r="E14">
        <v>999</v>
      </c>
    </row>
    <row r="15" spans="1:6">
      <c r="A15" t="s">
        <v>387</v>
      </c>
      <c r="B15" t="s">
        <v>103</v>
      </c>
      <c r="C15" t="s">
        <v>103</v>
      </c>
      <c r="D15" t="s">
        <v>80</v>
      </c>
      <c r="E15">
        <v>156</v>
      </c>
      <c r="F15">
        <v>140</v>
      </c>
    </row>
    <row r="16" spans="1:6">
      <c r="A16" t="s">
        <v>388</v>
      </c>
      <c r="B16" t="s">
        <v>389</v>
      </c>
      <c r="C16" t="s">
        <v>92</v>
      </c>
      <c r="D16" t="s">
        <v>80</v>
      </c>
      <c r="F16">
        <v>5000</v>
      </c>
    </row>
    <row r="17" spans="1:6">
      <c r="A17" t="s">
        <v>390</v>
      </c>
      <c r="D17" t="s">
        <v>116</v>
      </c>
      <c r="E17">
        <v>213495</v>
      </c>
      <c r="F17">
        <v>201905</v>
      </c>
    </row>
    <row r="18" spans="1:6">
      <c r="A18" t="s">
        <v>391</v>
      </c>
      <c r="D18" t="s">
        <v>116</v>
      </c>
    </row>
    <row r="19" spans="1:6">
      <c r="A19" t="s">
        <v>392</v>
      </c>
      <c r="B19" t="s">
        <v>141</v>
      </c>
      <c r="C19" t="s">
        <v>141</v>
      </c>
      <c r="D19" t="s">
        <v>141</v>
      </c>
    </row>
    <row r="20" spans="1:6">
      <c r="A20" t="s">
        <v>393</v>
      </c>
      <c r="B20" t="s">
        <v>393</v>
      </c>
      <c r="C20" t="s">
        <v>163</v>
      </c>
      <c r="D20" t="s">
        <v>141</v>
      </c>
      <c r="E20">
        <v>1707</v>
      </c>
      <c r="F20">
        <v>1731</v>
      </c>
    </row>
    <row r="21" spans="1:6">
      <c r="A21" t="s">
        <v>394</v>
      </c>
      <c r="B21" t="s">
        <v>395</v>
      </c>
      <c r="C21" t="s">
        <v>161</v>
      </c>
      <c r="D21" t="s">
        <v>141</v>
      </c>
      <c r="E21">
        <v>8784</v>
      </c>
      <c r="F21">
        <v>6964</v>
      </c>
    </row>
    <row r="22" spans="1:6">
      <c r="A22" t="s">
        <v>396</v>
      </c>
      <c r="B22" t="s">
        <v>397</v>
      </c>
      <c r="C22" t="s">
        <v>162</v>
      </c>
      <c r="D22" t="s">
        <v>141</v>
      </c>
      <c r="E22">
        <v>228</v>
      </c>
      <c r="F22">
        <v>129</v>
      </c>
    </row>
    <row r="23" spans="1:6">
      <c r="A23" t="s">
        <v>398</v>
      </c>
      <c r="B23" t="s">
        <v>397</v>
      </c>
      <c r="C23" t="s">
        <v>162</v>
      </c>
      <c r="D23" t="s">
        <v>141</v>
      </c>
      <c r="F23">
        <v>1850</v>
      </c>
    </row>
    <row r="24" spans="1:6">
      <c r="A24" t="s">
        <v>399</v>
      </c>
      <c r="B24" t="s">
        <v>13</v>
      </c>
      <c r="C24" t="s">
        <v>13</v>
      </c>
      <c r="D24" t="s">
        <v>141</v>
      </c>
      <c r="E24">
        <v>10719</v>
      </c>
      <c r="F24">
        <v>10674</v>
      </c>
    </row>
    <row r="25" spans="1:6">
      <c r="A25" t="s">
        <v>400</v>
      </c>
      <c r="B25" t="s">
        <v>180</v>
      </c>
      <c r="C25" t="s">
        <v>180</v>
      </c>
      <c r="D25" t="s">
        <v>165</v>
      </c>
    </row>
    <row r="26" spans="1:6">
      <c r="A26" t="s">
        <v>401</v>
      </c>
      <c r="B26" t="s">
        <v>397</v>
      </c>
      <c r="C26" t="s">
        <v>162</v>
      </c>
      <c r="D26" t="s">
        <v>165</v>
      </c>
      <c r="E26">
        <v>1366</v>
      </c>
      <c r="F26">
        <v>222</v>
      </c>
    </row>
    <row r="27" spans="1:6">
      <c r="A27" t="s">
        <v>402</v>
      </c>
      <c r="B27" t="s">
        <v>397</v>
      </c>
      <c r="C27" t="s">
        <v>162</v>
      </c>
      <c r="D27" t="s">
        <v>165</v>
      </c>
      <c r="F27">
        <v>5250</v>
      </c>
    </row>
    <row r="28" spans="1:6">
      <c r="A28" t="s">
        <v>403</v>
      </c>
      <c r="B28" t="s">
        <v>165</v>
      </c>
      <c r="C28" t="s">
        <v>165</v>
      </c>
      <c r="D28" t="s">
        <v>165</v>
      </c>
      <c r="F28">
        <v>1250</v>
      </c>
    </row>
    <row r="29" spans="1:6">
      <c r="A29" t="s">
        <v>404</v>
      </c>
      <c r="B29" t="s">
        <v>163</v>
      </c>
      <c r="C29" t="s">
        <v>163</v>
      </c>
      <c r="D29" t="s">
        <v>165</v>
      </c>
      <c r="E29">
        <v>243</v>
      </c>
      <c r="F29">
        <v>481</v>
      </c>
    </row>
    <row r="30" spans="1:6">
      <c r="A30" t="s">
        <v>405</v>
      </c>
      <c r="B30" t="s">
        <v>164</v>
      </c>
      <c r="C30" t="s">
        <v>164</v>
      </c>
      <c r="D30" t="s">
        <v>165</v>
      </c>
      <c r="E30">
        <v>12328</v>
      </c>
      <c r="F30">
        <v>17877</v>
      </c>
    </row>
    <row r="31" spans="1:6">
      <c r="A31" t="s">
        <v>406</v>
      </c>
      <c r="B31" t="s">
        <v>180</v>
      </c>
      <c r="C31" t="s">
        <v>180</v>
      </c>
      <c r="D31" t="s">
        <v>165</v>
      </c>
    </row>
    <row r="32" spans="1:6">
      <c r="A32" t="s">
        <v>407</v>
      </c>
      <c r="B32" t="s">
        <v>181</v>
      </c>
      <c r="C32" t="s">
        <v>181</v>
      </c>
      <c r="D32" t="s">
        <v>165</v>
      </c>
    </row>
    <row r="33" spans="1:6">
      <c r="A33" t="s">
        <v>408</v>
      </c>
      <c r="B33" t="s">
        <v>182</v>
      </c>
      <c r="C33" t="s">
        <v>182</v>
      </c>
      <c r="D33" t="s">
        <v>165</v>
      </c>
    </row>
    <row r="34" spans="1:6">
      <c r="A34" t="s">
        <v>409</v>
      </c>
      <c r="D34" t="s">
        <v>165</v>
      </c>
    </row>
    <row r="35" spans="1:6">
      <c r="A35" t="s">
        <v>410</v>
      </c>
      <c r="B35" t="s">
        <v>182</v>
      </c>
      <c r="C35" t="s">
        <v>182</v>
      </c>
      <c r="D35" t="s">
        <v>181</v>
      </c>
    </row>
    <row r="36" spans="1:6">
      <c r="A36" t="s">
        <v>411</v>
      </c>
      <c r="D36" t="s">
        <v>165</v>
      </c>
    </row>
    <row r="37" spans="1:6">
      <c r="A37" t="s">
        <v>412</v>
      </c>
      <c r="D37" t="s">
        <v>165</v>
      </c>
      <c r="E37">
        <v>6</v>
      </c>
      <c r="F37">
        <v>5</v>
      </c>
    </row>
    <row r="38" spans="1:6">
      <c r="A38" t="s">
        <v>413</v>
      </c>
      <c r="B38" t="s">
        <v>182</v>
      </c>
      <c r="C38" t="s">
        <v>182</v>
      </c>
      <c r="D38" t="s">
        <v>181</v>
      </c>
      <c r="E38">
        <v>522503</v>
      </c>
      <c r="F38">
        <v>439048</v>
      </c>
    </row>
    <row r="39" spans="1:6">
      <c r="A39" t="s">
        <v>414</v>
      </c>
      <c r="B39" t="s">
        <v>189</v>
      </c>
      <c r="C39" t="s">
        <v>189</v>
      </c>
      <c r="D39" t="s">
        <v>181</v>
      </c>
      <c r="E39">
        <v>-799</v>
      </c>
      <c r="F39">
        <v>-963</v>
      </c>
    </row>
    <row r="40" spans="1:6">
      <c r="A40" t="s">
        <v>415</v>
      </c>
      <c r="B40" t="s">
        <v>187</v>
      </c>
      <c r="C40" t="s">
        <v>187</v>
      </c>
      <c r="D40" t="s">
        <v>181</v>
      </c>
      <c r="E40">
        <v>-320543</v>
      </c>
      <c r="F40">
        <v>-254062</v>
      </c>
    </row>
    <row r="41" spans="1:6">
      <c r="A41" t="s">
        <v>416</v>
      </c>
      <c r="B41" t="s">
        <v>195</v>
      </c>
      <c r="C41" t="s">
        <v>195</v>
      </c>
      <c r="D41" t="s">
        <v>181</v>
      </c>
      <c r="E41">
        <v>201167</v>
      </c>
      <c r="F41">
        <v>184028</v>
      </c>
    </row>
    <row r="42" spans="1:6">
      <c r="D42" t="s">
        <v>181</v>
      </c>
      <c r="E42">
        <v>31</v>
      </c>
    </row>
    <row r="43" spans="1:6">
      <c r="D43" t="s">
        <v>181</v>
      </c>
    </row>
    <row r="44" spans="1:6">
      <c r="A44" t="s">
        <v>417</v>
      </c>
      <c r="D44" t="s">
        <v>181</v>
      </c>
      <c r="E44">
        <v>1612</v>
      </c>
      <c r="F44">
        <v>1849</v>
      </c>
    </row>
    <row r="45" spans="1:6">
      <c r="A45" t="s">
        <v>418</v>
      </c>
      <c r="B45" t="s">
        <v>134</v>
      </c>
      <c r="C45" t="s">
        <v>134</v>
      </c>
      <c r="D45" t="s">
        <v>181</v>
      </c>
    </row>
    <row r="46" spans="1:6">
      <c r="A46" t="s">
        <v>419</v>
      </c>
      <c r="B46" t="s">
        <v>389</v>
      </c>
      <c r="C46" t="s">
        <v>92</v>
      </c>
      <c r="D46" t="s">
        <v>181</v>
      </c>
      <c r="E46">
        <v>50133</v>
      </c>
      <c r="F46">
        <v>39839</v>
      </c>
    </row>
    <row r="47" spans="1:6">
      <c r="A47" t="s">
        <v>420</v>
      </c>
      <c r="D47" t="s">
        <v>181</v>
      </c>
      <c r="E47">
        <v>24560</v>
      </c>
      <c r="F47">
        <v>20857</v>
      </c>
    </row>
    <row r="48" spans="1:6">
      <c r="A48" t="s">
        <v>421</v>
      </c>
      <c r="B48" t="s">
        <v>389</v>
      </c>
      <c r="C48" t="s">
        <v>92</v>
      </c>
      <c r="D48" t="s">
        <v>80</v>
      </c>
      <c r="E48">
        <v>5000</v>
      </c>
    </row>
    <row r="49" spans="1:6">
      <c r="A49" t="s">
        <v>422</v>
      </c>
      <c r="D49" t="s">
        <v>80</v>
      </c>
      <c r="E49">
        <v>79693</v>
      </c>
      <c r="F49">
        <v>60696</v>
      </c>
    </row>
    <row r="50" spans="1:6">
      <c r="A50" t="s">
        <v>423</v>
      </c>
      <c r="D50" t="s">
        <v>80</v>
      </c>
      <c r="E50">
        <v>-78081</v>
      </c>
      <c r="F50">
        <v>-58847</v>
      </c>
    </row>
    <row r="51" spans="1:6">
      <c r="A51" t="s">
        <v>424</v>
      </c>
      <c r="D51" t="s">
        <v>80</v>
      </c>
    </row>
    <row r="52" spans="1:6">
      <c r="A52" t="s">
        <v>425</v>
      </c>
      <c r="D52" t="s">
        <v>80</v>
      </c>
      <c r="E52">
        <v>4204</v>
      </c>
      <c r="F52">
        <v>2700</v>
      </c>
    </row>
    <row r="53" spans="1:6">
      <c r="A53" t="s">
        <v>426</v>
      </c>
      <c r="B53" t="s">
        <v>114</v>
      </c>
      <c r="C53" t="s">
        <v>114</v>
      </c>
      <c r="D53" t="s">
        <v>80</v>
      </c>
      <c r="E53">
        <v>-73877</v>
      </c>
      <c r="F53">
        <v>-56147</v>
      </c>
    </row>
    <row r="54" spans="1:6">
      <c r="A54" t="s">
        <v>427</v>
      </c>
      <c r="D54" t="s">
        <v>80</v>
      </c>
      <c r="E54">
        <v>1250</v>
      </c>
    </row>
    <row r="55" spans="1:6">
      <c r="A55" t="s">
        <v>428</v>
      </c>
      <c r="D55" t="s">
        <v>80</v>
      </c>
      <c r="E55">
        <v>-72627</v>
      </c>
      <c r="F55">
        <v>-56147</v>
      </c>
    </row>
    <row r="56" spans="1:6">
      <c r="A56" t="s">
        <v>429</v>
      </c>
      <c r="B56" t="s">
        <v>189</v>
      </c>
      <c r="C56" t="s">
        <v>189</v>
      </c>
      <c r="D56" t="s">
        <v>80</v>
      </c>
    </row>
    <row r="57" spans="1:6">
      <c r="A57" t="s">
        <v>430</v>
      </c>
      <c r="D57" t="s">
        <v>80</v>
      </c>
      <c r="E57">
        <v>168</v>
      </c>
      <c r="F57">
        <v>-182</v>
      </c>
    </row>
    <row r="58" spans="1:6">
      <c r="A58" t="s">
        <v>431</v>
      </c>
      <c r="D58" t="s">
        <v>80</v>
      </c>
      <c r="E58">
        <v>-4</v>
      </c>
      <c r="F58">
        <v>-774</v>
      </c>
    </row>
    <row r="59" spans="1:6">
      <c r="A59" t="s">
        <v>432</v>
      </c>
      <c r="D59" t="s">
        <v>80</v>
      </c>
      <c r="E59">
        <v>-72463</v>
      </c>
      <c r="F59">
        <v>-57103</v>
      </c>
    </row>
    <row r="60" spans="1:6">
      <c r="A60" t="s">
        <v>433</v>
      </c>
      <c r="D60" t="s">
        <v>80</v>
      </c>
      <c r="E60">
        <v>-118</v>
      </c>
      <c r="F60">
        <v>-129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C4" sqref="C4"/>
    </sheetView>
  </sheetViews>
  <sheetFormatPr defaultRowHeight="12.75"/>
  <cols>
    <col min="1" max="4" width="20.7109375" customWidth="1"/>
  </cols>
  <sheetData>
    <row r="1" spans="1:8">
      <c r="A1" t="s">
        <v>434</v>
      </c>
      <c r="E1">
        <v>2018</v>
      </c>
      <c r="F1">
        <v>2016</v>
      </c>
      <c r="G1">
        <v>2015</v>
      </c>
      <c r="H1">
        <v>2014</v>
      </c>
    </row>
    <row r="2" spans="1:8">
      <c r="A2" t="s">
        <v>435</v>
      </c>
    </row>
    <row r="3" spans="1:8">
      <c r="A3" t="s">
        <v>436</v>
      </c>
      <c r="B3" t="s">
        <v>437</v>
      </c>
      <c r="C3" t="s">
        <v>438</v>
      </c>
    </row>
    <row r="4" spans="1:8">
      <c r="A4" t="s">
        <v>439</v>
      </c>
      <c r="B4" t="s">
        <v>439</v>
      </c>
      <c r="C4" t="s">
        <v>26</v>
      </c>
      <c r="D4" t="s">
        <v>439</v>
      </c>
    </row>
    <row r="5" spans="1:8">
      <c r="A5" t="s">
        <v>417</v>
      </c>
      <c r="B5" t="s">
        <v>439</v>
      </c>
      <c r="C5" t="s">
        <v>26</v>
      </c>
      <c r="D5" t="s">
        <v>439</v>
      </c>
      <c r="E5">
        <v>1612</v>
      </c>
      <c r="F5">
        <v>1455</v>
      </c>
      <c r="G5">
        <v>2319</v>
      </c>
      <c r="H5">
        <v>572</v>
      </c>
    </row>
    <row r="6" spans="1:8">
      <c r="A6" t="s">
        <v>418</v>
      </c>
      <c r="B6" t="s">
        <v>58</v>
      </c>
      <c r="C6" t="s">
        <v>58</v>
      </c>
      <c r="D6" t="s">
        <v>439</v>
      </c>
    </row>
    <row r="7" spans="1:8">
      <c r="A7" t="s">
        <v>440</v>
      </c>
      <c r="B7" t="s">
        <v>37</v>
      </c>
      <c r="C7" t="s">
        <v>37</v>
      </c>
      <c r="D7" t="s">
        <v>439</v>
      </c>
      <c r="E7">
        <v>50133</v>
      </c>
      <c r="F7">
        <v>31670</v>
      </c>
      <c r="G7">
        <v>25462</v>
      </c>
      <c r="H7">
        <v>16976</v>
      </c>
    </row>
    <row r="8" spans="1:8">
      <c r="A8" t="s">
        <v>441</v>
      </c>
      <c r="B8" t="s">
        <v>36</v>
      </c>
      <c r="C8" t="s">
        <v>36</v>
      </c>
      <c r="D8" t="s">
        <v>439</v>
      </c>
      <c r="E8">
        <v>24560</v>
      </c>
      <c r="F8">
        <v>24355</v>
      </c>
      <c r="G8">
        <v>22107</v>
      </c>
      <c r="H8">
        <v>7998</v>
      </c>
    </row>
    <row r="9" spans="1:8">
      <c r="A9" t="s">
        <v>442</v>
      </c>
      <c r="B9" t="s">
        <v>44</v>
      </c>
      <c r="C9" t="s">
        <v>44</v>
      </c>
      <c r="D9" t="s">
        <v>439</v>
      </c>
      <c r="E9">
        <v>5000</v>
      </c>
      <c r="F9">
        <v>60714</v>
      </c>
    </row>
    <row r="10" spans="1:8">
      <c r="A10" t="s">
        <v>443</v>
      </c>
      <c r="B10" t="s">
        <v>58</v>
      </c>
      <c r="C10" t="s">
        <v>58</v>
      </c>
      <c r="D10" t="s">
        <v>439</v>
      </c>
      <c r="G10">
        <v>2573</v>
      </c>
    </row>
    <row r="11" spans="1:8">
      <c r="A11" t="s">
        <v>422</v>
      </c>
      <c r="B11" t="s">
        <v>45</v>
      </c>
      <c r="C11" t="s">
        <v>45</v>
      </c>
      <c r="D11" t="s">
        <v>439</v>
      </c>
      <c r="E11">
        <v>79693</v>
      </c>
      <c r="F11">
        <v>116739</v>
      </c>
      <c r="G11">
        <v>50142</v>
      </c>
      <c r="H11">
        <v>24974</v>
      </c>
    </row>
    <row r="12" spans="1:8">
      <c r="A12" t="s">
        <v>423</v>
      </c>
      <c r="B12" t="s">
        <v>444</v>
      </c>
      <c r="C12" t="s">
        <v>46</v>
      </c>
      <c r="D12" t="s">
        <v>439</v>
      </c>
      <c r="E12">
        <v>-78081</v>
      </c>
      <c r="F12">
        <v>-115284</v>
      </c>
      <c r="G12">
        <v>-47823</v>
      </c>
      <c r="H12">
        <v>-24402</v>
      </c>
    </row>
    <row r="13" spans="1:8">
      <c r="A13" t="s">
        <v>445</v>
      </c>
      <c r="B13" t="s">
        <v>56</v>
      </c>
      <c r="C13" t="s">
        <v>56</v>
      </c>
      <c r="D13" t="s">
        <v>439</v>
      </c>
    </row>
    <row r="14" spans="1:8">
      <c r="A14" t="s">
        <v>446</v>
      </c>
      <c r="B14" t="s">
        <v>51</v>
      </c>
      <c r="C14" t="s">
        <v>51</v>
      </c>
      <c r="D14" t="s">
        <v>439</v>
      </c>
      <c r="H14">
        <v>-18</v>
      </c>
    </row>
    <row r="15" spans="1:8">
      <c r="A15" t="s">
        <v>447</v>
      </c>
      <c r="B15" t="s">
        <v>448</v>
      </c>
      <c r="C15" t="s">
        <v>33</v>
      </c>
      <c r="D15" t="s">
        <v>439</v>
      </c>
      <c r="E15">
        <v>4204</v>
      </c>
      <c r="F15">
        <v>762</v>
      </c>
      <c r="G15">
        <v>370</v>
      </c>
      <c r="H15">
        <v>-21</v>
      </c>
    </row>
    <row r="16" spans="1:8">
      <c r="A16" t="s">
        <v>449</v>
      </c>
      <c r="D16" t="s">
        <v>439</v>
      </c>
      <c r="H16">
        <v>-759</v>
      </c>
    </row>
    <row r="17" spans="1:8">
      <c r="A17" t="s">
        <v>450</v>
      </c>
      <c r="B17" t="s">
        <v>448</v>
      </c>
      <c r="C17" t="s">
        <v>33</v>
      </c>
      <c r="D17" t="s">
        <v>439</v>
      </c>
      <c r="H17">
        <v>-204</v>
      </c>
    </row>
    <row r="18" spans="1:8">
      <c r="A18" t="s">
        <v>451</v>
      </c>
      <c r="B18" t="s">
        <v>448</v>
      </c>
      <c r="C18" t="s">
        <v>33</v>
      </c>
      <c r="D18" t="s">
        <v>439</v>
      </c>
      <c r="E18">
        <v>4204</v>
      </c>
      <c r="F18">
        <v>762</v>
      </c>
      <c r="G18">
        <v>370</v>
      </c>
      <c r="H18">
        <v>-1002</v>
      </c>
    </row>
    <row r="19" spans="1:8">
      <c r="A19" t="s">
        <v>452</v>
      </c>
      <c r="B19" t="s">
        <v>453</v>
      </c>
      <c r="C19" t="s">
        <v>61</v>
      </c>
      <c r="D19" t="s">
        <v>439</v>
      </c>
      <c r="E19">
        <v>-73877</v>
      </c>
      <c r="F19">
        <v>-114522</v>
      </c>
      <c r="G19">
        <v>-47453</v>
      </c>
      <c r="H19">
        <v>-25404</v>
      </c>
    </row>
    <row r="20" spans="1:8">
      <c r="A20" t="s">
        <v>454</v>
      </c>
      <c r="B20" t="s">
        <v>62</v>
      </c>
      <c r="C20" t="s">
        <v>62</v>
      </c>
      <c r="D20" t="s">
        <v>439</v>
      </c>
      <c r="E20">
        <v>-1250</v>
      </c>
      <c r="F20">
        <v>-775</v>
      </c>
    </row>
    <row r="21" spans="1:8">
      <c r="A21" t="s">
        <v>455</v>
      </c>
      <c r="D21" t="s">
        <v>439</v>
      </c>
      <c r="E21">
        <v>-72627</v>
      </c>
      <c r="F21">
        <v>-113747</v>
      </c>
      <c r="G21">
        <v>-47453</v>
      </c>
      <c r="H21">
        <v>-25404</v>
      </c>
    </row>
    <row r="22" spans="1:8">
      <c r="A22" t="s">
        <v>456</v>
      </c>
      <c r="D22" t="s">
        <v>439</v>
      </c>
      <c r="H22">
        <v>-3230</v>
      </c>
    </row>
    <row r="23" spans="1:8">
      <c r="A23" t="s">
        <v>457</v>
      </c>
      <c r="D23" t="s">
        <v>439</v>
      </c>
      <c r="E23">
        <v>-72627</v>
      </c>
      <c r="F23">
        <v>-113747</v>
      </c>
      <c r="G23">
        <v>-47453</v>
      </c>
      <c r="H23">
        <v>-28634</v>
      </c>
    </row>
    <row r="24" spans="1:8">
      <c r="A24" t="s">
        <v>429</v>
      </c>
      <c r="B24" t="s">
        <v>437</v>
      </c>
      <c r="C24" t="s">
        <v>438</v>
      </c>
      <c r="D24" t="s">
        <v>439</v>
      </c>
    </row>
    <row r="25" spans="1:8">
      <c r="A25" t="s">
        <v>458</v>
      </c>
      <c r="B25" t="s">
        <v>72</v>
      </c>
      <c r="C25" t="s">
        <v>72</v>
      </c>
      <c r="D25" t="s">
        <v>439</v>
      </c>
      <c r="E25">
        <v>168</v>
      </c>
      <c r="F25">
        <v>6</v>
      </c>
      <c r="G25">
        <v>-6</v>
      </c>
    </row>
    <row r="26" spans="1:8">
      <c r="A26" t="s">
        <v>431</v>
      </c>
      <c r="B26" t="s">
        <v>59</v>
      </c>
      <c r="C26" t="s">
        <v>59</v>
      </c>
      <c r="D26" t="s">
        <v>439</v>
      </c>
      <c r="E26">
        <v>-4</v>
      </c>
      <c r="F26">
        <v>-2</v>
      </c>
      <c r="G26">
        <v>-15</v>
      </c>
      <c r="H26">
        <v>-17</v>
      </c>
    </row>
    <row r="27" spans="1:8">
      <c r="A27" t="s">
        <v>432</v>
      </c>
      <c r="B27" t="s">
        <v>437</v>
      </c>
      <c r="C27" t="s">
        <v>438</v>
      </c>
      <c r="D27" t="s">
        <v>439</v>
      </c>
      <c r="E27">
        <v>-72463</v>
      </c>
      <c r="F27">
        <v>-113743</v>
      </c>
      <c r="G27">
        <v>-47474</v>
      </c>
      <c r="H27">
        <v>-25421</v>
      </c>
    </row>
    <row r="28" spans="1:8">
      <c r="A28" t="s">
        <v>459</v>
      </c>
      <c r="D28" t="s">
        <v>439</v>
      </c>
      <c r="E28">
        <v>-118</v>
      </c>
      <c r="F28">
        <v>-314</v>
      </c>
      <c r="G28">
        <v>-186</v>
      </c>
      <c r="H28">
        <v>-246</v>
      </c>
    </row>
    <row r="29" spans="1:8">
      <c r="A29" t="s">
        <v>460</v>
      </c>
      <c r="D29" t="s">
        <v>439</v>
      </c>
      <c r="E29">
        <v>61375</v>
      </c>
      <c r="F29">
        <v>36246</v>
      </c>
      <c r="G29">
        <v>25479</v>
      </c>
      <c r="H29">
        <v>11651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/>
  </sheetViews>
  <sheetFormatPr defaultRowHeight="12.75"/>
  <cols>
    <col min="1" max="4" width="20.7109375" customWidth="1"/>
  </cols>
  <sheetData>
    <row r="1" spans="1:6">
      <c r="E1">
        <v>31</v>
      </c>
    </row>
    <row r="3" spans="1:6">
      <c r="A3" t="s">
        <v>461</v>
      </c>
      <c r="B3" t="s">
        <v>231</v>
      </c>
      <c r="C3" t="s">
        <v>231</v>
      </c>
      <c r="D3" t="s">
        <v>462</v>
      </c>
    </row>
    <row r="4" spans="1:6">
      <c r="A4" t="s">
        <v>428</v>
      </c>
      <c r="B4" t="s">
        <v>232</v>
      </c>
      <c r="C4" t="s">
        <v>232</v>
      </c>
      <c r="D4" t="s">
        <v>462</v>
      </c>
      <c r="E4">
        <v>-72627</v>
      </c>
      <c r="F4">
        <v>-56147</v>
      </c>
    </row>
    <row r="5" spans="1:6">
      <c r="A5" t="s">
        <v>463</v>
      </c>
      <c r="D5" t="s">
        <v>462</v>
      </c>
    </row>
    <row r="6" spans="1:6">
      <c r="A6" t="s">
        <v>464</v>
      </c>
      <c r="B6" t="s">
        <v>236</v>
      </c>
      <c r="C6" t="s">
        <v>236</v>
      </c>
      <c r="D6" t="s">
        <v>462</v>
      </c>
      <c r="E6">
        <v>1750</v>
      </c>
      <c r="F6">
        <v>2096</v>
      </c>
    </row>
    <row r="7" spans="1:6">
      <c r="A7" t="s">
        <v>465</v>
      </c>
      <c r="B7" t="s">
        <v>248</v>
      </c>
      <c r="C7" t="s">
        <v>248</v>
      </c>
      <c r="D7" t="s">
        <v>462</v>
      </c>
      <c r="E7">
        <v>13432</v>
      </c>
      <c r="F7">
        <v>8723</v>
      </c>
    </row>
    <row r="8" spans="1:6">
      <c r="A8" t="s">
        <v>466</v>
      </c>
      <c r="B8" t="s">
        <v>240</v>
      </c>
      <c r="C8" t="s">
        <v>240</v>
      </c>
      <c r="D8" t="s">
        <v>462</v>
      </c>
      <c r="E8">
        <v>24</v>
      </c>
      <c r="F8">
        <v>593</v>
      </c>
    </row>
    <row r="9" spans="1:6">
      <c r="A9" t="s">
        <v>467</v>
      </c>
      <c r="B9" t="s">
        <v>468</v>
      </c>
      <c r="C9" t="s">
        <v>243</v>
      </c>
      <c r="D9" t="s">
        <v>462</v>
      </c>
      <c r="E9">
        <v>95</v>
      </c>
    </row>
    <row r="10" spans="1:6">
      <c r="A10" t="s">
        <v>421</v>
      </c>
      <c r="B10" t="s">
        <v>240</v>
      </c>
      <c r="C10" t="s">
        <v>240</v>
      </c>
      <c r="D10" t="s">
        <v>462</v>
      </c>
      <c r="E10">
        <v>5000</v>
      </c>
    </row>
    <row r="11" spans="1:6">
      <c r="A11" t="s">
        <v>469</v>
      </c>
      <c r="B11" t="s">
        <v>251</v>
      </c>
      <c r="C11" t="s">
        <v>251</v>
      </c>
      <c r="D11" t="s">
        <v>462</v>
      </c>
      <c r="F11">
        <v>60</v>
      </c>
    </row>
    <row r="12" spans="1:6">
      <c r="A12" t="s">
        <v>470</v>
      </c>
      <c r="B12" t="s">
        <v>251</v>
      </c>
      <c r="C12" t="s">
        <v>251</v>
      </c>
      <c r="D12" t="s">
        <v>462</v>
      </c>
      <c r="E12">
        <v>-17</v>
      </c>
      <c r="F12">
        <v>10</v>
      </c>
    </row>
    <row r="13" spans="1:6">
      <c r="A13" t="s">
        <v>471</v>
      </c>
      <c r="B13" t="s">
        <v>251</v>
      </c>
      <c r="C13" t="s">
        <v>251</v>
      </c>
      <c r="D13" t="s">
        <v>462</v>
      </c>
    </row>
    <row r="14" spans="1:6">
      <c r="A14" t="s">
        <v>472</v>
      </c>
      <c r="B14" t="s">
        <v>265</v>
      </c>
      <c r="C14" t="s">
        <v>265</v>
      </c>
      <c r="D14" t="s">
        <v>462</v>
      </c>
      <c r="F14">
        <v>886</v>
      </c>
    </row>
    <row r="15" spans="1:6">
      <c r="A15" t="s">
        <v>382</v>
      </c>
      <c r="B15" t="s">
        <v>264</v>
      </c>
      <c r="C15" t="s">
        <v>264</v>
      </c>
      <c r="D15" t="s">
        <v>462</v>
      </c>
      <c r="E15">
        <v>-793</v>
      </c>
      <c r="F15">
        <v>-491</v>
      </c>
    </row>
    <row r="16" spans="1:6">
      <c r="A16" t="s">
        <v>473</v>
      </c>
      <c r="B16" t="s">
        <v>266</v>
      </c>
      <c r="C16" t="s">
        <v>266</v>
      </c>
      <c r="D16" t="s">
        <v>462</v>
      </c>
      <c r="E16">
        <v>-16</v>
      </c>
    </row>
    <row r="17" spans="1:6">
      <c r="A17" t="s">
        <v>393</v>
      </c>
      <c r="B17" t="s">
        <v>275</v>
      </c>
      <c r="C17" t="s">
        <v>275</v>
      </c>
      <c r="D17" t="s">
        <v>462</v>
      </c>
      <c r="E17">
        <v>-67</v>
      </c>
      <c r="F17">
        <v>333</v>
      </c>
    </row>
    <row r="18" spans="1:6">
      <c r="A18" t="s">
        <v>394</v>
      </c>
      <c r="B18" t="s">
        <v>277</v>
      </c>
      <c r="C18" t="s">
        <v>277</v>
      </c>
      <c r="D18" t="s">
        <v>462</v>
      </c>
      <c r="E18">
        <v>215</v>
      </c>
      <c r="F18">
        <v>487</v>
      </c>
    </row>
    <row r="19" spans="1:6">
      <c r="A19" t="s">
        <v>474</v>
      </c>
      <c r="B19" t="s">
        <v>277</v>
      </c>
      <c r="C19" t="s">
        <v>277</v>
      </c>
      <c r="D19" t="s">
        <v>462</v>
      </c>
      <c r="F19">
        <v>-25</v>
      </c>
    </row>
    <row r="20" spans="1:6">
      <c r="A20" t="s">
        <v>475</v>
      </c>
      <c r="B20" t="s">
        <v>269</v>
      </c>
      <c r="C20" t="s">
        <v>269</v>
      </c>
      <c r="D20" t="s">
        <v>462</v>
      </c>
      <c r="E20">
        <v>-953</v>
      </c>
      <c r="F20">
        <v>-1849</v>
      </c>
    </row>
    <row r="21" spans="1:6">
      <c r="A21" t="s">
        <v>476</v>
      </c>
      <c r="B21" t="s">
        <v>269</v>
      </c>
      <c r="C21" t="s">
        <v>269</v>
      </c>
      <c r="D21" t="s">
        <v>462</v>
      </c>
      <c r="E21">
        <v>1243</v>
      </c>
      <c r="F21">
        <v>-97</v>
      </c>
    </row>
    <row r="22" spans="1:6">
      <c r="A22" t="s">
        <v>477</v>
      </c>
      <c r="B22" t="s">
        <v>277</v>
      </c>
      <c r="C22" t="s">
        <v>277</v>
      </c>
      <c r="D22" t="s">
        <v>462</v>
      </c>
      <c r="E22">
        <v>-1250</v>
      </c>
    </row>
    <row r="23" spans="1:6">
      <c r="A23" t="s">
        <v>478</v>
      </c>
      <c r="B23" t="s">
        <v>285</v>
      </c>
      <c r="C23" t="s">
        <v>285</v>
      </c>
      <c r="D23" t="s">
        <v>462</v>
      </c>
      <c r="E23">
        <v>-53964</v>
      </c>
      <c r="F23">
        <v>-45421</v>
      </c>
    </row>
    <row r="24" spans="1:6">
      <c r="A24" t="s">
        <v>479</v>
      </c>
      <c r="B24" t="s">
        <v>231</v>
      </c>
      <c r="C24" t="s">
        <v>231</v>
      </c>
      <c r="D24" t="s">
        <v>480</v>
      </c>
    </row>
    <row r="25" spans="1:6">
      <c r="A25" t="s">
        <v>481</v>
      </c>
      <c r="B25" t="s">
        <v>290</v>
      </c>
      <c r="C25" t="s">
        <v>290</v>
      </c>
      <c r="D25" t="s">
        <v>480</v>
      </c>
      <c r="E25">
        <v>-78726</v>
      </c>
      <c r="F25">
        <v>-209787</v>
      </c>
    </row>
    <row r="26" spans="1:6">
      <c r="A26" t="s">
        <v>482</v>
      </c>
      <c r="B26" t="s">
        <v>291</v>
      </c>
      <c r="C26" t="s">
        <v>291</v>
      </c>
      <c r="D26" t="s">
        <v>480</v>
      </c>
      <c r="F26">
        <v>1003</v>
      </c>
    </row>
    <row r="27" spans="1:6">
      <c r="A27" t="s">
        <v>483</v>
      </c>
      <c r="B27" t="s">
        <v>288</v>
      </c>
      <c r="C27" t="s">
        <v>288</v>
      </c>
      <c r="D27" t="s">
        <v>480</v>
      </c>
      <c r="E27">
        <v>148979</v>
      </c>
      <c r="F27">
        <v>87596</v>
      </c>
    </row>
    <row r="28" spans="1:6">
      <c r="A28" t="s">
        <v>484</v>
      </c>
      <c r="B28" t="s">
        <v>287</v>
      </c>
      <c r="C28" t="s">
        <v>287</v>
      </c>
      <c r="D28" t="s">
        <v>480</v>
      </c>
      <c r="E28">
        <v>-809</v>
      </c>
      <c r="F28">
        <v>-1016</v>
      </c>
    </row>
    <row r="29" spans="1:6">
      <c r="A29" t="s">
        <v>485</v>
      </c>
      <c r="B29" t="s">
        <v>296</v>
      </c>
      <c r="C29" t="s">
        <v>296</v>
      </c>
      <c r="D29" t="s">
        <v>480</v>
      </c>
      <c r="E29">
        <v>69444</v>
      </c>
      <c r="F29">
        <v>-122204</v>
      </c>
    </row>
    <row r="30" spans="1:6">
      <c r="A30" t="s">
        <v>486</v>
      </c>
      <c r="B30" t="s">
        <v>297</v>
      </c>
      <c r="C30" t="s">
        <v>297</v>
      </c>
      <c r="D30" t="s">
        <v>487</v>
      </c>
    </row>
    <row r="31" spans="1:6">
      <c r="A31" t="s">
        <v>488</v>
      </c>
      <c r="B31" t="s">
        <v>298</v>
      </c>
      <c r="C31" t="s">
        <v>298</v>
      </c>
      <c r="D31" t="s">
        <v>487</v>
      </c>
      <c r="E31">
        <v>70187</v>
      </c>
      <c r="F31">
        <v>16519</v>
      </c>
    </row>
    <row r="32" spans="1:6">
      <c r="A32" t="s">
        <v>489</v>
      </c>
      <c r="B32" t="s">
        <v>298</v>
      </c>
      <c r="C32" t="s">
        <v>298</v>
      </c>
      <c r="D32" t="s">
        <v>487</v>
      </c>
      <c r="E32">
        <v>688</v>
      </c>
      <c r="F32">
        <v>367</v>
      </c>
    </row>
    <row r="33" spans="1:6">
      <c r="A33" t="s">
        <v>490</v>
      </c>
      <c r="B33" t="s">
        <v>491</v>
      </c>
      <c r="C33" t="s">
        <v>491</v>
      </c>
      <c r="D33" t="s">
        <v>487</v>
      </c>
      <c r="E33">
        <v>-1191</v>
      </c>
      <c r="F33">
        <v>-313</v>
      </c>
    </row>
    <row r="34" spans="1:6">
      <c r="A34" t="s">
        <v>492</v>
      </c>
      <c r="B34" t="s">
        <v>298</v>
      </c>
      <c r="C34" t="s">
        <v>298</v>
      </c>
      <c r="D34" t="s">
        <v>487</v>
      </c>
      <c r="E34">
        <v>340</v>
      </c>
      <c r="F34">
        <v>175</v>
      </c>
    </row>
    <row r="35" spans="1:6">
      <c r="A35" t="s">
        <v>493</v>
      </c>
      <c r="B35" t="s">
        <v>302</v>
      </c>
      <c r="C35" t="s">
        <v>302</v>
      </c>
      <c r="D35" t="s">
        <v>487</v>
      </c>
      <c r="E35">
        <v>-175</v>
      </c>
    </row>
    <row r="36" spans="1:6">
      <c r="A36" t="s">
        <v>494</v>
      </c>
      <c r="B36" t="s">
        <v>299</v>
      </c>
      <c r="C36" t="s">
        <v>299</v>
      </c>
      <c r="D36" t="s">
        <v>487</v>
      </c>
      <c r="E36">
        <v>100</v>
      </c>
    </row>
    <row r="37" spans="1:6">
      <c r="A37" t="s">
        <v>495</v>
      </c>
      <c r="B37" t="s">
        <v>311</v>
      </c>
      <c r="C37" t="s">
        <v>311</v>
      </c>
      <c r="D37" t="s">
        <v>487</v>
      </c>
      <c r="E37">
        <v>69949</v>
      </c>
      <c r="F37">
        <v>16748</v>
      </c>
    </row>
    <row r="38" spans="1:6">
      <c r="A38" t="s">
        <v>496</v>
      </c>
      <c r="B38" t="s">
        <v>313</v>
      </c>
      <c r="C38" t="s">
        <v>313</v>
      </c>
      <c r="D38" t="s">
        <v>487</v>
      </c>
      <c r="F38">
        <v>-774</v>
      </c>
    </row>
    <row r="39" spans="1:6">
      <c r="A39" t="s">
        <v>497</v>
      </c>
      <c r="B39" t="s">
        <v>498</v>
      </c>
      <c r="C39" t="s">
        <v>312</v>
      </c>
      <c r="D39" t="s">
        <v>487</v>
      </c>
      <c r="E39">
        <v>85429</v>
      </c>
      <c r="F39">
        <v>-151651</v>
      </c>
    </row>
    <row r="40" spans="1:6">
      <c r="A40" t="s">
        <v>499</v>
      </c>
      <c r="B40" t="s">
        <v>500</v>
      </c>
      <c r="C40" t="s">
        <v>315</v>
      </c>
      <c r="D40" t="s">
        <v>487</v>
      </c>
      <c r="E40">
        <v>70519</v>
      </c>
      <c r="F40">
        <v>222170</v>
      </c>
    </row>
    <row r="41" spans="1:6">
      <c r="A41" t="s">
        <v>501</v>
      </c>
      <c r="B41" t="s">
        <v>316</v>
      </c>
      <c r="C41" t="s">
        <v>316</v>
      </c>
      <c r="D41" t="s">
        <v>487</v>
      </c>
      <c r="E41">
        <v>155948</v>
      </c>
      <c r="F41">
        <v>70519</v>
      </c>
    </row>
    <row r="42" spans="1:6">
      <c r="A42" t="s">
        <v>502</v>
      </c>
      <c r="D42" t="s">
        <v>487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5F233F-894A-46FA-AD85-99C9D446E61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8B46E2E-FB82-42A7-A422-C6E2D111B7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414902-1895-4D62-AA9C-3D54A87457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Ratios</vt:lpstr>
      <vt:lpstr>bs</vt:lpstr>
      <vt:lpstr>pl</vt:lpstr>
      <vt:lpstr>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2021-10-07T04:04:17Z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