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20490" windowHeight="7650"/>
  </bookViews>
  <sheets>
    <sheet name="Accounts" sheetId="1" r:id="rId1"/>
    <sheet name="mapping template" sheetId="6" r:id="rId2"/>
    <sheet name="Ratios" sheetId="2" r:id="rId3"/>
    <sheet name="bs" sheetId="3" r:id="rId4"/>
    <sheet name="pl" sheetId="4" r:id="rId5"/>
    <sheet name="cf" sheetId="5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92" i="1"/>
  <c r="F92" i="1"/>
  <c r="G433" i="1" l="1"/>
  <c r="F433" i="1"/>
  <c r="G432" i="1"/>
  <c r="F432" i="1"/>
  <c r="F418" i="1"/>
  <c r="G417" i="1"/>
  <c r="G418" i="1" s="1"/>
  <c r="F417" i="1"/>
  <c r="G410" i="1"/>
  <c r="G409" i="1"/>
  <c r="G397" i="1"/>
  <c r="F397" i="1"/>
  <c r="F409" i="1" s="1"/>
  <c r="F410" i="1" s="1"/>
  <c r="N382" i="1"/>
  <c r="K382" i="1"/>
  <c r="O381" i="1"/>
  <c r="N381" i="1"/>
  <c r="M381" i="1"/>
  <c r="L381" i="1"/>
  <c r="K381" i="1"/>
  <c r="J381" i="1"/>
  <c r="L377" i="1"/>
  <c r="I377" i="1"/>
  <c r="N376" i="1"/>
  <c r="K376" i="1"/>
  <c r="O375" i="1"/>
  <c r="N375" i="1"/>
  <c r="M375" i="1"/>
  <c r="L375" i="1"/>
  <c r="K375" i="1"/>
  <c r="J375" i="1"/>
  <c r="H375" i="1"/>
  <c r="O373" i="1"/>
  <c r="J373" i="1"/>
  <c r="N371" i="1"/>
  <c r="K371" i="1"/>
  <c r="M370" i="1"/>
  <c r="H370" i="1"/>
  <c r="O369" i="1"/>
  <c r="J369" i="1"/>
  <c r="L368" i="1"/>
  <c r="I368" i="1"/>
  <c r="N366" i="1"/>
  <c r="K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I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F326" i="1" s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O296" i="1"/>
  <c r="N296" i="1"/>
  <c r="M296" i="1"/>
  <c r="L296" i="1"/>
  <c r="K296" i="1"/>
  <c r="J296" i="1"/>
  <c r="I296" i="1"/>
  <c r="H296" i="1"/>
  <c r="G296" i="1"/>
  <c r="F296" i="1"/>
  <c r="F297" i="1" s="1"/>
  <c r="F319" i="1" s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G161" i="1" s="1"/>
  <c r="G8" i="1" s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2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I373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0" i="1" s="1"/>
  <c r="N44" i="1"/>
  <c r="N378" i="1" s="1"/>
  <c r="M44" i="1"/>
  <c r="M378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66" i="1" s="1"/>
  <c r="K12" i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O9" i="1"/>
  <c r="O377" i="1" s="1"/>
  <c r="N9" i="1"/>
  <c r="N384" i="1" s="1"/>
  <c r="M9" i="1"/>
  <c r="M384" i="1" s="1"/>
  <c r="L9" i="1"/>
  <c r="L384" i="1" s="1"/>
  <c r="K9" i="1"/>
  <c r="K384" i="1" s="1"/>
  <c r="J9" i="1"/>
  <c r="J376" i="1" s="1"/>
  <c r="I9" i="1"/>
  <c r="I376" i="1" s="1"/>
  <c r="H9" i="1"/>
  <c r="H377" i="1" s="1"/>
  <c r="G9" i="1"/>
  <c r="F9" i="1"/>
  <c r="F384" i="1" s="1"/>
  <c r="O8" i="1"/>
  <c r="O383" i="1" s="1"/>
  <c r="N8" i="1"/>
  <c r="N383" i="1" s="1"/>
  <c r="M8" i="1"/>
  <c r="M383" i="1" s="1"/>
  <c r="L8" i="1"/>
  <c r="L383" i="1" s="1"/>
  <c r="K8" i="1"/>
  <c r="K383" i="1" s="1"/>
  <c r="J8" i="1"/>
  <c r="J382" i="1" s="1"/>
  <c r="I8" i="1"/>
  <c r="I382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M6" i="1"/>
  <c r="M371" i="1" s="1"/>
  <c r="L6" i="1"/>
  <c r="L371" i="1" s="1"/>
  <c r="K6" i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81" i="1" s="1"/>
  <c r="H5" i="1"/>
  <c r="H368" i="1" s="1"/>
  <c r="G5" i="1"/>
  <c r="G368" i="1" s="1"/>
  <c r="F5" i="1"/>
  <c r="F368" i="1" s="1"/>
  <c r="G377" i="1" l="1"/>
  <c r="G12" i="1"/>
  <c r="F12" i="1"/>
  <c r="G44" i="1"/>
  <c r="G370" i="1" s="1"/>
  <c r="F353" i="1"/>
  <c r="F355" i="1" s="1"/>
  <c r="F357" i="1" s="1"/>
  <c r="F385" i="1"/>
  <c r="G326" i="1"/>
  <c r="G366" i="1"/>
  <c r="G383" i="1"/>
  <c r="G382" i="1"/>
  <c r="F382" i="1"/>
  <c r="F383" i="1"/>
  <c r="O378" i="1"/>
  <c r="I383" i="1"/>
  <c r="G384" i="1"/>
  <c r="O384" i="1"/>
  <c r="J368" i="1"/>
  <c r="N370" i="1"/>
  <c r="H373" i="1"/>
  <c r="F375" i="1"/>
  <c r="L376" i="1"/>
  <c r="J377" i="1"/>
  <c r="F381" i="1"/>
  <c r="L382" i="1"/>
  <c r="J383" i="1"/>
  <c r="H384" i="1"/>
  <c r="I372" i="1"/>
  <c r="K368" i="1"/>
  <c r="K372" i="1"/>
  <c r="G375" i="1"/>
  <c r="M376" i="1"/>
  <c r="K377" i="1"/>
  <c r="I378" i="1"/>
  <c r="G381" i="1"/>
  <c r="M382" i="1"/>
  <c r="I384" i="1"/>
  <c r="G13" i="1"/>
  <c r="G14" i="1" s="1"/>
  <c r="H365" i="1"/>
  <c r="J378" i="1"/>
  <c r="H381" i="1"/>
  <c r="I365" i="1"/>
  <c r="M368" i="1"/>
  <c r="M372" i="1"/>
  <c r="I375" i="1"/>
  <c r="G376" i="1"/>
  <c r="O376" i="1"/>
  <c r="M377" i="1"/>
  <c r="K378" i="1"/>
  <c r="O382" i="1"/>
  <c r="L372" i="1"/>
  <c r="J384" i="1"/>
  <c r="F363" i="1"/>
  <c r="N368" i="1"/>
  <c r="N372" i="1"/>
  <c r="H376" i="1"/>
  <c r="F377" i="1"/>
  <c r="N377" i="1"/>
  <c r="L378" i="1"/>
  <c r="H382" i="1"/>
  <c r="G363" i="1"/>
  <c r="O368" i="1"/>
  <c r="F13" i="1"/>
  <c r="F44" i="1"/>
  <c r="H363" i="1"/>
  <c r="F366" i="1" l="1"/>
  <c r="F376" i="1"/>
  <c r="F14" i="1"/>
  <c r="G378" i="1"/>
  <c r="G59" i="1"/>
  <c r="G67" i="1" s="1"/>
  <c r="G71" i="1" s="1"/>
  <c r="G83" i="1" s="1"/>
  <c r="G385" i="1"/>
  <c r="G353" i="1"/>
  <c r="G355" i="1" s="1"/>
  <c r="G357" i="1" s="1"/>
  <c r="F378" i="1"/>
  <c r="F370" i="1"/>
  <c r="F59" i="1"/>
  <c r="F67" i="1" s="1"/>
  <c r="F71" i="1" s="1"/>
  <c r="G372" i="1" l="1"/>
  <c r="G6" i="1"/>
  <c r="G371" i="1" s="1"/>
  <c r="G373" i="1"/>
  <c r="F373" i="1"/>
  <c r="F83" i="1"/>
  <c r="F372" i="1"/>
  <c r="F6" i="1"/>
  <c r="G365" i="1" l="1"/>
  <c r="F371" i="1"/>
  <c r="F365" i="1"/>
</calcChain>
</file>

<file path=xl/sharedStrings.xml><?xml version="1.0" encoding="utf-8"?>
<sst xmlns="http://schemas.openxmlformats.org/spreadsheetml/2006/main" count="754" uniqueCount="493">
  <si>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</si>
  <si>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</si>
  <si>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</si>
  <si>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</si>
  <si>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</si>
  <si>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</si>
  <si>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</si>
  <si>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</si>
  <si>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</si>
  <si>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</si>
  <si>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</si>
  <si>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</si>
  <si>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</si>
  <si>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</si>
  <si>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</si>
  <si>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</si>
  <si>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</si>
  <si>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</si>
  <si>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</si>
  <si>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</si>
  <si>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</si>
  <si>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</si>
  <si>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</si>
  <si>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</si>
  <si>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</si>
  <si>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</si>
  <si>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</si>
  <si>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</si>
  <si>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</si>
  <si>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</si>
  <si>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</si>
  <si>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</si>
  <si>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</si>
  <si>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</si>
  <si>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</si>
  <si>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</si>
  <si>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</si>
  <si>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</si>
  <si>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</si>
  <si>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</si>
  <si>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</si>
  <si>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</si>
  <si>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</si>
  <si>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</si>
  <si>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</si>
  <si>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</si>
  <si>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</si>
  <si>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</si>
  <si>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</si>
  <si>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</si>
  <si>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</si>
  <si>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</si>
  <si>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</si>
  <si>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</si>
  <si>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</si>
  <si>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</si>
  <si>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</si>
  <si>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</si>
  <si>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</si>
  <si>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</si>
  <si>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</si>
  <si>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</si>
  <si>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</si>
  <si>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</si>
  <si>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</si>
  <si>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</si>
  <si>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</si>
  <si>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</si>
  <si>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</si>
  <si>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</si>
  <si>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</si>
  <si>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</si>
  <si>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</si>
  <si>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</si>
  <si>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</si>
  <si>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</si>
  <si>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</si>
  <si>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</si>
  <si>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</si>
  <si>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</si>
  <si>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</si>
  <si>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</si>
  <si>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</si>
  <si>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</si>
  <si>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</si>
  <si>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</si>
  <si>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</si>
  <si>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</si>
  <si>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</si>
  <si>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</si>
  <si>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</si>
  <si>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</si>
  <si>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</si>
  <si>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</si>
  <si>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</si>
  <si>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</si>
  <si>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</si>
  <si>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</si>
  <si>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</si>
  <si>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</si>
  <si>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</si>
  <si>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</si>
  <si>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</si>
  <si>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</si>
  <si>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</si>
  <si>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</si>
  <si>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</si>
  <si>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</si>
  <si>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</si>
  <si>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</si>
  <si>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</si>
  <si>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</si>
  <si>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</si>
  <si>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</si>
  <si>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</si>
  <si>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</si>
  <si>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</si>
  <si>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</si>
  <si>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</si>
  <si>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</si>
  <si>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</si>
  <si>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</si>
  <si>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</si>
  <si>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</si>
  <si>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</si>
  <si>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</si>
  <si>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</si>
  <si>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</si>
  <si>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</si>
  <si>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</si>
  <si>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</si>
  <si>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</si>
  <si>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</si>
  <si>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</si>
  <si>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</si>
  <si>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</si>
  <si>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</si>
  <si>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</si>
  <si>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</si>
  <si>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</si>
  <si>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</si>
  <si>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</si>
  <si>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</si>
  <si>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</si>
  <si>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</si>
  <si>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</si>
  <si>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</si>
  <si>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</si>
  <si>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</si>
  <si>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</si>
  <si>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</si>
  <si>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</si>
  <si>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</si>
  <si>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</si>
  <si>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</si>
  <si>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</si>
  <si>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</si>
  <si>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</si>
  <si>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</si>
  <si>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</si>
  <si>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</si>
  <si>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</si>
  <si>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</si>
  <si>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</si>
  <si>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</si>
  <si>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</si>
  <si>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</si>
  <si>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</si>
  <si>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</si>
  <si>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</si>
  <si>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</si>
  <si>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</si>
  <si>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</si>
  <si>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</si>
  <si>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</si>
  <si>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</si>
  <si>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</si>
  <si>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</si>
  <si>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</si>
  <si>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</si>
  <si>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</si>
  <si>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</si>
  <si>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</si>
  <si>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</si>
  <si>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</si>
  <si>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</si>
  <si>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</si>
  <si>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</si>
  <si>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</si>
  <si>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</si>
  <si>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</si>
  <si>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</si>
  <si>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</si>
  <si>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</si>
  <si>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</si>
  <si>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</si>
  <si>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</si>
  <si>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</si>
  <si>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</si>
  <si>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</si>
  <si>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</si>
  <si>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</si>
  <si>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</si>
  <si>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</si>
  <si>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</si>
  <si>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</si>
  <si>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</si>
  <si>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</si>
  <si>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</si>
  <si>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</si>
  <si>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</si>
  <si>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</si>
  <si>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</si>
  <si>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</si>
  <si>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</si>
  <si>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</si>
  <si>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</si>
  <si>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</si>
  <si>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</si>
  <si>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</si>
  <si>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</si>
  <si>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</si>
  <si>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</si>
  <si>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</si>
  <si>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</si>
  <si>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</si>
  <si>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</si>
  <si>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</si>
  <si>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</si>
  <si>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</si>
  <si>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</si>
  <si>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</si>
  <si>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</si>
  <si>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</si>
  <si>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</si>
  <si>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</si>
  <si>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</si>
  <si>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</si>
  <si>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</si>
  <si>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</si>
  <si>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</si>
  <si>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</si>
  <si>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</si>
  <si>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</si>
  <si>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</si>
  <si>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</si>
  <si>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</si>
  <si>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</si>
  <si>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</si>
  <si>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</si>
  <si>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</si>
  <si>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</si>
  <si>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</si>
  <si>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</si>
  <si>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</si>
  <si>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</si>
  <si>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</si>
  <si>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</si>
  <si>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</si>
  <si>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</si>
  <si>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</si>
  <si>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</si>
  <si>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</si>
  <si>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</si>
  <si>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</si>
  <si>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</si>
  <si>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</si>
  <si>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</si>
  <si>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</si>
  <si>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</si>
  <si>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</si>
  <si>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</si>
  <si>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</si>
  <si>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</si>
  <si>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</si>
  <si>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</si>
  <si>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</si>
  <si>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</si>
  <si>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</si>
  <si>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</si>
  <si>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</si>
  <si>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</si>
  <si>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</si>
  <si>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</si>
  <si>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</si>
  <si>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</si>
  <si>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</si>
  <si>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</si>
  <si>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</si>
  <si>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</si>
  <si>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</si>
  <si>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</si>
  <si>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</si>
  <si>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</si>
  <si>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</si>
  <si>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</si>
  <si>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</si>
  <si>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</si>
  <si>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</si>
  <si>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</si>
  <si>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</si>
  <si>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</si>
  <si>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</si>
  <si>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</si>
  <si>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</si>
  <si>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</si>
  <si>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</si>
  <si>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</si>
  <si>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</si>
  <si>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</si>
  <si>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</si>
  <si>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</si>
  <si>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</si>
  <si>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</si>
  <si>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</si>
  <si>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</si>
  <si>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</si>
  <si>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</si>
  <si>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</si>
  <si>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</si>
  <si>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</si>
  <si>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</si>
  <si>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</si>
  <si>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</si>
  <si>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</si>
  <si>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</si>
  <si>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</si>
  <si>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</si>
  <si>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</si>
  <si>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</si>
  <si>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</si>
  <si>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</si>
  <si>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</si>
  <si>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</si>
  <si>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</si>
  <si>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</si>
  <si>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</si>
  <si>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</si>
  <si>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</si>
  <si>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</si>
  <si>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</si>
  <si>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</si>
  <si>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</si>
  <si>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</si>
  <si>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</si>
  <si>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</si>
  <si>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</si>
  <si>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</si>
  <si>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</si>
  <si>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</si>
  <si>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</si>
  <si>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</si>
  <si>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</si>
  <si>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</si>
  <si>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</si>
  <si>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</si>
  <si>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</si>
  <si>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</si>
  <si>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</si>
  <si>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</si>
  <si>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</si>
  <si>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</si>
  <si>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</si>
  <si>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</si>
  <si>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</si>
  <si>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</si>
  <si>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</si>
  <si>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</si>
  <si>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</si>
  <si>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</si>
  <si>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</si>
  <si>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</si>
  <si>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</si>
  <si>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</si>
  <si>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</si>
  <si>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</t>
  </si>
  <si>
    <t>Cash and cash equivalents</t>
  </si>
  <si>
    <t>Short-term investments</t>
  </si>
  <si>
    <t>Accounts receivable, net</t>
  </si>
  <si>
    <t>Inventory</t>
  </si>
  <si>
    <t>Prepaid expenses and other current assets</t>
  </si>
  <si>
    <t>Total current assets</t>
  </si>
  <si>
    <t>Property, plant and equipment, net</t>
  </si>
  <si>
    <t>Other assets</t>
  </si>
  <si>
    <t>Total assets</t>
  </si>
  <si>
    <t>Liabilities and Stockholders Equity</t>
  </si>
  <si>
    <t>Current liabilities</t>
  </si>
  <si>
    <t>Accounts payable</t>
  </si>
  <si>
    <t>Accrued expenses and other current liabilities</t>
  </si>
  <si>
    <t>Accruals</t>
  </si>
  <si>
    <t>Total current liabilities</t>
  </si>
  <si>
    <t>Convertible notes, net</t>
  </si>
  <si>
    <t>Other non-current liabilities</t>
  </si>
  <si>
    <t>Total liabilities</t>
  </si>
  <si>
    <t>Commitments and contingencies (Note 13)</t>
  </si>
  <si>
    <t>Stockholders equity</t>
  </si>
  <si>
    <t>Preferred stock, $0.001 par value; 15,000,000 shares authorized as of December 31, 2018</t>
  </si>
  <si>
    <t>and December 31, 2017; None issued and outstanding</t>
  </si>
  <si>
    <t>Common stock, $0.001 par value; 150,000,000 shares authorized as of December 31,</t>
  </si>
  <si>
    <t>2018 and December 31, 2017; 45,478,883 and 36,947,637 shares issued and outstanding as of December 31, 2018 and December 31, 2017, respectively</t>
  </si>
  <si>
    <t>Additional paid-in capital</t>
  </si>
  <si>
    <t>Accumulated other comprehensive loss</t>
  </si>
  <si>
    <t>Accumulated deficit</t>
  </si>
  <si>
    <t>Total stockholders equity</t>
  </si>
  <si>
    <t>Product revenues, net</t>
  </si>
  <si>
    <t>Revenue</t>
  </si>
  <si>
    <t>Total revenues, net</t>
  </si>
  <si>
    <t>Total Cost of Revenue</t>
  </si>
  <si>
    <t>Total Cost of Revenue TODO REMOVE</t>
  </si>
  <si>
    <t>Costs and expenses:</t>
  </si>
  <si>
    <t>Cost of goods sold</t>
  </si>
  <si>
    <t>Selling, general and administrative</t>
  </si>
  <si>
    <t>Pre-approval commercial manufacturing</t>
  </si>
  <si>
    <t>Research and development</t>
  </si>
  <si>
    <t>Total costs and expenses</t>
  </si>
  <si>
    <t>Loss from operations</t>
  </si>
  <si>
    <t>Operating Profit</t>
  </si>
  <si>
    <t>Other income (expense), net</t>
  </si>
  <si>
    <t>Other Income - net</t>
  </si>
  <si>
    <t>Loss before income taxes</t>
  </si>
  <si>
    <t>Profit before Zakat</t>
  </si>
  <si>
    <t>Income tax expense (benefit)</t>
  </si>
  <si>
    <t>Net loss</t>
  </si>
  <si>
    <t>Net loss per common sharebasic and diluted</t>
  </si>
  <si>
    <t>Weighted average number of common shares outstandingbasic and diluted</t>
  </si>
  <si>
    <t>Unrealized gain on available-for-sale investments</t>
  </si>
  <si>
    <t>(in thousands)</t>
  </si>
  <si>
    <t>Cash flows from operating activities</t>
  </si>
  <si>
    <t>Operating Activities</t>
  </si>
  <si>
    <t>Adjustments to reconcile net loss to net cash used in operating activities</t>
  </si>
  <si>
    <t>Amortization of debt issuance costs and fees</t>
  </si>
  <si>
    <t>Amortization and accretion of premium or discount on investments, net</t>
  </si>
  <si>
    <t>Acquisition of assets expensed to research and development</t>
  </si>
  <si>
    <t>Stock-based compensation</t>
  </si>
  <si>
    <t>Induced conversion of convertible notes</t>
  </si>
  <si>
    <t>Unrealized foreign exchange (gain) loss</t>
  </si>
  <si>
    <t>Changes in operating assets and liabilities</t>
  </si>
  <si>
    <t>Prepaid, current and other assets</t>
  </si>
  <si>
    <t xml:space="preserve">Adjustments for Prepayments and other receivables </t>
  </si>
  <si>
    <t>Accounts payable, accrued expenses and other current liabilities</t>
  </si>
  <si>
    <t>Net cash used in operating activities</t>
  </si>
  <si>
    <t>Cash flows from investing activities</t>
  </si>
  <si>
    <t>Investing Activities</t>
  </si>
  <si>
    <t>Acquisition of assets from Envisia</t>
  </si>
  <si>
    <t>Purchase of available-for-sale investments</t>
  </si>
  <si>
    <t>Proceeds from sales and maturities of investments</t>
  </si>
  <si>
    <t>Purchase of property, plant and equipment</t>
  </si>
  <si>
    <t>Net cash provided by (used in) investing activities</t>
  </si>
  <si>
    <t>Cash flows from financing activities</t>
  </si>
  <si>
    <t>Financing Activities</t>
  </si>
  <si>
    <t>Proceeds from sale of common stock, net</t>
  </si>
  <si>
    <t>Proceeds related to issuance of stock for stock-based compensation arrangements, net</t>
  </si>
  <si>
    <t>Payments of debt issuance costs</t>
  </si>
  <si>
    <t>Finance Costs</t>
  </si>
  <si>
    <t>Other financing</t>
  </si>
  <si>
    <t>Net cash provided by financing activities</t>
  </si>
  <si>
    <t>Net change in cash and cash equivalents</t>
  </si>
  <si>
    <t>Cash and cash equivalents, at beginning of period</t>
  </si>
  <si>
    <t>Cash and cash equivalents at beginning of period</t>
  </si>
  <si>
    <t>Cash and cash equivalents, at end of period</t>
  </si>
  <si>
    <t>Supplemental disclosures</t>
  </si>
  <si>
    <t>Cash paid for interest</t>
  </si>
  <si>
    <t>Cash paid for income taxes</t>
  </si>
  <si>
    <t xml:space="preserve">Adjustment for Income Tax Paid </t>
  </si>
  <si>
    <t>Non-cash investing and financing activities:</t>
  </si>
  <si>
    <t>Conversion of convertible notes to common stock (Note 9)</t>
  </si>
  <si>
    <t>Equity issued for Envisia Asset Acquisition</t>
  </si>
  <si>
    <t>Purchases of property, plant and equipment</t>
  </si>
  <si>
    <t>Acquisition of capital lease obligation</t>
  </si>
  <si>
    <t>Deferred costs from the sale of common stock</t>
  </si>
  <si>
    <t>Original Line Item in the pdf</t>
  </si>
  <si>
    <t>Line item in the accounts Tamplate into which Originalline item is mapped</t>
  </si>
  <si>
    <t xml:space="preserve">Person mapping </t>
  </si>
  <si>
    <t>Niyoshi Aithal</t>
  </si>
  <si>
    <t>cost of goods sold</t>
  </si>
  <si>
    <t>property, plant and equipment</t>
  </si>
  <si>
    <t>furniture and fixtures</t>
  </si>
  <si>
    <t>construction in progress</t>
  </si>
  <si>
    <t>other non-current liabilities</t>
  </si>
  <si>
    <t>ordinary shares</t>
  </si>
  <si>
    <t>additional paid-in capital</t>
  </si>
  <si>
    <t>shifted value down to row 33</t>
  </si>
  <si>
    <t>deleted this value</t>
  </si>
  <si>
    <t>sales and distribution expenses</t>
  </si>
  <si>
    <t>added from pdf</t>
  </si>
  <si>
    <t>manufacturing equipment</t>
  </si>
  <si>
    <t>laboratory equipment</t>
  </si>
  <si>
    <t>software, computer and other equipment</t>
  </si>
  <si>
    <t>leasehold improvements</t>
  </si>
  <si>
    <t>leased assets</t>
  </si>
  <si>
    <t>accumulated depreciation and amortisation</t>
  </si>
  <si>
    <t>less: accumulated depreciation</t>
  </si>
  <si>
    <t>common stock, $0.001 par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</si>
</sst>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45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0" applyFont="1" applyAlignment="1">
      <alignment horizontal="center" vertical="center" wrapText="1"/>
    </xf>
    <xf numFmtId="3" fontId="0" fillId="0" borderId="0" xfId="0" applyAlignment="1">
      <alignment horizontal="center" vertical="center" wrapText="1"/>
    </xf>
    <xf numFmtId="3" fontId="4" fillId="0" borderId="0" xfId="0" applyFont="1" applyAlignment="1">
      <alignment horizontal="left" vertical="center" wrapText="1"/>
    </xf>
    <xf numFmtId="3" fontId="0" fillId="0" borderId="0" xfId="0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2">
    <cellStyle name="Normal" xfId="0" builtinId="0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029-4ADC-8349-D2E0365329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EB3-43B2-801B-A39895ACFE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1F2-4568-B706-5049CA1229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E2C-4C49-9AAD-B5D841C7AA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D9E-4394-A6CC-5CEA58844B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1EE-44AC-8687-C476079BE7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EE-4D0C-A973-ED3726EB02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9A-4546-898E-9639FB64E0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49-4057-B766-E55C3F69D3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C01-44DF-AA34-6AC8B18EB9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AFF-46E4-A586-78A3ACD309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B82-4799-B87D-0E56616BBF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34F-4B7D-ABD7-DBD7172845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33B-4B8D-9AB5-D4E97A66FF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D8B-4A1F-9832-21CB54749D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-232569</v>
      </c>
      <c r="G6" s="7">
        <f t="shared" ref="G6:O6" si="1">IF(G4=$BF$1,"",G71)</f>
        <v>-145105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64869</v>
      </c>
      <c r="G7" s="7">
        <f t="shared" ref="G7:O7" si="2">IF(G4=$BF$1,"",G128)</f>
        <v>36134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220175</v>
      </c>
      <c r="G8" s="7">
        <f t="shared" ref="G8:O8" si="3">IF(G4=$BF$1,"",G161)</f>
        <v>254142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50784</v>
      </c>
      <c r="G9" s="7">
        <f t="shared" ref="G9:O9" si="4">IF(G4=$BF$1,"",G189)</f>
        <v>25184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6454</v>
      </c>
      <c r="G10" s="7">
        <f t="shared" ref="G10:O10" si="5">IF(G4=$BF$1,"",G210)</f>
        <v>129493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227806</v>
      </c>
      <c r="G11" s="7">
        <f t="shared" ref="G11:O11" si="6">IF(G4=$BF$1,"",G227)</f>
        <v>135599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285044</v>
      </c>
      <c r="G12" s="35">
        <f t="shared" ref="G12:O12" si="7">IF(G4=$BF$1,"",SUM(G7:G8))</f>
        <v>290276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285044</v>
      </c>
      <c r="G13" s="35">
        <f t="shared" ref="G13:O13" si="8">IF(G4=$BF$1,"",SUM(G9:G11))</f>
        <v>290276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24181</v>
      </c>
      <c r="G24">
        <v>0</v>
      </c>
      <c r="H24">
        <v>0</v>
      </c>
    </row>
    <row r="25" spans="5:16">
      <c r="E25" s="1" t="s">
        <v>27</v>
      </c>
      <c r="F25"/>
      <c r="G25"/>
      <c r="H25">
        <v>0</v>
      </c>
      <c r="P25" s="43" t="s">
        <v>481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24181</v>
      </c>
      <c r="G30" s="7">
        <f>IF(G4=$BF$1,"",G24-G25+ABS(G26)-G27-G28-G29)</f>
        <v>0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>
        <v>-22824</v>
      </c>
      <c r="G31">
        <v>-1170</v>
      </c>
      <c r="H31">
        <v>-1994</v>
      </c>
    </row>
    <row r="32" spans="5:16">
      <c r="E32" s="1" t="s">
        <v>34</v>
      </c>
    </row>
    <row r="33" spans="5:16">
      <c r="E33" s="1" t="s">
        <v>35</v>
      </c>
      <c r="F33" s="38">
        <v>641</v>
      </c>
      <c r="G33" s="38">
        <v>0</v>
      </c>
    </row>
    <row r="34" spans="5:16">
      <c r="E34" s="1" t="s">
        <v>36</v>
      </c>
      <c r="F34">
        <v>120614</v>
      </c>
      <c r="G34">
        <v>56905</v>
      </c>
      <c r="H34">
        <v>34706</v>
      </c>
    </row>
    <row r="35" spans="5:16">
      <c r="E35" s="1" t="s">
        <v>37</v>
      </c>
      <c r="F35">
        <v>86123</v>
      </c>
      <c r="G35">
        <v>72078</v>
      </c>
      <c r="H35">
        <v>52394</v>
      </c>
    </row>
    <row r="36" spans="5:16">
      <c r="E36" s="1" t="s">
        <v>38</v>
      </c>
      <c r="F36">
        <v>26545</v>
      </c>
      <c r="G36">
        <v>16710</v>
      </c>
      <c r="H36">
        <v>9772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  <c r="F42"/>
      <c r="G42"/>
      <c r="H42">
        <v>111</v>
      </c>
      <c r="P42" s="43" t="s">
        <v>482</v>
      </c>
    </row>
    <row r="43" spans="5:16">
      <c r="E43" s="6" t="s">
        <v>45</v>
      </c>
      <c r="F43" s="7">
        <f>F32+F33+F34+F35+F36+F37+F38+F39+F40+F41+F42</f>
        <v>233923</v>
      </c>
      <c r="G43" s="7">
        <f>G32+G33+G34+G35+G36+G37+G38+G39+G40+G41+G42</f>
        <v>145693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4"/>
    </row>
    <row r="44" spans="5:16">
      <c r="E44" s="6" t="s">
        <v>46</v>
      </c>
      <c r="F44" s="7">
        <f>F30+F31-F43</f>
        <v>-232566</v>
      </c>
      <c r="G44" s="7">
        <f>IF(G4=$BF$1,"",G30+G31-G43)</f>
        <v>-146863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4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-232566</v>
      </c>
      <c r="G59" s="7">
        <f>IF(G4=$BF$1,"",G44+G45+G46+G47+G48-G49-G50-G51+G52-G53+G54+G55-G56+G57+G58)</f>
        <v>-146863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4"/>
    </row>
    <row r="60" spans="5:16">
      <c r="E60" s="1" t="s">
        <v>62</v>
      </c>
      <c r="F60">
        <v>3</v>
      </c>
      <c r="G60">
        <v>-1758</v>
      </c>
      <c r="H60">
        <v>193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-232569</v>
      </c>
      <c r="G67" s="7">
        <f>IF(G4=$BF$1,"",SUM(G59,-G60,-ABS(G61),-G62,-G66))</f>
        <v>-145105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4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-232569</v>
      </c>
      <c r="G71" s="7">
        <f t="shared" ref="G71:O71" si="14">IF(G4=$BF$1,"",SUM(G67:G70))</f>
        <v>-145105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-232569</v>
      </c>
      <c r="G83" s="7">
        <f t="shared" ref="G83:O83" si="15">IF(G4=$BF$1,"",SUM(G71:G82))</f>
        <v>-145105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  <c r="F90" s="38">
        <v>49057</v>
      </c>
      <c r="G90" s="38">
        <v>24228</v>
      </c>
      <c r="P90" s="43" t="s">
        <v>484</v>
      </c>
    </row>
    <row r="91" spans="5:16">
      <c r="E91" s="1" t="s">
        <v>83</v>
      </c>
    </row>
    <row r="92" spans="5:16">
      <c r="E92" s="12" t="s">
        <v>84</v>
      </c>
      <c r="F92">
        <f>2366+6038+1815+2702</f>
        <v>12921</v>
      </c>
      <c r="G92">
        <f>2082+3602+1209+1932</f>
        <v>8825</v>
      </c>
      <c r="P92" s="43" t="s">
        <v>484</v>
      </c>
    </row>
    <row r="93" spans="5:16">
      <c r="E93" s="1" t="s">
        <v>85</v>
      </c>
    </row>
    <row r="94" spans="5:16">
      <c r="E94" s="1" t="s">
        <v>86</v>
      </c>
      <c r="F94" s="38">
        <v>4072</v>
      </c>
      <c r="G94" s="38">
        <v>1887</v>
      </c>
      <c r="P94" s="43" t="s">
        <v>484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66050</v>
      </c>
      <c r="G98" s="7">
        <f>IF(G4=$BF$1,"",G89+G90+G91+G92+G93+G94+G95+G96)</f>
        <v>34940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4"/>
    </row>
    <row r="99" spans="5:16">
      <c r="E99" s="1" t="s">
        <v>89</v>
      </c>
      <c r="F99" s="38">
        <v>-5525</v>
      </c>
      <c r="G99" s="38">
        <v>-3008</v>
      </c>
      <c r="P99" s="43" t="s">
        <v>484</v>
      </c>
    </row>
    <row r="100" spans="5:16">
      <c r="E100" s="6" t="s">
        <v>90</v>
      </c>
      <c r="F100" s="7">
        <f>F98+F99</f>
        <v>60525</v>
      </c>
      <c r="G100" s="7">
        <f t="shared" ref="G100:O100" si="17">IF(G4=$BF$1,"",G98+G99)</f>
        <v>31932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4"/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4344</v>
      </c>
      <c r="G126">
        <v>4202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64869</v>
      </c>
      <c r="G128" s="7">
        <f t="shared" ref="G128:O128" si="19">IF(G4=$BF$1,"",G100+SUM(G104:G126))</f>
        <v>36134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4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202818</v>
      </c>
      <c r="G130">
        <v>197569</v>
      </c>
    </row>
    <row r="131" spans="5:15">
      <c r="E131" s="1" t="s">
        <v>118</v>
      </c>
      <c r="F131">
        <v>0</v>
      </c>
      <c r="G131">
        <v>52086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202818</v>
      </c>
      <c r="G140" s="7">
        <f t="shared" ref="G140:O140" si="20">IF(G4=$BF$1,"",G130+G131+G132+G133+G134+G135+G136+G139)</f>
        <v>249655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10112</v>
      </c>
      <c r="G144">
        <v>0</v>
      </c>
    </row>
    <row r="145" spans="5:15">
      <c r="E145" s="6" t="s">
        <v>127</v>
      </c>
      <c r="F145" s="7">
        <f>F141+F142+F143+F144</f>
        <v>10112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  <c r="F154">
        <v>4530</v>
      </c>
      <c r="G154">
        <v>4487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  <c r="F157">
        <v>2715</v>
      </c>
      <c r="G157">
        <v>0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7245</v>
      </c>
      <c r="G160" s="7">
        <f>IF(G4=$BF$1,"",G146+G147+G148+G149+G150+G151+G152+G153+G154+G155+G156+G157+G158+G159)</f>
        <v>4487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220175</v>
      </c>
      <c r="G161" s="7">
        <f t="shared" ref="G161:O161" si="22">IF(G4=$BF$1,"",G140+G145+G160)</f>
        <v>254142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4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38381</v>
      </c>
      <c r="G184">
        <v>18939</v>
      </c>
    </row>
    <row r="185" spans="5:16">
      <c r="E185" s="12" t="s">
        <v>162</v>
      </c>
    </row>
    <row r="187" spans="5:16">
      <c r="E187" s="1" t="s">
        <v>163</v>
      </c>
      <c r="F187">
        <v>12403</v>
      </c>
      <c r="G187">
        <v>6245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50784</v>
      </c>
      <c r="G189" s="7">
        <f t="shared" ref="G189:O189" si="23">IF(G4=$BF$1,"",SUM(G163:G188))</f>
        <v>25184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4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7">
      <c r="E193" s="1" t="s">
        <v>168</v>
      </c>
      <c r="F193">
        <v>0</v>
      </c>
      <c r="G193">
        <v>123845</v>
      </c>
    </row>
    <row r="194" spans="5:7">
      <c r="E194" s="1" t="s">
        <v>169</v>
      </c>
    </row>
    <row r="195" spans="5:7">
      <c r="E195" s="1" t="s">
        <v>170</v>
      </c>
    </row>
    <row r="196" spans="5:7">
      <c r="E196" s="1" t="s">
        <v>171</v>
      </c>
    </row>
    <row r="197" spans="5:7">
      <c r="E197" s="1" t="s">
        <v>172</v>
      </c>
    </row>
    <row r="198" spans="5:7">
      <c r="E198" s="1" t="s">
        <v>173</v>
      </c>
    </row>
    <row r="199" spans="5:7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1" t="s">
        <v>180</v>
      </c>
      <c r="F209">
        <v>6454</v>
      </c>
      <c r="G209">
        <v>5648</v>
      </c>
      <c r="P209" s="43" t="s">
        <v>484</v>
      </c>
    </row>
    <row r="210" spans="5:16">
      <c r="E210" s="6" t="s">
        <v>14</v>
      </c>
      <c r="F210" s="7">
        <f>SUM(F191:F209)</f>
        <v>6454</v>
      </c>
      <c r="G210" s="7">
        <f t="shared" ref="G210:O210" si="24">IF(G4=$BF$1,"",SUM(G191:G209))</f>
        <v>129493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924180+45</f>
        <v>924225</v>
      </c>
      <c r="G212">
        <f>597318+37</f>
        <v>597355</v>
      </c>
      <c r="P212" s="43" t="s">
        <v>484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-696419</v>
      </c>
      <c r="G217">
        <v>-461728</v>
      </c>
    </row>
    <row r="218" spans="5:16">
      <c r="E218" s="1" t="s">
        <v>188</v>
      </c>
    </row>
    <row r="219" spans="5:16">
      <c r="E219" s="1" t="s">
        <v>189</v>
      </c>
      <c r="F219">
        <v>0</v>
      </c>
      <c r="G219">
        <v>-28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227806</v>
      </c>
      <c r="G227" s="7">
        <f t="shared" ref="G227:O227" si="25">IF(G4=$BF$1,"",SUM(G212:G226))</f>
        <v>135599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4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-232569</v>
      </c>
      <c r="G267">
        <v>-145105</v>
      </c>
      <c r="H267">
        <v>-99059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2442</v>
      </c>
      <c r="G271">
        <v>1410</v>
      </c>
      <c r="H271">
        <v>970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1646</v>
      </c>
      <c r="G275">
        <v>315</v>
      </c>
      <c r="H275">
        <v>828</v>
      </c>
    </row>
    <row r="276" spans="5:8">
      <c r="E276" s="1" t="s">
        <v>241</v>
      </c>
      <c r="F276">
        <v>-270</v>
      </c>
      <c r="G276">
        <v>601</v>
      </c>
      <c r="H276">
        <v>0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0</v>
      </c>
      <c r="G284">
        <v>0</v>
      </c>
      <c r="H284">
        <v>1790</v>
      </c>
    </row>
    <row r="285" spans="5:8">
      <c r="E285" s="1" t="s">
        <v>248</v>
      </c>
      <c r="F285">
        <v>38728</v>
      </c>
      <c r="G285">
        <v>26078</v>
      </c>
      <c r="H285">
        <v>16794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172137</v>
      </c>
      <c r="G288">
        <v>24802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214683</v>
      </c>
      <c r="G296" s="7">
        <f>IF(G4=$BF$1,"",G271+G272+G273+G274+G275+G276+G277+G278+G279+G280+G281+G282+G283+G284+G285+G286+G287+G288+G289+G290+G291+G292+G293+G294+G295)</f>
        <v>53206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-17886</v>
      </c>
      <c r="G297" s="7">
        <f t="shared" ref="G297:O297" si="27">IF(G4=$BF$1,"",MIN(F267,F268,F269)+F296)</f>
        <v>-17886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-9689</v>
      </c>
      <c r="G299">
        <v>0</v>
      </c>
      <c r="H299">
        <v>0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-791</v>
      </c>
      <c r="G302">
        <v>-2239</v>
      </c>
      <c r="H302">
        <v>-1852</v>
      </c>
    </row>
    <row r="303" spans="5:15">
      <c r="E303" s="1" t="s">
        <v>265</v>
      </c>
      <c r="F303">
        <v>-2715</v>
      </c>
      <c r="G303">
        <v>0</v>
      </c>
      <c r="H303">
        <v>0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26583</v>
      </c>
      <c r="G313">
        <v>925</v>
      </c>
      <c r="H313">
        <v>2479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13388</v>
      </c>
      <c r="G318" s="7">
        <f>IF(G4=$BF$1,"",G299+G300+G301+G302+G303+G304+G305+G306+G307+G308+G309+G310+G311+G312+G313+G314+G315+G316+G317)</f>
        <v>-1314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-4498</v>
      </c>
      <c r="G319" s="7">
        <f t="shared" ref="G319:O319" si="28">IF(G4=$BF$1,"",G297+G318)</f>
        <v>-19200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-4498</v>
      </c>
      <c r="G326" s="7">
        <f t="shared" ref="G326:O326" si="30">IF(G4=$BF$1,"",G325+G319)</f>
        <v>-19200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-27787</v>
      </c>
      <c r="G328">
        <v>-22294</v>
      </c>
      <c r="H328">
        <v>-4595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-56195</v>
      </c>
      <c r="G331">
        <v>-104490</v>
      </c>
      <c r="H331">
        <v>-35169</v>
      </c>
    </row>
    <row r="332" spans="5:15">
      <c r="E332" s="12" t="s">
        <v>291</v>
      </c>
      <c r="F332">
        <v>108297</v>
      </c>
      <c r="G332">
        <v>88153</v>
      </c>
      <c r="H332">
        <v>58346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24315</v>
      </c>
      <c r="G337" s="7">
        <f>IF(G4=$BF$1,"",SUM(G328:G336))</f>
        <v>-38631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139602</v>
      </c>
      <c r="G339">
        <v>135644</v>
      </c>
      <c r="H339">
        <v>168625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-2566</v>
      </c>
      <c r="G349">
        <v>0</v>
      </c>
      <c r="H349">
        <v>0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137036</v>
      </c>
      <c r="G352" s="7">
        <f>IF(G4=$BF$1,"",SUM(G339:G351))</f>
        <v>135644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156853</v>
      </c>
      <c r="G353" s="7">
        <f t="shared" ref="G353:O353" si="33">IF(G4=$BF$1,"",G326+G337+G352)</f>
        <v>77813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156853</v>
      </c>
      <c r="G355" s="7">
        <f t="shared" ref="G355:O355" si="34">IF(G4=$BF$1,"",G353+G354)</f>
        <v>77813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197569</v>
      </c>
      <c r="G356">
        <v>197945</v>
      </c>
      <c r="H356">
        <v>91060</v>
      </c>
    </row>
    <row r="357" spans="5:15">
      <c r="E357" s="6" t="s">
        <v>316</v>
      </c>
      <c r="F357" s="7">
        <f>F355+F356</f>
        <v>354422</v>
      </c>
      <c r="G357" s="7">
        <f t="shared" ref="G357:O357" si="35">IF(G4=$BF$1,"",G355+G356)</f>
        <v>275758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 t="str">
        <f t="shared" ref="F364:O364" si="37">IFERROR((F24-G24)/G24,"")</f>
        <v/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0.60276351607456669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-1.8024225220135321E-2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 t="str">
        <f t="shared" si="41"/>
        <v/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-9.6177163889003765</v>
      </c>
      <c r="G370" s="27" t="str">
        <f t="shared" si="42"/>
        <v/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-9.6178404532484176</v>
      </c>
      <c r="G371" s="28" t="str">
        <f t="shared" si="43"/>
        <v/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-0.81590561457178545</v>
      </c>
      <c r="G372" s="27">
        <f t="shared" si="44"/>
        <v>-0.49988631509322162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-1.0209081411376346</v>
      </c>
      <c r="G373" s="27">
        <f t="shared" si="45"/>
        <v>-1.0701037618271521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0.20080408638666311</v>
      </c>
      <c r="G376" s="30">
        <f t="shared" si="47"/>
        <v>0.53286182805330096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0.25125764905226378</v>
      </c>
      <c r="G377" s="30">
        <f t="shared" si="48"/>
        <v>1.1406942529074697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4.3355190611216132</v>
      </c>
      <c r="G382" s="32">
        <f t="shared" si="51"/>
        <v>10.091407242693775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4.1364012287334591</v>
      </c>
      <c r="G383" s="32">
        <f t="shared" si="52"/>
        <v>10.091407242693775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3.9937381852551983</v>
      </c>
      <c r="G384" s="32">
        <f t="shared" si="53"/>
        <v>9.9132385641677256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-8.8571203528670442E-2</v>
      </c>
      <c r="G385" s="32">
        <f t="shared" si="54"/>
        <v>-0.76238881829733163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202818</v>
      </c>
      <c r="G418" s="17">
        <f>G130-G417</f>
        <v>197569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470</v>
      </c>
      <c r="B1" s="39" t="s">
        <v>471</v>
      </c>
      <c r="C1" s="39" t="s">
        <v>472</v>
      </c>
      <c r="D1" s="39"/>
    </row>
    <row r="2" spans="1:4">
      <c r="A2" s="41" t="s">
        <v>474</v>
      </c>
      <c r="B2" s="41" t="s">
        <v>483</v>
      </c>
      <c r="C2" s="39" t="s">
        <v>473</v>
      </c>
      <c r="D2" s="39"/>
    </row>
    <row r="3" spans="1:4">
      <c r="A3" s="41" t="s">
        <v>477</v>
      </c>
      <c r="B3" s="41" t="s">
        <v>477</v>
      </c>
      <c r="C3" s="39" t="s">
        <v>473</v>
      </c>
    </row>
    <row r="4" spans="1:4">
      <c r="A4" s="41" t="s">
        <v>485</v>
      </c>
      <c r="B4" s="41" t="s">
        <v>475</v>
      </c>
      <c r="C4" s="39" t="s">
        <v>473</v>
      </c>
    </row>
    <row r="5" spans="1:4">
      <c r="A5" s="41" t="s">
        <v>486</v>
      </c>
      <c r="B5" s="41" t="s">
        <v>475</v>
      </c>
      <c r="C5" s="39" t="s">
        <v>473</v>
      </c>
    </row>
    <row r="6" spans="1:4">
      <c r="A6" s="41" t="s">
        <v>476</v>
      </c>
      <c r="B6" s="41" t="s">
        <v>475</v>
      </c>
      <c r="C6" s="39" t="s">
        <v>473</v>
      </c>
    </row>
    <row r="7" spans="1:4">
      <c r="A7" s="41" t="s">
        <v>487</v>
      </c>
      <c r="B7" s="41" t="s">
        <v>475</v>
      </c>
      <c r="C7" s="39" t="s">
        <v>473</v>
      </c>
    </row>
    <row r="8" spans="1:4">
      <c r="A8" s="41" t="s">
        <v>489</v>
      </c>
      <c r="B8" s="41" t="s">
        <v>488</v>
      </c>
      <c r="C8" s="39" t="s">
        <v>473</v>
      </c>
    </row>
    <row r="9" spans="1:4">
      <c r="A9" s="41" t="s">
        <v>491</v>
      </c>
      <c r="B9" s="41" t="s">
        <v>490</v>
      </c>
      <c r="C9" s="39" t="s">
        <v>473</v>
      </c>
    </row>
    <row r="10" spans="1:4">
      <c r="A10" s="41" t="s">
        <v>478</v>
      </c>
      <c r="B10" s="41" t="s">
        <v>478</v>
      </c>
      <c r="C10" s="39" t="s">
        <v>473</v>
      </c>
    </row>
    <row r="11" spans="1:4">
      <c r="A11" s="41" t="s">
        <v>492</v>
      </c>
      <c r="B11" s="41" t="s">
        <v>479</v>
      </c>
      <c r="C11" s="39" t="s">
        <v>473</v>
      </c>
    </row>
    <row r="12" spans="1:4">
      <c r="A12" s="41" t="s">
        <v>480</v>
      </c>
      <c r="B12" s="41" t="s">
        <v>479</v>
      </c>
      <c r="C12" s="39" t="s">
        <v>473</v>
      </c>
    </row>
    <row r="13" spans="1:4">
      <c r="A13" s="41"/>
      <c r="B13" s="41"/>
      <c r="C13" s="39"/>
    </row>
    <row r="14" spans="1:4">
      <c r="A14" s="41"/>
      <c r="B14" s="41"/>
      <c r="C14" s="39"/>
    </row>
    <row r="15" spans="1:4">
      <c r="A15" s="41"/>
      <c r="B15" s="41"/>
      <c r="C15" s="39"/>
    </row>
    <row r="16" spans="1:4">
      <c r="A16" s="41"/>
      <c r="B16" s="41"/>
      <c r="C16" s="39"/>
    </row>
    <row r="17" spans="1:3">
      <c r="A17" s="41"/>
      <c r="B17" s="41"/>
      <c r="C17" s="39"/>
    </row>
    <row r="18" spans="1:3">
      <c r="A18" s="41"/>
      <c r="B18" s="41"/>
      <c r="C18" s="39"/>
    </row>
    <row r="19" spans="1:3">
      <c r="A19" s="41"/>
      <c r="B19" s="41"/>
      <c r="C19" s="39"/>
    </row>
    <row r="20" spans="1:3">
      <c r="A20" s="42"/>
      <c r="B20" s="42"/>
      <c r="C20" s="39"/>
    </row>
    <row r="21" spans="1:3">
      <c r="A21" s="42"/>
      <c r="B21" s="42"/>
      <c r="C21" s="39"/>
    </row>
    <row r="22" spans="1:3">
      <c r="A22" s="42"/>
      <c r="B22" s="42"/>
      <c r="C22" s="39"/>
    </row>
    <row r="23" spans="1:3">
      <c r="A23" s="42"/>
      <c r="B23" s="42"/>
      <c r="C23" s="39"/>
    </row>
    <row r="24" spans="1:3">
      <c r="A24" s="42"/>
      <c r="B24" s="42"/>
      <c r="C24" s="39"/>
    </row>
    <row r="25" spans="1:3">
      <c r="A25" s="42"/>
      <c r="B25" s="42"/>
      <c r="C25" s="39"/>
    </row>
    <row r="26" spans="1:3">
      <c r="A26" s="42"/>
      <c r="B26" s="42"/>
      <c r="C26" s="39"/>
    </row>
    <row r="27" spans="1:3">
      <c r="A27" s="42"/>
      <c r="B27" s="42"/>
      <c r="C27" s="39"/>
    </row>
    <row r="28" spans="1:3">
      <c r="A28" s="42"/>
      <c r="B28" s="42"/>
      <c r="C28" s="39"/>
    </row>
    <row r="29" spans="1:3">
      <c r="A29" s="42"/>
      <c r="B29" s="42"/>
      <c r="C29" s="39"/>
    </row>
    <row r="30" spans="1:3">
      <c r="A30" s="42"/>
      <c r="B30" s="42"/>
      <c r="C30" s="39"/>
    </row>
    <row r="31" spans="1:3">
      <c r="A31" s="42"/>
      <c r="B31" s="42"/>
      <c r="C31" s="39"/>
    </row>
    <row r="32" spans="1:3">
      <c r="A32" s="42"/>
      <c r="B32" s="42"/>
    </row>
    <row r="33" spans="1:2">
      <c r="A33" s="42"/>
      <c r="B33" s="42"/>
    </row>
    <row r="34" spans="1:2">
      <c r="A34" s="42"/>
      <c r="B34" s="42"/>
    </row>
    <row r="35" spans="1:2">
      <c r="A35" s="42"/>
      <c r="B35" s="42"/>
    </row>
    <row r="36" spans="1:2">
      <c r="A36" s="42"/>
      <c r="B36" s="42"/>
    </row>
    <row r="37" spans="1:2">
      <c r="A37" s="42"/>
      <c r="B37" s="42"/>
    </row>
    <row r="38" spans="1:2">
      <c r="A38" s="42"/>
      <c r="B38" s="42"/>
    </row>
    <row r="39" spans="1:2">
      <c r="A39" s="42"/>
      <c r="B39" s="42"/>
    </row>
    <row r="40" spans="1:2">
      <c r="A40" s="42"/>
      <c r="B40" s="42"/>
    </row>
    <row r="41" spans="1:2">
      <c r="A41" s="42"/>
      <c r="B41" s="42"/>
    </row>
    <row r="42" spans="1:2">
      <c r="A42" s="42"/>
      <c r="B42" s="42"/>
    </row>
    <row r="43" spans="1:2">
      <c r="A43" s="42"/>
      <c r="B43" s="42"/>
    </row>
    <row r="44" spans="1:2">
      <c r="A44" s="42"/>
      <c r="B44" s="42"/>
    </row>
    <row r="45" spans="1:2">
      <c r="A45" s="42"/>
      <c r="B45" s="42"/>
    </row>
    <row r="46" spans="1:2">
      <c r="A46" s="42"/>
      <c r="B46" s="42"/>
    </row>
    <row r="47" spans="1:2">
      <c r="A47" s="42"/>
      <c r="B47" s="42"/>
    </row>
    <row r="48" spans="1:2">
      <c r="A48" s="42"/>
      <c r="B48" s="42"/>
    </row>
    <row r="49" spans="1:2">
      <c r="A49" s="42"/>
      <c r="B49" s="42"/>
    </row>
    <row r="50" spans="1:2">
      <c r="A50" s="42"/>
      <c r="B50" s="42"/>
    </row>
    <row r="51" spans="1:2">
      <c r="A51" s="42"/>
      <c r="B51" s="42"/>
    </row>
    <row r="52" spans="1:2">
      <c r="A52" s="42"/>
      <c r="B52" s="42"/>
    </row>
    <row r="53" spans="1:2">
      <c r="A53" s="42"/>
      <c r="B53" s="42"/>
    </row>
    <row r="54" spans="1:2">
      <c r="A54" s="42"/>
      <c r="B54" s="42"/>
    </row>
    <row r="55" spans="1:2">
      <c r="A55" s="42"/>
      <c r="B55" s="42"/>
    </row>
    <row r="56" spans="1:2">
      <c r="A56" s="42"/>
      <c r="B56" s="42"/>
    </row>
    <row r="57" spans="1:2">
      <c r="A57" s="42"/>
      <c r="B57" s="42"/>
    </row>
    <row r="58" spans="1:2">
      <c r="A58" s="42"/>
      <c r="B58" s="42"/>
    </row>
    <row r="59" spans="1:2">
      <c r="A59" s="42"/>
      <c r="B59" s="42"/>
    </row>
    <row r="60" spans="1:2">
      <c r="A60" s="42"/>
      <c r="B60" s="42"/>
    </row>
    <row r="61" spans="1:2">
      <c r="A61" s="42"/>
      <c r="B61" s="42"/>
    </row>
    <row r="62" spans="1:2">
      <c r="A62" s="42"/>
      <c r="B62" s="42"/>
    </row>
    <row r="63" spans="1:2">
      <c r="A63" s="42"/>
      <c r="B63" s="42"/>
    </row>
    <row r="64" spans="1:2">
      <c r="A64" s="42"/>
      <c r="B64" s="42"/>
    </row>
    <row r="65" spans="1:2">
      <c r="A65" s="42"/>
      <c r="B65" s="42"/>
    </row>
    <row r="66" spans="1:2">
      <c r="A66" s="42"/>
      <c r="B66" s="42"/>
    </row>
    <row r="67" spans="1:2">
      <c r="A67" s="42"/>
      <c r="B67" s="42"/>
    </row>
    <row r="68" spans="1:2">
      <c r="A68" s="42"/>
      <c r="B68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A19" sqref="A19"/>
    </sheetView>
  </sheetViews>
  <sheetFormatPr defaultRowHeight="12.75"/>
  <cols>
    <col min="1" max="4" width="22.7109375" customWidth="1"/>
  </cols>
  <sheetData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202818</v>
      </c>
      <c r="F5">
        <v>197569</v>
      </c>
    </row>
    <row r="6" spans="1:6">
      <c r="A6" t="s">
        <v>377</v>
      </c>
      <c r="B6" t="s">
        <v>118</v>
      </c>
      <c r="C6" t="s">
        <v>118</v>
      </c>
      <c r="D6" t="s">
        <v>116</v>
      </c>
      <c r="F6">
        <v>52086</v>
      </c>
    </row>
    <row r="7" spans="1:6">
      <c r="A7" t="s">
        <v>378</v>
      </c>
      <c r="B7" t="s">
        <v>352</v>
      </c>
      <c r="C7" t="s">
        <v>137</v>
      </c>
      <c r="D7" t="s">
        <v>116</v>
      </c>
      <c r="E7">
        <v>2715</v>
      </c>
    </row>
    <row r="8" spans="1:6">
      <c r="A8" t="s">
        <v>379</v>
      </c>
      <c r="B8" t="s">
        <v>126</v>
      </c>
      <c r="C8" t="s">
        <v>126</v>
      </c>
      <c r="D8" t="s">
        <v>116</v>
      </c>
      <c r="E8">
        <v>10112</v>
      </c>
    </row>
    <row r="9" spans="1:6">
      <c r="A9" t="s">
        <v>380</v>
      </c>
      <c r="B9" t="s">
        <v>134</v>
      </c>
      <c r="C9" t="s">
        <v>134</v>
      </c>
      <c r="D9" t="s">
        <v>116</v>
      </c>
      <c r="E9">
        <v>4530</v>
      </c>
      <c r="F9">
        <v>4487</v>
      </c>
    </row>
    <row r="10" spans="1:6">
      <c r="A10" t="s">
        <v>381</v>
      </c>
      <c r="B10" t="s">
        <v>12</v>
      </c>
      <c r="C10" t="s">
        <v>12</v>
      </c>
      <c r="D10" t="s">
        <v>116</v>
      </c>
      <c r="E10">
        <v>220175</v>
      </c>
      <c r="F10">
        <v>254142</v>
      </c>
    </row>
    <row r="11" spans="1:6">
      <c r="A11" t="s">
        <v>382</v>
      </c>
      <c r="B11" t="s">
        <v>84</v>
      </c>
      <c r="C11" t="s">
        <v>84</v>
      </c>
      <c r="D11" t="s">
        <v>80</v>
      </c>
      <c r="E11">
        <v>60525</v>
      </c>
      <c r="F11">
        <v>31932</v>
      </c>
    </row>
    <row r="12" spans="1:6">
      <c r="A12" t="s">
        <v>383</v>
      </c>
      <c r="B12" t="s">
        <v>113</v>
      </c>
      <c r="C12" t="s">
        <v>113</v>
      </c>
      <c r="D12" t="s">
        <v>80</v>
      </c>
      <c r="E12">
        <v>4344</v>
      </c>
      <c r="F12">
        <v>4202</v>
      </c>
    </row>
    <row r="13" spans="1:6">
      <c r="A13" t="s">
        <v>384</v>
      </c>
      <c r="D13" t="s">
        <v>80</v>
      </c>
      <c r="E13">
        <v>285044</v>
      </c>
      <c r="F13">
        <v>290276</v>
      </c>
    </row>
    <row r="14" spans="1:6">
      <c r="A14" t="s">
        <v>385</v>
      </c>
      <c r="D14" t="s">
        <v>80</v>
      </c>
    </row>
    <row r="15" spans="1:6">
      <c r="A15" t="s">
        <v>386</v>
      </c>
      <c r="B15" t="s">
        <v>141</v>
      </c>
      <c r="C15" t="s">
        <v>141</v>
      </c>
      <c r="D15" t="s">
        <v>141</v>
      </c>
    </row>
    <row r="16" spans="1:6">
      <c r="A16" t="s">
        <v>387</v>
      </c>
      <c r="B16" t="s">
        <v>387</v>
      </c>
      <c r="C16" t="s">
        <v>163</v>
      </c>
      <c r="D16" t="s">
        <v>141</v>
      </c>
      <c r="E16">
        <v>12403</v>
      </c>
      <c r="F16">
        <v>6245</v>
      </c>
    </row>
    <row r="17" spans="1:6">
      <c r="A17" t="s">
        <v>388</v>
      </c>
      <c r="B17" t="s">
        <v>389</v>
      </c>
      <c r="C17" t="s">
        <v>161</v>
      </c>
      <c r="D17" t="s">
        <v>141</v>
      </c>
      <c r="E17">
        <v>38381</v>
      </c>
      <c r="F17">
        <v>18939</v>
      </c>
    </row>
    <row r="18" spans="1:6">
      <c r="A18" t="s">
        <v>390</v>
      </c>
      <c r="B18" t="s">
        <v>13</v>
      </c>
      <c r="C18" t="s">
        <v>13</v>
      </c>
      <c r="D18" t="s">
        <v>141</v>
      </c>
      <c r="E18">
        <v>50784</v>
      </c>
      <c r="F18">
        <v>25184</v>
      </c>
    </row>
    <row r="19" spans="1:6">
      <c r="A19" t="s">
        <v>391</v>
      </c>
      <c r="B19" t="s">
        <v>169</v>
      </c>
      <c r="C19" t="s">
        <v>168</v>
      </c>
      <c r="D19" t="s">
        <v>165</v>
      </c>
      <c r="F19">
        <v>123845</v>
      </c>
    </row>
    <row r="20" spans="1:6">
      <c r="A20" t="s">
        <v>392</v>
      </c>
      <c r="B20" t="s">
        <v>163</v>
      </c>
      <c r="C20" t="s">
        <v>163</v>
      </c>
      <c r="D20" t="s">
        <v>165</v>
      </c>
      <c r="E20">
        <v>6454</v>
      </c>
      <c r="F20">
        <v>5648</v>
      </c>
    </row>
    <row r="21" spans="1:6">
      <c r="A21" t="s">
        <v>393</v>
      </c>
      <c r="B21" t="s">
        <v>164</v>
      </c>
      <c r="C21" t="s">
        <v>164</v>
      </c>
      <c r="D21" t="s">
        <v>165</v>
      </c>
      <c r="E21">
        <v>57238</v>
      </c>
      <c r="F21">
        <v>154677</v>
      </c>
    </row>
    <row r="22" spans="1:6">
      <c r="A22" t="s">
        <v>394</v>
      </c>
      <c r="B22" t="s">
        <v>180</v>
      </c>
      <c r="C22" t="s">
        <v>180</v>
      </c>
      <c r="D22" t="s">
        <v>165</v>
      </c>
    </row>
    <row r="23" spans="1:6">
      <c r="A23" t="s">
        <v>395</v>
      </c>
      <c r="B23" t="s">
        <v>181</v>
      </c>
      <c r="C23" t="s">
        <v>181</v>
      </c>
      <c r="D23" t="s">
        <v>165</v>
      </c>
    </row>
    <row r="24" spans="1:6">
      <c r="A24" t="s">
        <v>396</v>
      </c>
      <c r="D24" t="s">
        <v>165</v>
      </c>
    </row>
    <row r="25" spans="1:6">
      <c r="A25" t="s">
        <v>397</v>
      </c>
      <c r="D25" t="s">
        <v>165</v>
      </c>
    </row>
    <row r="26" spans="1:6">
      <c r="A26" t="s">
        <v>398</v>
      </c>
      <c r="B26" t="s">
        <v>182</v>
      </c>
      <c r="C26" t="s">
        <v>182</v>
      </c>
      <c r="D26" t="s">
        <v>181</v>
      </c>
    </row>
    <row r="27" spans="1:6">
      <c r="A27" t="s">
        <v>399</v>
      </c>
      <c r="D27" t="s">
        <v>181</v>
      </c>
      <c r="E27">
        <v>45</v>
      </c>
      <c r="F27">
        <v>37</v>
      </c>
    </row>
    <row r="28" spans="1:6">
      <c r="A28" t="s">
        <v>400</v>
      </c>
      <c r="B28" t="s">
        <v>182</v>
      </c>
      <c r="C28" t="s">
        <v>182</v>
      </c>
      <c r="D28" t="s">
        <v>181</v>
      </c>
      <c r="E28">
        <v>924180</v>
      </c>
      <c r="F28">
        <v>597318</v>
      </c>
    </row>
    <row r="29" spans="1:6">
      <c r="A29" t="s">
        <v>401</v>
      </c>
      <c r="B29" t="s">
        <v>189</v>
      </c>
      <c r="C29" t="s">
        <v>189</v>
      </c>
      <c r="D29" t="s">
        <v>181</v>
      </c>
      <c r="F29">
        <v>-28</v>
      </c>
    </row>
    <row r="30" spans="1:6">
      <c r="A30" t="s">
        <v>402</v>
      </c>
      <c r="B30" t="s">
        <v>187</v>
      </c>
      <c r="C30" t="s">
        <v>187</v>
      </c>
      <c r="D30" t="s">
        <v>181</v>
      </c>
      <c r="E30">
        <v>-696419</v>
      </c>
      <c r="F30">
        <v>-461728</v>
      </c>
    </row>
    <row r="31" spans="1:6">
      <c r="A31" t="s">
        <v>403</v>
      </c>
      <c r="B31" t="s">
        <v>195</v>
      </c>
      <c r="C31" t="s">
        <v>195</v>
      </c>
      <c r="D31" t="s">
        <v>181</v>
      </c>
      <c r="E31">
        <v>227806</v>
      </c>
      <c r="F31">
        <v>135599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1"/>
  <sheetViews>
    <sheetView workbookViewId="0">
      <selection activeCell="C5" sqref="C5"/>
    </sheetView>
  </sheetViews>
  <sheetFormatPr defaultRowHeight="12.75"/>
  <cols>
    <col min="1" max="4" width="22.7109375" customWidth="1"/>
  </cols>
  <sheetData>
    <row r="4" spans="1:7">
      <c r="E4">
        <v>2018</v>
      </c>
      <c r="F4">
        <v>2017</v>
      </c>
      <c r="G4">
        <v>2016</v>
      </c>
    </row>
    <row r="5" spans="1:7">
      <c r="A5" t="s">
        <v>404</v>
      </c>
      <c r="B5" t="s">
        <v>405</v>
      </c>
      <c r="C5" t="s">
        <v>26</v>
      </c>
      <c r="D5" t="s">
        <v>405</v>
      </c>
      <c r="E5">
        <v>24181</v>
      </c>
    </row>
    <row r="6" spans="1:7">
      <c r="A6" t="s">
        <v>406</v>
      </c>
      <c r="B6" t="s">
        <v>407</v>
      </c>
      <c r="C6" t="s">
        <v>408</v>
      </c>
      <c r="D6" t="s">
        <v>405</v>
      </c>
      <c r="E6">
        <v>-24181</v>
      </c>
    </row>
    <row r="7" spans="1:7">
      <c r="A7" t="s">
        <v>409</v>
      </c>
      <c r="D7" t="s">
        <v>405</v>
      </c>
    </row>
    <row r="8" spans="1:7">
      <c r="A8" t="s">
        <v>410</v>
      </c>
      <c r="B8" t="s">
        <v>27</v>
      </c>
      <c r="C8" t="s">
        <v>27</v>
      </c>
      <c r="D8" t="s">
        <v>405</v>
      </c>
      <c r="E8">
        <v>641</v>
      </c>
    </row>
    <row r="9" spans="1:7">
      <c r="A9" t="s">
        <v>411</v>
      </c>
      <c r="B9" t="s">
        <v>36</v>
      </c>
      <c r="C9" t="s">
        <v>36</v>
      </c>
      <c r="D9" t="s">
        <v>405</v>
      </c>
      <c r="E9">
        <v>120614</v>
      </c>
      <c r="F9">
        <v>56905</v>
      </c>
      <c r="G9">
        <v>34706</v>
      </c>
    </row>
    <row r="10" spans="1:7">
      <c r="A10" t="s">
        <v>412</v>
      </c>
      <c r="B10" t="s">
        <v>38</v>
      </c>
      <c r="C10" t="s">
        <v>38</v>
      </c>
      <c r="D10" t="s">
        <v>405</v>
      </c>
      <c r="E10">
        <v>26545</v>
      </c>
      <c r="F10">
        <v>16710</v>
      </c>
      <c r="G10">
        <v>9772</v>
      </c>
    </row>
    <row r="11" spans="1:7">
      <c r="A11" t="s">
        <v>413</v>
      </c>
      <c r="B11" t="s">
        <v>37</v>
      </c>
      <c r="C11" t="s">
        <v>37</v>
      </c>
      <c r="D11" t="s">
        <v>405</v>
      </c>
      <c r="E11">
        <v>86123</v>
      </c>
      <c r="F11">
        <v>72078</v>
      </c>
      <c r="G11">
        <v>52394</v>
      </c>
    </row>
    <row r="12" spans="1:7">
      <c r="A12" t="s">
        <v>414</v>
      </c>
      <c r="D12" t="s">
        <v>405</v>
      </c>
      <c r="E12">
        <v>233923</v>
      </c>
      <c r="F12">
        <v>145693</v>
      </c>
      <c r="G12">
        <v>96872</v>
      </c>
    </row>
    <row r="13" spans="1:7">
      <c r="A13" t="s">
        <v>415</v>
      </c>
      <c r="B13" t="s">
        <v>416</v>
      </c>
      <c r="C13" t="s">
        <v>46</v>
      </c>
      <c r="D13" t="s">
        <v>405</v>
      </c>
      <c r="E13">
        <v>-209742</v>
      </c>
      <c r="F13">
        <v>-145693</v>
      </c>
      <c r="G13">
        <v>-96872</v>
      </c>
    </row>
    <row r="14" spans="1:7">
      <c r="A14" t="s">
        <v>417</v>
      </c>
      <c r="B14" t="s">
        <v>418</v>
      </c>
      <c r="C14" t="s">
        <v>33</v>
      </c>
      <c r="D14" t="s">
        <v>405</v>
      </c>
      <c r="E14">
        <v>-22824</v>
      </c>
      <c r="F14">
        <v>-1170</v>
      </c>
      <c r="G14">
        <v>-1994</v>
      </c>
    </row>
    <row r="15" spans="1:7">
      <c r="A15" t="s">
        <v>419</v>
      </c>
      <c r="B15" t="s">
        <v>420</v>
      </c>
      <c r="C15" t="s">
        <v>61</v>
      </c>
      <c r="D15" t="s">
        <v>405</v>
      </c>
      <c r="E15">
        <v>-232566</v>
      </c>
      <c r="F15">
        <v>-146863</v>
      </c>
      <c r="G15">
        <v>-98866</v>
      </c>
    </row>
    <row r="16" spans="1:7">
      <c r="A16" t="s">
        <v>421</v>
      </c>
      <c r="B16" t="s">
        <v>62</v>
      </c>
      <c r="C16" t="s">
        <v>62</v>
      </c>
      <c r="D16" t="s">
        <v>405</v>
      </c>
      <c r="E16">
        <v>3</v>
      </c>
      <c r="F16">
        <v>-1758</v>
      </c>
      <c r="G16">
        <v>193</v>
      </c>
    </row>
    <row r="17" spans="1:7">
      <c r="A17" t="s">
        <v>422</v>
      </c>
      <c r="B17" t="s">
        <v>66</v>
      </c>
      <c r="C17" t="s">
        <v>66</v>
      </c>
      <c r="D17" t="s">
        <v>405</v>
      </c>
      <c r="E17">
        <v>-232569</v>
      </c>
      <c r="F17">
        <v>-145105</v>
      </c>
      <c r="G17">
        <v>-99059</v>
      </c>
    </row>
    <row r="18" spans="1:7">
      <c r="A18" t="s">
        <v>423</v>
      </c>
      <c r="D18" t="s">
        <v>405</v>
      </c>
      <c r="E18">
        <v>-558</v>
      </c>
      <c r="F18">
        <v>-411</v>
      </c>
      <c r="G18">
        <v>-340</v>
      </c>
    </row>
    <row r="19" spans="1:7">
      <c r="A19" t="s">
        <v>424</v>
      </c>
      <c r="D19" t="s">
        <v>405</v>
      </c>
      <c r="E19">
        <v>41663958</v>
      </c>
      <c r="F19">
        <v>35324472</v>
      </c>
      <c r="G19">
        <v>29135583</v>
      </c>
    </row>
    <row r="20" spans="1:7">
      <c r="A20" t="s">
        <v>422</v>
      </c>
      <c r="B20" t="s">
        <v>66</v>
      </c>
      <c r="C20" t="s">
        <v>66</v>
      </c>
      <c r="D20" t="s">
        <v>405</v>
      </c>
      <c r="E20">
        <v>-232569</v>
      </c>
      <c r="F20">
        <v>-145105</v>
      </c>
      <c r="G20">
        <v>-99059</v>
      </c>
    </row>
    <row r="21" spans="1:7">
      <c r="A21" t="s">
        <v>425</v>
      </c>
      <c r="B21" t="s">
        <v>44</v>
      </c>
      <c r="C21" t="s">
        <v>44</v>
      </c>
      <c r="D21" t="s">
        <v>405</v>
      </c>
      <c r="E21">
        <v>28</v>
      </c>
      <c r="F21">
        <v>40</v>
      </c>
      <c r="G21">
        <v>111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workbookViewId="0"/>
  </sheetViews>
  <sheetFormatPr defaultRowHeight="12.75"/>
  <cols>
    <col min="1" max="4" width="22.7109375" customWidth="1"/>
  </cols>
  <sheetData>
    <row r="2" spans="1:7">
      <c r="A2" t="s">
        <v>426</v>
      </c>
    </row>
    <row r="5" spans="1:7">
      <c r="E5">
        <v>2018</v>
      </c>
      <c r="F5">
        <v>2017</v>
      </c>
      <c r="G5">
        <v>2016</v>
      </c>
    </row>
    <row r="6" spans="1:7">
      <c r="A6" t="s">
        <v>427</v>
      </c>
      <c r="B6" t="s">
        <v>231</v>
      </c>
      <c r="C6" t="s">
        <v>231</v>
      </c>
      <c r="D6" t="s">
        <v>428</v>
      </c>
    </row>
    <row r="7" spans="1:7">
      <c r="A7" t="s">
        <v>422</v>
      </c>
      <c r="B7" t="s">
        <v>232</v>
      </c>
      <c r="C7" t="s">
        <v>232</v>
      </c>
      <c r="D7" t="s">
        <v>428</v>
      </c>
      <c r="E7">
        <v>-232569</v>
      </c>
      <c r="F7">
        <v>-145105</v>
      </c>
      <c r="G7">
        <v>-99059</v>
      </c>
    </row>
    <row r="8" spans="1:7">
      <c r="A8" t="s">
        <v>429</v>
      </c>
      <c r="D8" t="s">
        <v>428</v>
      </c>
    </row>
    <row r="9" spans="1:7">
      <c r="A9" t="s">
        <v>42</v>
      </c>
      <c r="B9" t="s">
        <v>236</v>
      </c>
      <c r="C9" t="s">
        <v>236</v>
      </c>
      <c r="D9" t="s">
        <v>428</v>
      </c>
      <c r="E9">
        <v>2442</v>
      </c>
      <c r="F9">
        <v>1410</v>
      </c>
      <c r="G9">
        <v>970</v>
      </c>
    </row>
    <row r="10" spans="1:7">
      <c r="A10" t="s">
        <v>430</v>
      </c>
      <c r="B10" t="s">
        <v>240</v>
      </c>
      <c r="C10" t="s">
        <v>240</v>
      </c>
      <c r="D10" t="s">
        <v>428</v>
      </c>
      <c r="E10">
        <v>1577</v>
      </c>
      <c r="F10">
        <v>306</v>
      </c>
      <c r="G10">
        <v>303</v>
      </c>
    </row>
    <row r="11" spans="1:7">
      <c r="A11" t="s">
        <v>431</v>
      </c>
      <c r="B11" t="s">
        <v>240</v>
      </c>
      <c r="C11" t="s">
        <v>240</v>
      </c>
      <c r="D11" t="s">
        <v>428</v>
      </c>
      <c r="E11">
        <v>69</v>
      </c>
      <c r="F11">
        <v>9</v>
      </c>
      <c r="G11">
        <v>525</v>
      </c>
    </row>
    <row r="12" spans="1:7">
      <c r="A12" t="s">
        <v>432</v>
      </c>
      <c r="B12" t="s">
        <v>251</v>
      </c>
      <c r="C12" t="s">
        <v>251</v>
      </c>
      <c r="D12" t="s">
        <v>428</v>
      </c>
      <c r="F12">
        <v>24802</v>
      </c>
    </row>
    <row r="13" spans="1:7">
      <c r="A13" t="s">
        <v>433</v>
      </c>
      <c r="B13" t="s">
        <v>248</v>
      </c>
      <c r="C13" t="s">
        <v>248</v>
      </c>
      <c r="D13" t="s">
        <v>428</v>
      </c>
      <c r="E13">
        <v>38728</v>
      </c>
      <c r="F13">
        <v>26078</v>
      </c>
      <c r="G13">
        <v>16794</v>
      </c>
    </row>
    <row r="14" spans="1:7">
      <c r="A14" t="s">
        <v>434</v>
      </c>
      <c r="B14" t="s">
        <v>251</v>
      </c>
      <c r="C14" t="s">
        <v>251</v>
      </c>
      <c r="D14" t="s">
        <v>428</v>
      </c>
      <c r="E14">
        <v>24059</v>
      </c>
    </row>
    <row r="15" spans="1:7">
      <c r="A15" t="s">
        <v>435</v>
      </c>
      <c r="B15" t="s">
        <v>241</v>
      </c>
      <c r="C15" t="s">
        <v>241</v>
      </c>
      <c r="D15" t="s">
        <v>428</v>
      </c>
      <c r="E15">
        <v>-270</v>
      </c>
      <c r="F15">
        <v>601</v>
      </c>
    </row>
    <row r="16" spans="1:7">
      <c r="A16" t="s">
        <v>436</v>
      </c>
      <c r="B16" t="s">
        <v>251</v>
      </c>
      <c r="C16" t="s">
        <v>251</v>
      </c>
      <c r="D16" t="s">
        <v>428</v>
      </c>
    </row>
    <row r="17" spans="1:7">
      <c r="A17" t="s">
        <v>378</v>
      </c>
      <c r="B17" t="s">
        <v>265</v>
      </c>
      <c r="C17" t="s">
        <v>265</v>
      </c>
      <c r="D17" t="s">
        <v>428</v>
      </c>
      <c r="E17">
        <v>-2715</v>
      </c>
    </row>
    <row r="18" spans="1:7">
      <c r="A18" t="s">
        <v>379</v>
      </c>
      <c r="B18" t="s">
        <v>261</v>
      </c>
      <c r="C18" t="s">
        <v>261</v>
      </c>
      <c r="D18" t="s">
        <v>428</v>
      </c>
      <c r="E18">
        <v>-9689</v>
      </c>
    </row>
    <row r="19" spans="1:7">
      <c r="A19" t="s">
        <v>437</v>
      </c>
      <c r="B19" t="s">
        <v>438</v>
      </c>
      <c r="C19" t="s">
        <v>264</v>
      </c>
      <c r="D19" t="s">
        <v>428</v>
      </c>
      <c r="E19">
        <v>-791</v>
      </c>
      <c r="F19">
        <v>-2239</v>
      </c>
      <c r="G19">
        <v>-1852</v>
      </c>
    </row>
    <row r="20" spans="1:7">
      <c r="A20" t="s">
        <v>439</v>
      </c>
      <c r="B20" t="s">
        <v>273</v>
      </c>
      <c r="C20" t="s">
        <v>273</v>
      </c>
      <c r="D20" t="s">
        <v>428</v>
      </c>
      <c r="E20">
        <v>26583</v>
      </c>
      <c r="F20">
        <v>925</v>
      </c>
      <c r="G20">
        <v>2479</v>
      </c>
    </row>
    <row r="21" spans="1:7">
      <c r="A21" t="s">
        <v>440</v>
      </c>
      <c r="B21" t="s">
        <v>285</v>
      </c>
      <c r="C21" t="s">
        <v>285</v>
      </c>
      <c r="D21" t="s">
        <v>428</v>
      </c>
      <c r="E21">
        <v>-152576</v>
      </c>
      <c r="F21">
        <v>-93213</v>
      </c>
      <c r="G21">
        <v>-79840</v>
      </c>
    </row>
    <row r="22" spans="1:7">
      <c r="A22" t="s">
        <v>441</v>
      </c>
      <c r="B22" t="s">
        <v>231</v>
      </c>
      <c r="C22" t="s">
        <v>231</v>
      </c>
      <c r="D22" t="s">
        <v>442</v>
      </c>
    </row>
    <row r="23" spans="1:7">
      <c r="A23" t="s">
        <v>443</v>
      </c>
      <c r="B23" t="s">
        <v>287</v>
      </c>
      <c r="C23" t="s">
        <v>287</v>
      </c>
      <c r="D23" t="s">
        <v>442</v>
      </c>
      <c r="F23">
        <v>-10500</v>
      </c>
    </row>
    <row r="24" spans="1:7">
      <c r="A24" t="s">
        <v>444</v>
      </c>
      <c r="B24" t="s">
        <v>290</v>
      </c>
      <c r="C24" t="s">
        <v>290</v>
      </c>
      <c r="D24" t="s">
        <v>442</v>
      </c>
      <c r="E24">
        <v>-56195</v>
      </c>
      <c r="F24">
        <v>-104490</v>
      </c>
      <c r="G24">
        <v>-35169</v>
      </c>
    </row>
    <row r="25" spans="1:7">
      <c r="A25" t="s">
        <v>445</v>
      </c>
      <c r="B25" t="s">
        <v>291</v>
      </c>
      <c r="C25" t="s">
        <v>291</v>
      </c>
      <c r="D25" t="s">
        <v>442</v>
      </c>
      <c r="E25">
        <v>108297</v>
      </c>
      <c r="F25">
        <v>88153</v>
      </c>
      <c r="G25">
        <v>58346</v>
      </c>
    </row>
    <row r="26" spans="1:7">
      <c r="A26" t="s">
        <v>446</v>
      </c>
      <c r="B26" t="s">
        <v>287</v>
      </c>
      <c r="C26" t="s">
        <v>287</v>
      </c>
      <c r="D26" t="s">
        <v>442</v>
      </c>
      <c r="E26">
        <v>-31313</v>
      </c>
      <c r="F26">
        <v>-15970</v>
      </c>
      <c r="G26">
        <v>-5077</v>
      </c>
    </row>
    <row r="27" spans="1:7">
      <c r="A27" t="s">
        <v>447</v>
      </c>
      <c r="B27" t="s">
        <v>296</v>
      </c>
      <c r="C27" t="s">
        <v>296</v>
      </c>
      <c r="D27" t="s">
        <v>442</v>
      </c>
      <c r="E27">
        <v>20789</v>
      </c>
      <c r="F27">
        <v>-42807</v>
      </c>
      <c r="G27">
        <v>18100</v>
      </c>
    </row>
    <row r="28" spans="1:7">
      <c r="A28" t="s">
        <v>448</v>
      </c>
      <c r="B28" t="s">
        <v>297</v>
      </c>
      <c r="C28" t="s">
        <v>297</v>
      </c>
      <c r="D28" t="s">
        <v>449</v>
      </c>
    </row>
    <row r="29" spans="1:7">
      <c r="A29" t="s">
        <v>450</v>
      </c>
      <c r="B29" t="s">
        <v>298</v>
      </c>
      <c r="C29" t="s">
        <v>298</v>
      </c>
      <c r="D29" t="s">
        <v>449</v>
      </c>
      <c r="E29">
        <v>135972</v>
      </c>
      <c r="F29">
        <v>134215</v>
      </c>
      <c r="G29">
        <v>167383</v>
      </c>
    </row>
    <row r="30" spans="1:7">
      <c r="A30" t="s">
        <v>451</v>
      </c>
      <c r="B30" t="s">
        <v>298</v>
      </c>
      <c r="C30" t="s">
        <v>298</v>
      </c>
      <c r="D30" t="s">
        <v>449</v>
      </c>
      <c r="E30">
        <v>3630</v>
      </c>
      <c r="F30">
        <v>1429</v>
      </c>
      <c r="G30">
        <v>1242</v>
      </c>
    </row>
    <row r="31" spans="1:7">
      <c r="A31" t="s">
        <v>452</v>
      </c>
      <c r="B31" t="s">
        <v>453</v>
      </c>
      <c r="C31" t="s">
        <v>453</v>
      </c>
      <c r="D31" t="s">
        <v>449</v>
      </c>
      <c r="E31">
        <v>-1883</v>
      </c>
    </row>
    <row r="32" spans="1:7">
      <c r="A32" t="s">
        <v>454</v>
      </c>
      <c r="B32" t="s">
        <v>453</v>
      </c>
      <c r="C32" t="s">
        <v>453</v>
      </c>
      <c r="D32" t="s">
        <v>449</v>
      </c>
      <c r="E32">
        <v>-683</v>
      </c>
    </row>
    <row r="33" spans="1:7">
      <c r="A33" t="s">
        <v>455</v>
      </c>
      <c r="B33" t="s">
        <v>311</v>
      </c>
      <c r="C33" t="s">
        <v>311</v>
      </c>
      <c r="D33" t="s">
        <v>449</v>
      </c>
      <c r="E33">
        <v>137036</v>
      </c>
      <c r="F33">
        <v>135644</v>
      </c>
      <c r="G33">
        <v>168625</v>
      </c>
    </row>
    <row r="34" spans="1:7">
      <c r="A34" t="s">
        <v>456</v>
      </c>
      <c r="B34" t="s">
        <v>314</v>
      </c>
      <c r="C34" t="s">
        <v>314</v>
      </c>
      <c r="D34" t="s">
        <v>449</v>
      </c>
      <c r="E34">
        <v>5249</v>
      </c>
      <c r="F34">
        <v>-376</v>
      </c>
      <c r="G34">
        <v>106885</v>
      </c>
    </row>
    <row r="35" spans="1:7">
      <c r="A35" t="s">
        <v>457</v>
      </c>
      <c r="B35" t="s">
        <v>458</v>
      </c>
      <c r="C35" t="s">
        <v>315</v>
      </c>
      <c r="D35" t="s">
        <v>449</v>
      </c>
      <c r="E35">
        <v>197569</v>
      </c>
      <c r="F35">
        <v>197945</v>
      </c>
      <c r="G35">
        <v>91060</v>
      </c>
    </row>
    <row r="36" spans="1:7">
      <c r="A36" t="s">
        <v>459</v>
      </c>
      <c r="B36" t="s">
        <v>316</v>
      </c>
      <c r="C36" t="s">
        <v>316</v>
      </c>
      <c r="D36" t="s">
        <v>449</v>
      </c>
      <c r="E36">
        <v>202818</v>
      </c>
      <c r="F36">
        <v>197569</v>
      </c>
      <c r="G36">
        <v>197945</v>
      </c>
    </row>
    <row r="37" spans="1:7">
      <c r="A37" t="s">
        <v>460</v>
      </c>
      <c r="D37" t="s">
        <v>449</v>
      </c>
    </row>
    <row r="38" spans="1:7">
      <c r="A38" t="s">
        <v>461</v>
      </c>
      <c r="D38" t="s">
        <v>449</v>
      </c>
      <c r="E38">
        <v>1774</v>
      </c>
      <c r="F38">
        <v>2188</v>
      </c>
      <c r="G38">
        <v>2192</v>
      </c>
    </row>
    <row r="39" spans="1:7">
      <c r="A39" t="s">
        <v>462</v>
      </c>
      <c r="B39" t="s">
        <v>463</v>
      </c>
      <c r="C39" t="s">
        <v>247</v>
      </c>
      <c r="D39" t="s">
        <v>428</v>
      </c>
      <c r="G39">
        <v>1790</v>
      </c>
    </row>
    <row r="40" spans="1:7">
      <c r="A40" t="s">
        <v>464</v>
      </c>
      <c r="B40" t="s">
        <v>311</v>
      </c>
      <c r="C40" t="s">
        <v>311</v>
      </c>
      <c r="D40" t="s">
        <v>449</v>
      </c>
    </row>
    <row r="41" spans="1:7">
      <c r="A41" t="s">
        <v>465</v>
      </c>
      <c r="B41" t="s">
        <v>251</v>
      </c>
      <c r="C41" t="s">
        <v>251</v>
      </c>
      <c r="D41" t="s">
        <v>428</v>
      </c>
      <c r="E41">
        <v>148078</v>
      </c>
    </row>
    <row r="42" spans="1:7">
      <c r="A42" t="s">
        <v>466</v>
      </c>
      <c r="D42" t="s">
        <v>449</v>
      </c>
      <c r="F42">
        <v>14302</v>
      </c>
    </row>
    <row r="43" spans="1:7">
      <c r="A43" t="s">
        <v>467</v>
      </c>
      <c r="B43" t="s">
        <v>287</v>
      </c>
      <c r="C43" t="s">
        <v>287</v>
      </c>
      <c r="D43" t="s">
        <v>442</v>
      </c>
      <c r="E43">
        <v>3526</v>
      </c>
      <c r="F43">
        <v>4176</v>
      </c>
      <c r="G43">
        <v>482</v>
      </c>
    </row>
    <row r="44" spans="1:7">
      <c r="A44" t="s">
        <v>468</v>
      </c>
      <c r="D44" t="s">
        <v>449</v>
      </c>
      <c r="F44">
        <v>689</v>
      </c>
    </row>
    <row r="45" spans="1:7">
      <c r="A45" t="s">
        <v>469</v>
      </c>
      <c r="D45" t="s">
        <v>449</v>
      </c>
      <c r="F45">
        <v>403</v>
      </c>
      <c r="G45">
        <v>70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8189CE-6E69-418F-BD03-B00A647D46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ECCB3F-6025-42A4-BBD7-CA8005FC2E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799DBC-9B1C-4549-844B-7ABBD92046D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Ratios</vt:lpstr>
      <vt:lpstr>bs</vt:lpstr>
      <vt:lpstr>pl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2021-10-07T06:08:15Z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