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433" i="1" l="1"/>
  <c r="F433" i="1"/>
  <c r="G432" i="1"/>
  <c r="F432" i="1"/>
  <c r="G417" i="1"/>
  <c r="G418" i="1" s="1"/>
  <c r="F417" i="1"/>
  <c r="F418" i="1" s="1"/>
  <c r="G410" i="1"/>
  <c r="F410" i="1"/>
  <c r="G409" i="1"/>
  <c r="F409" i="1"/>
  <c r="G397" i="1"/>
  <c r="F397" i="1"/>
  <c r="M382" i="1"/>
  <c r="L382" i="1"/>
  <c r="O381" i="1"/>
  <c r="N381" i="1"/>
  <c r="M381" i="1"/>
  <c r="L381" i="1"/>
  <c r="K381" i="1"/>
  <c r="J381" i="1"/>
  <c r="K377" i="1"/>
  <c r="J377" i="1"/>
  <c r="M376" i="1"/>
  <c r="L376" i="1"/>
  <c r="O375" i="1"/>
  <c r="N375" i="1"/>
  <c r="M375" i="1"/>
  <c r="L375" i="1"/>
  <c r="K375" i="1"/>
  <c r="J375" i="1"/>
  <c r="N373" i="1"/>
  <c r="I373" i="1"/>
  <c r="M371" i="1"/>
  <c r="L371" i="1"/>
  <c r="J371" i="1"/>
  <c r="O370" i="1"/>
  <c r="N370" i="1"/>
  <c r="L370" i="1"/>
  <c r="N369" i="1"/>
  <c r="I369" i="1"/>
  <c r="H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F43" i="1"/>
  <c r="F44" i="1" s="1"/>
  <c r="O30" i="1"/>
  <c r="O369" i="1" s="1"/>
  <c r="N30" i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7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2" i="1" l="1"/>
  <c r="F376" i="1" s="1"/>
  <c r="G378" i="1"/>
  <c r="G59" i="1"/>
  <c r="G67" i="1" s="1"/>
  <c r="G71" i="1" s="1"/>
  <c r="G6" i="1" s="1"/>
  <c r="G370" i="1"/>
  <c r="F378" i="1"/>
  <c r="F370" i="1"/>
  <c r="H373" i="1"/>
  <c r="F59" i="1"/>
  <c r="F67" i="1" s="1"/>
  <c r="F71" i="1" s="1"/>
  <c r="F373" i="1" s="1"/>
  <c r="G384" i="1"/>
  <c r="G13" i="1"/>
  <c r="G377" i="1"/>
  <c r="G353" i="1"/>
  <c r="G355" i="1" s="1"/>
  <c r="G357" i="1" s="1"/>
  <c r="G385" i="1"/>
  <c r="F383" i="1"/>
  <c r="F382" i="1"/>
  <c r="G383" i="1"/>
  <c r="G382" i="1"/>
  <c r="G12" i="1"/>
  <c r="F384" i="1"/>
  <c r="F13" i="1"/>
  <c r="F377" i="1"/>
  <c r="F353" i="1"/>
  <c r="F355" i="1" s="1"/>
  <c r="F357" i="1" s="1"/>
  <c r="F385" i="1"/>
  <c r="F375" i="1"/>
  <c r="H378" i="1"/>
  <c r="J383" i="1"/>
  <c r="K372" i="1"/>
  <c r="G375" i="1"/>
  <c r="I378" i="1"/>
  <c r="G381" i="1"/>
  <c r="K383" i="1"/>
  <c r="I384" i="1"/>
  <c r="H365" i="1"/>
  <c r="L368" i="1"/>
  <c r="L372" i="1"/>
  <c r="J373" i="1"/>
  <c r="H375" i="1"/>
  <c r="N376" i="1"/>
  <c r="L377" i="1"/>
  <c r="J378" i="1"/>
  <c r="H381" i="1"/>
  <c r="N382" i="1"/>
  <c r="F381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H376" i="1"/>
  <c r="N377" i="1"/>
  <c r="H382" i="1"/>
  <c r="H384" i="1"/>
  <c r="G363" i="1"/>
  <c r="O368" i="1"/>
  <c r="O372" i="1"/>
  <c r="I376" i="1"/>
  <c r="O377" i="1"/>
  <c r="M378" i="1"/>
  <c r="I382" i="1"/>
  <c r="H363" i="1"/>
  <c r="J366" i="1"/>
  <c r="I363" i="1"/>
  <c r="F14" i="1" l="1"/>
  <c r="G83" i="1"/>
  <c r="G373" i="1"/>
  <c r="F83" i="1"/>
  <c r="F6" i="1"/>
  <c r="F371" i="1" s="1"/>
  <c r="F372" i="1"/>
  <c r="G14" i="1"/>
  <c r="G366" i="1"/>
  <c r="F366" i="1"/>
  <c r="G376" i="1"/>
  <c r="G371" i="1"/>
  <c r="G365" i="1"/>
  <c r="G372" i="1"/>
  <c r="F365" i="1" l="1"/>
</calcChain>
</file>

<file path=xl/sharedStrings.xml><?xml version="1.0" encoding="utf-8"?>
<sst xmlns="http://schemas.openxmlformats.org/spreadsheetml/2006/main" count="727" uniqueCount="496">
  <si>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</si>
  <si>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</si>
  <si>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</si>
  <si>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</si>
  <si>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</si>
  <si>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</si>
  <si>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</si>
  <si>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</si>
  <si>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</si>
  <si>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</si>
  <si>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</si>
  <si>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</si>
  <si>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</si>
  <si>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</si>
  <si>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</si>
  <si>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</si>
  <si>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</si>
  <si>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</si>
  <si>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</si>
  <si>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</si>
  <si>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</si>
  <si>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</si>
  <si>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</si>
  <si>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</si>
  <si>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</si>
  <si>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</si>
  <si>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</si>
  <si>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</si>
  <si>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</si>
  <si>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</si>
  <si>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</si>
  <si>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</si>
  <si>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</si>
  <si>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</si>
  <si>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</si>
  <si>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</si>
  <si>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</si>
  <si>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</si>
  <si>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</si>
  <si>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</si>
  <si>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</si>
  <si>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</si>
  <si>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</si>
  <si>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</si>
  <si>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</si>
  <si>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</si>
  <si>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</si>
  <si>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</si>
  <si>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</si>
  <si>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</si>
  <si>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</si>
  <si>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</si>
  <si>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</si>
  <si>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</si>
  <si>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</si>
  <si>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</si>
  <si>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</si>
  <si>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</si>
  <si>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</si>
  <si>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</si>
  <si>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</si>
  <si>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</si>
  <si>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</si>
  <si>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</si>
  <si>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</si>
  <si>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</si>
  <si>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</si>
  <si>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</si>
  <si>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</si>
  <si>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</si>
  <si>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</si>
  <si>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</si>
  <si>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</si>
  <si>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</si>
  <si>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</si>
  <si>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</si>
  <si>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</si>
  <si>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</si>
  <si>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</si>
  <si>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</si>
  <si>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</si>
  <si>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</si>
  <si>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</si>
  <si>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</si>
  <si>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</si>
  <si>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</si>
  <si>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</si>
  <si>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</si>
  <si>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</si>
  <si>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</si>
  <si>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</si>
  <si>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</si>
  <si>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</si>
  <si>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</si>
  <si>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</si>
  <si>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</si>
  <si>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</si>
  <si>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</si>
  <si>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</si>
  <si>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</si>
  <si>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</si>
  <si>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</si>
  <si>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</si>
  <si>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</si>
  <si>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</si>
  <si>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</si>
  <si>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</si>
  <si>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</si>
  <si>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</si>
  <si>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</si>
  <si>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</si>
  <si>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</si>
  <si>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</si>
  <si>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</si>
  <si>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</si>
  <si>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</si>
  <si>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</si>
  <si>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</si>
  <si>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</si>
  <si>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</si>
  <si>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</si>
  <si>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</si>
  <si>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</si>
  <si>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</si>
  <si>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</si>
  <si>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</si>
  <si>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</si>
  <si>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</si>
  <si>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</si>
  <si>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</si>
  <si>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</si>
  <si>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</si>
  <si>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</si>
  <si>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</si>
  <si>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</si>
  <si>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</si>
  <si>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</si>
  <si>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</si>
  <si>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</si>
  <si>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</si>
  <si>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</si>
  <si>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</si>
  <si>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</si>
  <si>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</si>
  <si>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</si>
  <si>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</si>
  <si>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</si>
  <si>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</si>
  <si>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</si>
  <si>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</si>
  <si>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</si>
  <si>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</si>
  <si>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</si>
  <si>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</si>
  <si>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</si>
  <si>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</si>
  <si>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</si>
  <si>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</si>
  <si>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</si>
  <si>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</si>
  <si>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</si>
  <si>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</si>
  <si>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</si>
  <si>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</si>
  <si>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</si>
  <si>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</si>
  <si>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</si>
  <si>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</si>
  <si>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</si>
  <si>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</si>
  <si>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</si>
  <si>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</si>
  <si>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</si>
  <si>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</si>
  <si>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</si>
  <si>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</si>
  <si>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</si>
  <si>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</si>
  <si>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</si>
  <si>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</si>
  <si>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</si>
  <si>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</si>
  <si>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</si>
  <si>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</si>
  <si>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</si>
  <si>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</si>
  <si>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</si>
  <si>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</si>
  <si>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</si>
  <si>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</si>
  <si>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</si>
  <si>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</si>
  <si>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</si>
  <si>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</si>
  <si>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</si>
  <si>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</si>
  <si>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</si>
  <si>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</si>
  <si>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</si>
  <si>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</si>
  <si>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</si>
  <si>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</si>
  <si>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</si>
  <si>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</si>
  <si>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</si>
  <si>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</si>
  <si>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</si>
  <si>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</si>
  <si>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</si>
  <si>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</si>
  <si>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</si>
  <si>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</si>
  <si>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</si>
  <si>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</si>
  <si>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</si>
  <si>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</si>
  <si>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</si>
  <si>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</si>
  <si>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</si>
  <si>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</si>
  <si>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</si>
  <si>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</si>
  <si>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</si>
  <si>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</si>
  <si>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</si>
  <si>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</si>
  <si>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</si>
  <si>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</si>
  <si>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</si>
  <si>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</si>
  <si>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</si>
  <si>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</si>
  <si>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</si>
  <si>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</si>
  <si>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</si>
  <si>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</si>
  <si>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</si>
  <si>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</si>
  <si>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</si>
  <si>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</si>
  <si>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</si>
  <si>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</si>
  <si>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</si>
  <si>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</si>
  <si>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</si>
  <si>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</si>
  <si>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</si>
  <si>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</si>
  <si>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</si>
  <si>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</si>
  <si>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</si>
  <si>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</si>
  <si>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</si>
  <si>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</si>
  <si>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</si>
  <si>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</si>
  <si>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</si>
  <si>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</si>
  <si>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</si>
  <si>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</si>
  <si>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</si>
  <si>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</si>
  <si>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</si>
  <si>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</si>
  <si>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</si>
  <si>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</si>
  <si>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</si>
  <si>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</si>
  <si>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</si>
  <si>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</si>
  <si>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</si>
  <si>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</si>
  <si>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</si>
  <si>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</si>
  <si>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</si>
  <si>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</si>
  <si>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</si>
  <si>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</si>
  <si>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</si>
  <si>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</si>
  <si>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</si>
  <si>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</si>
  <si>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</si>
  <si>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</si>
  <si>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</si>
  <si>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</si>
  <si>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</si>
  <si>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</si>
  <si>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</si>
  <si>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</si>
  <si>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</si>
  <si>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</si>
  <si>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</si>
  <si>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</si>
  <si>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</si>
  <si>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</si>
  <si>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</si>
  <si>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</si>
  <si>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</si>
  <si>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</si>
  <si>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</si>
  <si>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</si>
  <si>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</si>
  <si>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</si>
  <si>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</si>
  <si>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</si>
  <si>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</si>
  <si>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</si>
  <si>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</si>
  <si>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</si>
  <si>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</si>
  <si>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</si>
  <si>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</si>
  <si>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</si>
  <si>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</si>
  <si>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</si>
  <si>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</si>
  <si>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</si>
  <si>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</si>
  <si>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</si>
  <si>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</si>
  <si>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</si>
  <si>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</si>
  <si>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</si>
  <si>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</si>
  <si>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</si>
  <si>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</si>
  <si>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</si>
  <si>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</si>
  <si>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</si>
  <si>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</si>
  <si>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</si>
  <si>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</si>
  <si>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</si>
  <si>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</si>
  <si>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</si>
  <si>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</si>
  <si>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</si>
  <si>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</si>
  <si>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</si>
  <si>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</si>
  <si>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</si>
  <si>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</si>
  <si>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</si>
  <si>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</si>
  <si>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</si>
  <si>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</si>
  <si>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</si>
  <si>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</si>
  <si>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</si>
  <si>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</si>
  <si>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</si>
  <si>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</si>
  <si>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</si>
  <si>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</si>
  <si>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</si>
  <si>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</si>
  <si>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</si>
  <si>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</si>
  <si>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</si>
  <si>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</si>
  <si>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</si>
  <si>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</si>
  <si>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</si>
  <si>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</si>
  <si>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</si>
  <si>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</si>
  <si>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</si>
  <si>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</si>
  <si>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</si>
  <si>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</si>
  <si>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</si>
  <si>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</si>
  <si>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</si>
  <si>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Annual Report 2017</t>
  </si>
  <si>
    <t>Affimed N.V</t>
  </si>
  <si>
    <t>Consolidated statements of financial position</t>
  </si>
  <si>
    <t>(in  thousand)</t>
  </si>
  <si>
    <t>ASSETS</t>
  </si>
  <si>
    <t>Non-current assets</t>
  </si>
  <si>
    <t>Intangible assets</t>
  </si>
  <si>
    <t>Other Intangibles</t>
  </si>
  <si>
    <t>Leasehold improvements and equipment</t>
  </si>
  <si>
    <t>Current assets</t>
  </si>
  <si>
    <t>Inventories</t>
  </si>
  <si>
    <t>Trade and other receivables</t>
  </si>
  <si>
    <t>Other assets</t>
  </si>
  <si>
    <t>Financial assets</t>
  </si>
  <si>
    <t>Cash and cash equivalents</t>
  </si>
  <si>
    <t>TOTAL ASSETS</t>
  </si>
  <si>
    <t>EQUITY AND LIABILITIES</t>
  </si>
  <si>
    <t>Issued capital</t>
  </si>
  <si>
    <t>Capital reserves</t>
  </si>
  <si>
    <t>Accumulated deficit</t>
  </si>
  <si>
    <t>Total equity</t>
  </si>
  <si>
    <t>Non current liabilities</t>
  </si>
  <si>
    <t>Borrowings</t>
  </si>
  <si>
    <t>Total  non-current liabilities</t>
  </si>
  <si>
    <t>Current liabilities</t>
  </si>
  <si>
    <t>Trade and other payables</t>
  </si>
  <si>
    <t>Trade Creditors - Current Liabilities</t>
  </si>
  <si>
    <t>Deferred revenue</t>
  </si>
  <si>
    <t>Accrued Revenue</t>
  </si>
  <si>
    <t>Total  current liabilities</t>
  </si>
  <si>
    <t>Revenue</t>
  </si>
  <si>
    <t>Other income  net</t>
  </si>
  <si>
    <t>Research and development expenses</t>
  </si>
  <si>
    <t>General and administrative expenses</t>
  </si>
  <si>
    <t>Operating loss</t>
  </si>
  <si>
    <t>Operating Loss</t>
  </si>
  <si>
    <t>Finance income /</t>
  </si>
  <si>
    <t>(costs) - net</t>
  </si>
  <si>
    <t>Loss before tax</t>
  </si>
  <si>
    <t>Income taxes</t>
  </si>
  <si>
    <t>Loss for the period</t>
  </si>
  <si>
    <t>Total comprehensive loss</t>
  </si>
  <si>
    <t>Total Comprehensive Loss</t>
  </si>
  <si>
    <t>Total Comprehensive Income</t>
  </si>
  <si>
    <t>Consolidated statements of cash flows</t>
  </si>
  <si>
    <t>Cash flow from operating activities</t>
  </si>
  <si>
    <t>Operating Activities</t>
  </si>
  <si>
    <t>Adjustments for the period:</t>
  </si>
  <si>
    <t xml:space="preserve">Adjustment for Zakat Paid </t>
  </si>
  <si>
    <t>- Income taxes</t>
  </si>
  <si>
    <t>- Depreciation and amortisation</t>
  </si>
  <si>
    <t>- Net gain from disposal of leasehold improvements and</t>
  </si>
  <si>
    <t>equipment</t>
  </si>
  <si>
    <t>- Share based payments</t>
  </si>
  <si>
    <t>- Finance income / costs - net</t>
  </si>
  <si>
    <t>Change in trade and other receivables</t>
  </si>
  <si>
    <t>Change in inventories</t>
  </si>
  <si>
    <t>Change in other assets</t>
  </si>
  <si>
    <t>Change in trade, other payables and deferred revenue</t>
  </si>
  <si>
    <t>Cash used in operating activities</t>
  </si>
  <si>
    <t>Interest received</t>
  </si>
  <si>
    <t>Interest income</t>
  </si>
  <si>
    <t>Paid interest</t>
  </si>
  <si>
    <t>Net cash used in operating activities</t>
  </si>
  <si>
    <t>Cash flow from investing activities</t>
  </si>
  <si>
    <t>Investing Activities</t>
  </si>
  <si>
    <t>Purchase of intangible assets</t>
  </si>
  <si>
    <t>Purchase of leasehold improvements and equipment</t>
  </si>
  <si>
    <t>Cash received from the sale of leasehold improvements and equipment</t>
  </si>
  <si>
    <t>Cash paid for investments in convertible note and warrants</t>
  </si>
  <si>
    <t>Cash paid for investments in financial assets</t>
  </si>
  <si>
    <t>Cash received from maturity of financial assets</t>
  </si>
  <si>
    <t>Net cash used for investing activities</t>
  </si>
  <si>
    <t>Cash flow from financing activities</t>
  </si>
  <si>
    <t>Financing Activities</t>
  </si>
  <si>
    <t>Proceeds from issue of common shares</t>
  </si>
  <si>
    <t>Transaction costs related to issue of common shares</t>
  </si>
  <si>
    <t>Transaction costs related to borrowings</t>
  </si>
  <si>
    <t>Finance Costs</t>
  </si>
  <si>
    <t>Repayment of borrowings</t>
  </si>
  <si>
    <t>Exchange-rate related changes of cash and cash equivalents</t>
  </si>
  <si>
    <t>Net changes to cash and cash equivalents</t>
  </si>
  <si>
    <t>Cash and cash equivalents at the beginning of the period</t>
  </si>
  <si>
    <t>Cash and cash equivalents at beginning of period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</si>
  <si>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</si>
  <si>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</si>
  <si>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</si>
  <si>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</si>
  <si>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should be for the year 2017 &amp; 2016, not '18 and '17</t>
  </si>
  <si>
    <t>changed values; values for the years have been swapped in most cases</t>
  </si>
  <si>
    <t>changed value</t>
  </si>
  <si>
    <t>swapped values</t>
  </si>
  <si>
    <t>added value</t>
  </si>
  <si>
    <t>other operating income (expenses)</t>
  </si>
  <si>
    <t>other income - net</t>
  </si>
  <si>
    <t>operating profit and (loss)</t>
  </si>
  <si>
    <t>operating loss</t>
  </si>
  <si>
    <t>interest received and financial income</t>
  </si>
  <si>
    <t>financial income / (costs) - net</t>
  </si>
  <si>
    <t>current taxation</t>
  </si>
  <si>
    <t>income taxes</t>
  </si>
  <si>
    <t>changed value &amp; sign</t>
  </si>
  <si>
    <t>net profit (loss)</t>
  </si>
  <si>
    <t>loss for the period</t>
  </si>
  <si>
    <t>added from pdf</t>
  </si>
  <si>
    <t>swapped value</t>
  </si>
  <si>
    <t>other operating current assets</t>
  </si>
  <si>
    <t>other assets</t>
  </si>
  <si>
    <t>trade creditors</t>
  </si>
  <si>
    <t>trade and other payables</t>
  </si>
  <si>
    <t>wrong value, changed</t>
  </si>
  <si>
    <t>current portion - borrowings</t>
  </si>
  <si>
    <t>deferred income and gains - current portion</t>
  </si>
  <si>
    <t>deferred revenue</t>
  </si>
  <si>
    <t>long term debt</t>
  </si>
  <si>
    <t>borrowings (non-current liabilities)</t>
  </si>
  <si>
    <t>borrowings (current liabilities)</t>
  </si>
  <si>
    <t>retained earnings</t>
  </si>
  <si>
    <t>accumulated deficit</t>
  </si>
  <si>
    <t>other reserves</t>
  </si>
  <si>
    <t>issued capital</t>
  </si>
  <si>
    <t>reserves and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</si>
</sst>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3" borderId="0" xfId="0" applyFont="1" applyFill="1" applyAlignment="1">
      <alignment horizontal="left" wrapText="1"/>
    </xf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12" borderId="0" xfId="0" applyFont="1" applyFill="1"/>
    <xf numFmtId="0" fontId="4" fillId="0" borderId="0" xfId="0" applyNumberFormat="1" applyFont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4A-4B8B-A533-914FC955B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52-4CA6-BE54-CC5B9BFB93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7D-423B-A4FB-4337C613C7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B2-4935-AF6D-452CDDB64C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8F-47F1-8DB0-D7D5B78EC3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82-446A-BC77-5FFD067823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66-4645-97FD-12DEB53084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76-46C6-92A2-5936527B2C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52-498D-AC3B-401487AB20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F5-4D72-9009-D6A29CDE44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1C-4079-8EDF-EE9429FFA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E7-4882-88B8-F6684091C3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9C-49FB-AB0F-2B90E48D5C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B6-4114-BD87-E8DE41C2A6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25-429C-B87B-AD4FBA34D3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4" t="s">
        <v>462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39" t="s">
        <v>10</v>
      </c>
      <c r="F6" s="7">
        <f>F71</f>
        <v>-30223</v>
      </c>
      <c r="G6" s="7">
        <f t="shared" ref="G6:O6" si="1">IF(G4=$BF$1,"",G71)</f>
        <v>-32216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1178</v>
      </c>
      <c r="G7" s="7">
        <f t="shared" ref="G7:O7" si="2">IF(G4=$BF$1,"",G128)</f>
        <v>877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41980</v>
      </c>
      <c r="G8" s="7">
        <f t="shared" ref="G8:O8" si="3">IF(G4=$BF$1,"",G161)</f>
        <v>47862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7493</v>
      </c>
      <c r="G9" s="7">
        <f t="shared" ref="G9:O9" si="4">IF(G4=$BF$1,"",G189)</f>
        <v>6371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4086</v>
      </c>
      <c r="G10" s="7">
        <f t="shared" ref="G10:O10" si="5">IF(G4=$BF$1,"",G210)</f>
        <v>3617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31579</v>
      </c>
      <c r="G11" s="7">
        <f t="shared" ref="G11:O11" si="6">IF(G4=$BF$1,"",G227)</f>
        <v>38751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43158</v>
      </c>
      <c r="G12" s="35">
        <f t="shared" ref="G12:O12" si="7">IF(G4=$BF$1,"",SUM(G7:G8))</f>
        <v>48739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43158</v>
      </c>
      <c r="G13" s="35">
        <f t="shared" ref="G13:O13" si="8">IF(G4=$BF$1,"",SUM(G9:G11))</f>
        <v>48739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2010</v>
      </c>
      <c r="G24">
        <v>6314</v>
      </c>
      <c r="H24">
        <v>2010</v>
      </c>
      <c r="P24" s="44" t="s">
        <v>463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2010</v>
      </c>
      <c r="G30" s="7">
        <f>IF(G4=$BF$1,"",G24-G25+ABS(G26)-G27-G28-G29)</f>
        <v>6314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 s="38">
        <v>205</v>
      </c>
      <c r="G31" s="38">
        <v>145</v>
      </c>
      <c r="P31" s="44" t="s">
        <v>466</v>
      </c>
    </row>
    <row r="32" spans="5:16">
      <c r="E32" s="1" t="s">
        <v>34</v>
      </c>
      <c r="F32" s="45"/>
    </row>
    <row r="33" spans="5:16">
      <c r="E33" s="1" t="s">
        <v>35</v>
      </c>
    </row>
    <row r="34" spans="5:16">
      <c r="E34" s="1" t="s">
        <v>36</v>
      </c>
      <c r="F34">
        <v>7986</v>
      </c>
      <c r="G34">
        <v>8323</v>
      </c>
      <c r="P34" s="44" t="s">
        <v>465</v>
      </c>
    </row>
    <row r="35" spans="5:16">
      <c r="E35" s="1" t="s">
        <v>37</v>
      </c>
      <c r="F35">
        <v>21489</v>
      </c>
      <c r="G35">
        <v>30180</v>
      </c>
      <c r="P35" s="44" t="s">
        <v>465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29475</v>
      </c>
      <c r="G43" s="7">
        <f>G32+G33+G34+G35+G36+G37+G38+G39+G40+G41+G42</f>
        <v>38503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-27260</v>
      </c>
      <c r="G44" s="7">
        <f>IF(G4=$BF$1,"",G30+G31-G43)</f>
        <v>-32044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>
        <v>-2983</v>
      </c>
      <c r="G48">
        <v>-230</v>
      </c>
      <c r="H48">
        <v>0</v>
      </c>
      <c r="P48" s="44" t="s">
        <v>466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/>
      <c r="G54"/>
      <c r="P54" s="44" t="s">
        <v>464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-30243</v>
      </c>
      <c r="G59" s="7">
        <f>IF(G4=$BF$1,"",G44+G45+G46+G47+G48-G49-G50-G51+G52-G53+G54+G55-G56+G57+G58)</f>
        <v>-32274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-20</v>
      </c>
      <c r="G60">
        <v>-58</v>
      </c>
      <c r="P60" s="44" t="s">
        <v>475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-30223</v>
      </c>
      <c r="G67" s="7">
        <f>IF(G4=$BF$1,"",SUM(G59,-G60,-ABS(G61),-G62,-G66))</f>
        <v>-32216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-30223</v>
      </c>
      <c r="G71" s="7">
        <f t="shared" ref="G71:O71" si="14">IF(G4=$BF$1,"",SUM(G67:G70))</f>
        <v>-32216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6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-30223</v>
      </c>
      <c r="G83" s="7">
        <f t="shared" ref="G83:O83" si="15">IF(G4=$BF$1,"",SUM(G71:G82))</f>
        <v>-32216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</row>
    <row r="93" spans="5:16">
      <c r="E93" s="1" t="s">
        <v>85</v>
      </c>
    </row>
    <row r="94" spans="5:16">
      <c r="E94" s="1" t="s">
        <v>86</v>
      </c>
      <c r="F94">
        <v>1113</v>
      </c>
      <c r="G94">
        <v>822</v>
      </c>
      <c r="P94" s="44" t="s">
        <v>465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1113</v>
      </c>
      <c r="G98" s="7">
        <f>IF(G4=$BF$1,"",G89+G90+G91+G92+G93+G94+G95+G96)</f>
        <v>822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</row>
    <row r="100" spans="5:16">
      <c r="E100" s="6" t="s">
        <v>90</v>
      </c>
      <c r="F100" s="7">
        <f>F98+F99</f>
        <v>1113</v>
      </c>
      <c r="G100" s="7">
        <f t="shared" ref="G100:O100" si="17">IF(G4=$BF$1,"",G98+G99)</f>
        <v>822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</row>
    <row r="102" spans="5:16">
      <c r="E102" s="1" t="s">
        <v>92</v>
      </c>
      <c r="F102">
        <v>65</v>
      </c>
      <c r="G102">
        <v>55</v>
      </c>
      <c r="P102" s="44" t="s">
        <v>465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65</v>
      </c>
      <c r="G104" s="7">
        <f t="shared" ref="G104:O104" si="18">IF(G4=$BF$1,"",G101+G102+G103)</f>
        <v>55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1178</v>
      </c>
      <c r="G128" s="7">
        <f t="shared" ref="G128:O128" si="19">IF(G4=$BF$1,"",G100+SUM(G104:G126))</f>
        <v>877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39837</v>
      </c>
      <c r="G130">
        <v>35407</v>
      </c>
      <c r="P130" s="44" t="s">
        <v>479</v>
      </c>
    </row>
    <row r="131" spans="5:16">
      <c r="E131" s="1" t="s">
        <v>118</v>
      </c>
      <c r="F131">
        <v>0</v>
      </c>
      <c r="G131">
        <v>9487</v>
      </c>
      <c r="P131" s="44" t="s">
        <v>479</v>
      </c>
    </row>
    <row r="132" spans="5:16">
      <c r="E132" s="1" t="s">
        <v>119</v>
      </c>
    </row>
    <row r="133" spans="5:16">
      <c r="E133" s="1" t="s">
        <v>120</v>
      </c>
      <c r="F133">
        <v>1102</v>
      </c>
      <c r="G133">
        <v>2255</v>
      </c>
      <c r="P133" s="44" t="s">
        <v>479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40939</v>
      </c>
      <c r="G140" s="7">
        <f t="shared" ref="G140:O140" si="20">IF(G4=$BF$1,"",G130+G131+G132+G133+G134+G135+G136+G139)</f>
        <v>47149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241</v>
      </c>
      <c r="G144">
        <v>197</v>
      </c>
      <c r="P144" s="44" t="s">
        <v>479</v>
      </c>
    </row>
    <row r="145" spans="5:16">
      <c r="E145" s="6" t="s">
        <v>127</v>
      </c>
      <c r="F145" s="7">
        <f>F141+F142+F143+F144</f>
        <v>241</v>
      </c>
      <c r="G145" s="7">
        <f t="shared" ref="G145:O145" si="21">IF(G4=$BF$1,"",G141+G142+G143+G144)</f>
        <v>197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  <c r="F158" s="38">
        <v>800</v>
      </c>
      <c r="G158" s="38">
        <v>516</v>
      </c>
      <c r="P158" s="44" t="s">
        <v>478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800</v>
      </c>
      <c r="G160" s="7">
        <f>IF(G4=$BF$1,"",G146+G147+G148+G149+G150+G151+G152+G153+G154+G155+G156+G157+G158+G159)</f>
        <v>516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41980</v>
      </c>
      <c r="G161" s="7">
        <f t="shared" ref="G161:O161" si="22">IF(G4=$BF$1,"",G140+G145+G160)</f>
        <v>47862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  <c r="F168">
        <v>3083</v>
      </c>
      <c r="G168">
        <v>973</v>
      </c>
      <c r="P168" s="44" t="s">
        <v>484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4180</v>
      </c>
      <c r="G172">
        <v>5323</v>
      </c>
      <c r="P172" s="44" t="s">
        <v>466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  <c r="F185">
        <v>230</v>
      </c>
      <c r="G185">
        <v>75</v>
      </c>
      <c r="P185" s="44" t="s">
        <v>464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7493</v>
      </c>
      <c r="G189" s="7">
        <f t="shared" ref="G189:O189" si="23">IF(G4=$BF$1,"",SUM(G163:G188))</f>
        <v>6371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4086</v>
      </c>
      <c r="G194" s="38">
        <v>3617</v>
      </c>
      <c r="P194" s="44" t="s">
        <v>478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</row>
    <row r="210" spans="5:16">
      <c r="E210" s="6" t="s">
        <v>14</v>
      </c>
      <c r="F210" s="7">
        <f>SUM(F191:F209)</f>
        <v>4086</v>
      </c>
      <c r="G210" s="7">
        <f t="shared" ref="G210:O210" si="24">IF(G4=$BF$1,"",SUM(G191:G209))</f>
        <v>3617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-90252</v>
      </c>
      <c r="G217">
        <v>-60029</v>
      </c>
      <c r="P217" s="44" t="s">
        <v>478</v>
      </c>
    </row>
    <row r="218" spans="5:16">
      <c r="E218" s="1" t="s">
        <v>188</v>
      </c>
    </row>
    <row r="219" spans="5:16">
      <c r="E219" s="1" t="s">
        <v>189</v>
      </c>
      <c r="F219">
        <v>121363</v>
      </c>
      <c r="G219">
        <v>98447</v>
      </c>
      <c r="P219" s="44" t="s">
        <v>478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  <c r="F225" s="38">
        <v>468</v>
      </c>
      <c r="G225" s="38">
        <v>333</v>
      </c>
      <c r="P225" s="44" t="s">
        <v>478</v>
      </c>
    </row>
    <row r="227" spans="5:16">
      <c r="E227" s="6" t="s">
        <v>195</v>
      </c>
      <c r="F227" s="7">
        <f>SUM(F212:F226)</f>
        <v>31579</v>
      </c>
      <c r="G227" s="7">
        <f t="shared" ref="G227:O227" si="25">IF(G4=$BF$1,"",SUM(G212:G226))</f>
        <v>38751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  <c r="F268">
        <v>-20239</v>
      </c>
      <c r="G268">
        <v>-32216</v>
      </c>
      <c r="H268">
        <v>-30223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336</v>
      </c>
      <c r="G271">
        <v>369</v>
      </c>
      <c r="H271">
        <v>351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-1648</v>
      </c>
      <c r="G278">
        <v>-246</v>
      </c>
      <c r="H278">
        <v>2740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2220</v>
      </c>
      <c r="G288">
        <v>3545</v>
      </c>
      <c r="H288">
        <v>1943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908</v>
      </c>
      <c r="G296" s="7">
        <f>IF(G4=$BF$1,"",G271+G272+G273+G274+G275+G276+G277+G278+G279+G280+G281+G282+G283+G284+G285+G286+G287+G288+G289+G290+G291+G292+G293+G294+G295)</f>
        <v>3668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-19331</v>
      </c>
      <c r="G297" s="7">
        <f t="shared" ref="G297:O297" si="27">IF(G4=$BF$1,"",MIN(F267,F268,F269)+F296)</f>
        <v>-19331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-29</v>
      </c>
      <c r="G299">
        <v>31</v>
      </c>
      <c r="H299">
        <v>44</v>
      </c>
    </row>
    <row r="300" spans="5:15">
      <c r="E300" s="1" t="s">
        <v>262</v>
      </c>
    </row>
    <row r="301" spans="5:15">
      <c r="E301" s="1" t="s">
        <v>263</v>
      </c>
      <c r="F301">
        <v>24</v>
      </c>
      <c r="G301">
        <v>-1311</v>
      </c>
      <c r="H301">
        <v>1140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  <c r="F314">
        <v>1253</v>
      </c>
      <c r="G314">
        <v>-2177</v>
      </c>
      <c r="H314">
        <v>-1018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1248</v>
      </c>
      <c r="G318" s="7">
        <f>IF(G4=$BF$1,"",G299+G300+G301+G302+G303+G304+G305+G306+G307+G308+G309+G310+G311+G312+G313+G314+G315+G316+G317)</f>
        <v>-3457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-18083</v>
      </c>
      <c r="G319" s="7">
        <f t="shared" ref="G319:O319" si="28">IF(G4=$BF$1,"",G297+G318)</f>
        <v>-22788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-18083</v>
      </c>
      <c r="G326" s="7">
        <f t="shared" ref="G326:O326" si="30">IF(G4=$BF$1,"",G325+G319)</f>
        <v>-22788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  <c r="F330">
        <v>-28</v>
      </c>
      <c r="G330">
        <v>-21</v>
      </c>
      <c r="H330">
        <v>-43</v>
      </c>
    </row>
    <row r="331" spans="5:15">
      <c r="E331" s="1" t="s">
        <v>290</v>
      </c>
      <c r="F331">
        <v>0</v>
      </c>
      <c r="G331">
        <v>-27037</v>
      </c>
      <c r="H331">
        <v>-13084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-28</v>
      </c>
      <c r="G337" s="7">
        <f>IF(G4=$BF$1,"",SUM(G328:G336))</f>
        <v>-27058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56615</v>
      </c>
      <c r="G339">
        <v>6</v>
      </c>
      <c r="H339">
        <v>23123</v>
      </c>
    </row>
    <row r="340" spans="5:15">
      <c r="E340" s="1" t="s">
        <v>299</v>
      </c>
      <c r="F340">
        <v>0</v>
      </c>
      <c r="G340">
        <v>5000</v>
      </c>
      <c r="H340">
        <v>2500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0</v>
      </c>
      <c r="G343">
        <v>-5137</v>
      </c>
      <c r="H343">
        <v>-167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-105</v>
      </c>
      <c r="H349">
        <v>-11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56615</v>
      </c>
      <c r="G352" s="7">
        <f>IF(G4=$BF$1,"",SUM(G339:G351))</f>
        <v>-236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38504</v>
      </c>
      <c r="G353" s="7">
        <f t="shared" ref="G353:O353" si="33">IF(G4=$BF$1,"",G326+G337+G352)</f>
        <v>-50082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2329</v>
      </c>
      <c r="G354">
        <v>179</v>
      </c>
      <c r="H354">
        <v>-1867</v>
      </c>
    </row>
    <row r="355" spans="5:15">
      <c r="E355" s="6" t="s">
        <v>314</v>
      </c>
      <c r="F355" s="7">
        <f>F353+F354</f>
        <v>40833</v>
      </c>
      <c r="G355" s="7">
        <f t="shared" ref="G355:O355" si="34">IF(G4=$BF$1,"",G353+G354)</f>
        <v>-49903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39725</v>
      </c>
      <c r="G356">
        <v>76740</v>
      </c>
      <c r="H356">
        <v>35407</v>
      </c>
    </row>
    <row r="357" spans="5:15">
      <c r="E357" s="6" t="s">
        <v>316</v>
      </c>
      <c r="F357" s="7">
        <f>F355+F356</f>
        <v>80558</v>
      </c>
      <c r="G357" s="7">
        <f t="shared" ref="G357:O357" si="35">IF(G4=$BF$1,"",G355+G356)</f>
        <v>26837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-0.68165980361102307</v>
      </c>
      <c r="G364" s="24">
        <f t="shared" si="37"/>
        <v>2.1412935323383087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-6.1863670225974672E-2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-0.1145078889595601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-13.562189054726367</v>
      </c>
      <c r="G370" s="27">
        <f t="shared" si="42"/>
        <v>-5.075071270193221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-15.036318407960199</v>
      </c>
      <c r="G371" s="28">
        <f t="shared" si="43"/>
        <v>-5.1023123218245168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-0.70028731637239905</v>
      </c>
      <c r="G372" s="27">
        <f t="shared" si="44"/>
        <v>-0.66099017214140632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-0.95706007156654738</v>
      </c>
      <c r="G373" s="27">
        <f t="shared" si="45"/>
        <v>-0.83135919073056175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0.26829324806524862</v>
      </c>
      <c r="G376" s="30">
        <f t="shared" si="47"/>
        <v>0.2049282915119309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0.36666772222046295</v>
      </c>
      <c r="G377" s="30">
        <f t="shared" si="48"/>
        <v>0.25774818714355757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5.6025623915654608</v>
      </c>
      <c r="G382" s="32">
        <f t="shared" si="51"/>
        <v>7.5124784178307955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5.5703990391031626</v>
      </c>
      <c r="G383" s="32">
        <f t="shared" si="52"/>
        <v>7.4815570554073147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5.316562124649673</v>
      </c>
      <c r="G384" s="32">
        <f t="shared" si="53"/>
        <v>7.0466174854810859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-2.4133190978246364</v>
      </c>
      <c r="G385" s="32">
        <f t="shared" si="54"/>
        <v>-3.5768325223669755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39837</v>
      </c>
      <c r="G418" s="17">
        <f>G130-G417</f>
        <v>35407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4180</v>
      </c>
      <c r="G433" s="17">
        <f>G172-G432</f>
        <v>5323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13" workbookViewId="0">
      <selection activeCell="C15" sqref="C15:C27"/>
    </sheetView>
  </sheetViews>
  <sheetFormatPr defaultRowHeight="12.75"/>
  <cols>
    <col min="1" max="2" width="44.7109375" style="41" customWidth="1"/>
    <col min="3" max="3" width="15.28515625" style="41" bestFit="1" customWidth="1"/>
    <col min="4" max="4" width="14.7109375" style="41" customWidth="1"/>
    <col min="5" max="16384" width="9.140625" style="41"/>
  </cols>
  <sheetData>
    <row r="1" spans="1:4" ht="25.5">
      <c r="A1" s="40" t="s">
        <v>458</v>
      </c>
      <c r="B1" s="40" t="s">
        <v>459</v>
      </c>
      <c r="C1" s="40" t="s">
        <v>460</v>
      </c>
      <c r="D1" s="40"/>
    </row>
    <row r="2" spans="1:4">
      <c r="A2" s="42" t="s">
        <v>468</v>
      </c>
      <c r="B2" s="42" t="s">
        <v>467</v>
      </c>
      <c r="C2" s="40" t="s">
        <v>461</v>
      </c>
      <c r="D2" s="40"/>
    </row>
    <row r="3" spans="1:4">
      <c r="A3" s="42" t="s">
        <v>470</v>
      </c>
      <c r="B3" s="42" t="s">
        <v>469</v>
      </c>
      <c r="C3" s="40" t="s">
        <v>461</v>
      </c>
    </row>
    <row r="4" spans="1:4">
      <c r="A4" s="42" t="s">
        <v>472</v>
      </c>
      <c r="B4" s="42" t="s">
        <v>471</v>
      </c>
      <c r="C4" s="40" t="s">
        <v>461</v>
      </c>
    </row>
    <row r="5" spans="1:4">
      <c r="A5" s="42" t="s">
        <v>474</v>
      </c>
      <c r="B5" s="42" t="s">
        <v>473</v>
      </c>
      <c r="C5" s="40" t="s">
        <v>461</v>
      </c>
    </row>
    <row r="6" spans="1:4">
      <c r="A6" s="42" t="s">
        <v>477</v>
      </c>
      <c r="B6" s="42" t="s">
        <v>476</v>
      </c>
      <c r="C6" s="40" t="s">
        <v>461</v>
      </c>
    </row>
    <row r="7" spans="1:4">
      <c r="A7" s="42" t="s">
        <v>481</v>
      </c>
      <c r="B7" s="42" t="s">
        <v>480</v>
      </c>
      <c r="C7" s="40" t="s">
        <v>461</v>
      </c>
    </row>
    <row r="8" spans="1:4">
      <c r="A8" s="42" t="s">
        <v>483</v>
      </c>
      <c r="B8" s="42" t="s">
        <v>482</v>
      </c>
      <c r="C8" s="40" t="s">
        <v>461</v>
      </c>
    </row>
    <row r="9" spans="1:4">
      <c r="A9" s="42" t="s">
        <v>490</v>
      </c>
      <c r="B9" s="42" t="s">
        <v>485</v>
      </c>
      <c r="C9" s="40" t="s">
        <v>461</v>
      </c>
    </row>
    <row r="10" spans="1:4">
      <c r="A10" s="42" t="s">
        <v>487</v>
      </c>
      <c r="B10" s="42" t="s">
        <v>486</v>
      </c>
      <c r="C10" s="40" t="s">
        <v>461</v>
      </c>
    </row>
    <row r="11" spans="1:4">
      <c r="A11" s="42" t="s">
        <v>489</v>
      </c>
      <c r="B11" s="42" t="s">
        <v>488</v>
      </c>
      <c r="C11" s="40" t="s">
        <v>461</v>
      </c>
    </row>
    <row r="12" spans="1:4">
      <c r="A12" s="42" t="s">
        <v>492</v>
      </c>
      <c r="B12" s="42" t="s">
        <v>491</v>
      </c>
      <c r="C12" s="40" t="s">
        <v>461</v>
      </c>
    </row>
    <row r="13" spans="1:4">
      <c r="A13" s="42" t="s">
        <v>493</v>
      </c>
      <c r="B13" s="42" t="s">
        <v>493</v>
      </c>
      <c r="C13" s="40" t="s">
        <v>461</v>
      </c>
    </row>
    <row r="14" spans="1:4">
      <c r="A14" s="42" t="s">
        <v>494</v>
      </c>
      <c r="B14" s="42" t="s">
        <v>495</v>
      </c>
      <c r="C14" s="40" t="s">
        <v>461</v>
      </c>
    </row>
    <row r="15" spans="1:4">
      <c r="A15" s="42"/>
      <c r="B15" s="42"/>
      <c r="C15" s="40"/>
    </row>
    <row r="16" spans="1:4">
      <c r="A16" s="42"/>
      <c r="B16" s="42"/>
      <c r="C16" s="40"/>
    </row>
    <row r="17" spans="1:3">
      <c r="A17" s="42"/>
      <c r="B17" s="42"/>
      <c r="C17" s="40"/>
    </row>
    <row r="18" spans="1:3">
      <c r="A18" s="42"/>
      <c r="B18" s="42"/>
      <c r="C18" s="40"/>
    </row>
    <row r="19" spans="1:3">
      <c r="A19" s="42"/>
      <c r="B19" s="42"/>
      <c r="C19" s="40"/>
    </row>
    <row r="20" spans="1:3">
      <c r="A20" s="42"/>
      <c r="B20" s="42"/>
      <c r="C20" s="40"/>
    </row>
    <row r="21" spans="1:3">
      <c r="A21" s="42"/>
      <c r="B21" s="42"/>
      <c r="C21" s="40"/>
    </row>
    <row r="22" spans="1:3">
      <c r="A22" s="42"/>
      <c r="B22" s="42"/>
      <c r="C22" s="40"/>
    </row>
    <row r="23" spans="1:3">
      <c r="A23" s="43"/>
      <c r="B23" s="43"/>
      <c r="C23" s="40"/>
    </row>
    <row r="24" spans="1:3">
      <c r="A24" s="43"/>
      <c r="B24" s="43"/>
      <c r="C24" s="40"/>
    </row>
    <row r="25" spans="1:3">
      <c r="A25" s="43"/>
      <c r="B25" s="43"/>
      <c r="C25" s="40"/>
    </row>
    <row r="26" spans="1:3">
      <c r="A26" s="43"/>
      <c r="B26" s="43"/>
      <c r="C26" s="40"/>
    </row>
    <row r="27" spans="1:3">
      <c r="A27" s="43"/>
      <c r="B27" s="43"/>
      <c r="C27" s="40"/>
    </row>
    <row r="28" spans="1:3">
      <c r="A28" s="43"/>
      <c r="B28" s="43"/>
      <c r="C28" s="40"/>
    </row>
    <row r="29" spans="1:3">
      <c r="A29" s="43"/>
      <c r="B29" s="43"/>
      <c r="C29" s="40"/>
    </row>
    <row r="30" spans="1:3">
      <c r="A30" s="43"/>
      <c r="B30" s="43"/>
      <c r="C30" s="40"/>
    </row>
    <row r="31" spans="1:3">
      <c r="A31" s="43"/>
      <c r="B31" s="43"/>
      <c r="C31" s="40"/>
    </row>
    <row r="32" spans="1:3">
      <c r="A32" s="43"/>
      <c r="B32" s="43"/>
    </row>
    <row r="33" spans="1:2">
      <c r="A33" s="43"/>
      <c r="B33" s="43"/>
    </row>
    <row r="34" spans="1:2">
      <c r="A34" s="43"/>
      <c r="B34" s="43"/>
    </row>
    <row r="35" spans="1:2">
      <c r="A35" s="43"/>
      <c r="B35" s="43"/>
    </row>
    <row r="36" spans="1:2">
      <c r="A36" s="43"/>
      <c r="B36" s="43"/>
    </row>
    <row r="37" spans="1:2">
      <c r="A37" s="43"/>
      <c r="B37" s="43"/>
    </row>
    <row r="38" spans="1:2">
      <c r="A38" s="43"/>
      <c r="B38" s="43"/>
    </row>
    <row r="39" spans="1:2">
      <c r="A39" s="43"/>
      <c r="B39" s="43"/>
    </row>
    <row r="40" spans="1:2">
      <c r="A40" s="43"/>
      <c r="B40" s="43"/>
    </row>
    <row r="41" spans="1:2">
      <c r="A41" s="43"/>
      <c r="B41" s="43"/>
    </row>
    <row r="42" spans="1:2">
      <c r="A42" s="43"/>
      <c r="B42" s="43"/>
    </row>
    <row r="43" spans="1:2">
      <c r="A43" s="43"/>
      <c r="B43" s="43"/>
    </row>
    <row r="44" spans="1:2">
      <c r="A44" s="43"/>
      <c r="B44" s="43"/>
    </row>
    <row r="45" spans="1:2">
      <c r="A45" s="43"/>
      <c r="B45" s="43"/>
    </row>
    <row r="46" spans="1:2">
      <c r="A46" s="43"/>
      <c r="B46" s="43"/>
    </row>
    <row r="47" spans="1:2">
      <c r="A47" s="43"/>
      <c r="B47" s="43"/>
    </row>
    <row r="48" spans="1:2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  <row r="65" spans="1:2">
      <c r="A65" s="43"/>
      <c r="B65" s="43"/>
    </row>
    <row r="66" spans="1:2">
      <c r="A66" s="43"/>
      <c r="B66" s="43"/>
    </row>
    <row r="67" spans="1:2">
      <c r="A67" s="43"/>
      <c r="B67" s="43"/>
    </row>
    <row r="68" spans="1:2">
      <c r="A68" s="43"/>
      <c r="B68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8" workbookViewId="0">
      <selection activeCell="A22" sqref="A22"/>
    </sheetView>
  </sheetViews>
  <sheetFormatPr defaultRowHeight="12.75"/>
  <cols>
    <col min="1" max="4" width="23.7109375" customWidth="1"/>
  </cols>
  <sheetData>
    <row r="1" spans="1:6">
      <c r="A1" t="s">
        <v>374</v>
      </c>
      <c r="F1">
        <v>50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6" spans="1:6">
      <c r="E6">
        <v>312016</v>
      </c>
      <c r="F6">
        <v>312017</v>
      </c>
    </row>
    <row r="7" spans="1:6">
      <c r="A7" t="s">
        <v>378</v>
      </c>
    </row>
    <row r="8" spans="1:6">
      <c r="A8" t="s">
        <v>379</v>
      </c>
      <c r="B8" t="s">
        <v>80</v>
      </c>
      <c r="C8" t="s">
        <v>80</v>
      </c>
      <c r="D8" t="s">
        <v>80</v>
      </c>
    </row>
    <row r="9" spans="1:6">
      <c r="A9" t="s">
        <v>380</v>
      </c>
      <c r="B9" t="s">
        <v>381</v>
      </c>
      <c r="C9" t="s">
        <v>92</v>
      </c>
      <c r="D9" t="s">
        <v>80</v>
      </c>
      <c r="E9">
        <v>55</v>
      </c>
      <c r="F9">
        <v>65</v>
      </c>
    </row>
    <row r="10" spans="1:6">
      <c r="A10" t="s">
        <v>382</v>
      </c>
      <c r="B10" t="s">
        <v>86</v>
      </c>
      <c r="C10" t="s">
        <v>86</v>
      </c>
      <c r="D10" t="s">
        <v>80</v>
      </c>
      <c r="E10">
        <v>822</v>
      </c>
      <c r="F10">
        <v>1113</v>
      </c>
    </row>
    <row r="11" spans="1:6">
      <c r="D11" t="s">
        <v>80</v>
      </c>
      <c r="E11">
        <v>877</v>
      </c>
      <c r="F11">
        <v>1178</v>
      </c>
    </row>
    <row r="12" spans="1:6">
      <c r="A12" t="s">
        <v>383</v>
      </c>
      <c r="B12" t="s">
        <v>80</v>
      </c>
      <c r="C12" t="s">
        <v>80</v>
      </c>
      <c r="D12" t="s">
        <v>116</v>
      </c>
    </row>
    <row r="13" spans="1:6">
      <c r="A13" t="s">
        <v>384</v>
      </c>
      <c r="B13" t="s">
        <v>126</v>
      </c>
      <c r="C13" t="s">
        <v>126</v>
      </c>
      <c r="D13" t="s">
        <v>116</v>
      </c>
      <c r="E13">
        <v>197</v>
      </c>
      <c r="F13">
        <v>241</v>
      </c>
    </row>
    <row r="14" spans="1:6">
      <c r="A14" t="s">
        <v>385</v>
      </c>
      <c r="B14" t="s">
        <v>120</v>
      </c>
      <c r="C14" t="s">
        <v>120</v>
      </c>
      <c r="D14" t="s">
        <v>116</v>
      </c>
      <c r="E14">
        <v>2255</v>
      </c>
      <c r="F14">
        <v>1102</v>
      </c>
    </row>
    <row r="15" spans="1:6">
      <c r="A15" t="s">
        <v>386</v>
      </c>
      <c r="B15" t="s">
        <v>139</v>
      </c>
      <c r="C15" t="s">
        <v>139</v>
      </c>
      <c r="D15" t="s">
        <v>80</v>
      </c>
      <c r="E15">
        <v>516</v>
      </c>
      <c r="F15">
        <v>800</v>
      </c>
    </row>
    <row r="16" spans="1:6">
      <c r="A16" t="s">
        <v>387</v>
      </c>
      <c r="B16" t="s">
        <v>118</v>
      </c>
      <c r="C16" t="s">
        <v>118</v>
      </c>
      <c r="D16" t="s">
        <v>116</v>
      </c>
      <c r="E16">
        <v>9487</v>
      </c>
      <c r="F16">
        <v>0</v>
      </c>
    </row>
    <row r="17" spans="1:6">
      <c r="A17" t="s">
        <v>388</v>
      </c>
      <c r="B17" t="s">
        <v>117</v>
      </c>
      <c r="C17" t="s">
        <v>117</v>
      </c>
      <c r="D17" t="s">
        <v>116</v>
      </c>
      <c r="E17">
        <v>35407</v>
      </c>
      <c r="F17">
        <v>39837</v>
      </c>
    </row>
    <row r="18" spans="1:6">
      <c r="D18" t="s">
        <v>116</v>
      </c>
      <c r="E18">
        <v>47862</v>
      </c>
      <c r="F18">
        <v>41980</v>
      </c>
    </row>
    <row r="19" spans="1:6">
      <c r="A19" t="s">
        <v>389</v>
      </c>
      <c r="D19" t="s">
        <v>116</v>
      </c>
      <c r="E19">
        <v>48739</v>
      </c>
      <c r="F19">
        <v>43158</v>
      </c>
    </row>
    <row r="20" spans="1:6">
      <c r="A20" t="s">
        <v>390</v>
      </c>
      <c r="D20" t="s">
        <v>116</v>
      </c>
    </row>
    <row r="21" spans="1:6">
      <c r="A21" t="s">
        <v>181</v>
      </c>
      <c r="B21" t="s">
        <v>181</v>
      </c>
      <c r="C21" t="s">
        <v>181</v>
      </c>
      <c r="D21" t="s">
        <v>181</v>
      </c>
    </row>
    <row r="22" spans="1:6">
      <c r="A22" t="s">
        <v>391</v>
      </c>
      <c r="D22" t="s">
        <v>181</v>
      </c>
      <c r="E22">
        <v>333</v>
      </c>
      <c r="F22">
        <v>468</v>
      </c>
    </row>
    <row r="23" spans="1:6">
      <c r="A23" t="s">
        <v>392</v>
      </c>
      <c r="B23" t="s">
        <v>189</v>
      </c>
      <c r="C23" t="s">
        <v>189</v>
      </c>
      <c r="D23" t="s">
        <v>181</v>
      </c>
      <c r="E23">
        <v>190862</v>
      </c>
      <c r="F23">
        <v>213778</v>
      </c>
    </row>
    <row r="24" spans="1:6">
      <c r="A24" t="s">
        <v>393</v>
      </c>
      <c r="B24" t="s">
        <v>187</v>
      </c>
      <c r="C24" t="s">
        <v>187</v>
      </c>
      <c r="D24" t="s">
        <v>181</v>
      </c>
      <c r="E24">
        <v>-152444</v>
      </c>
      <c r="F24">
        <v>-182667</v>
      </c>
    </row>
    <row r="25" spans="1:6">
      <c r="D25" t="s">
        <v>181</v>
      </c>
    </row>
    <row r="26" spans="1:6">
      <c r="A26" t="s">
        <v>394</v>
      </c>
      <c r="B26" t="s">
        <v>195</v>
      </c>
      <c r="C26" t="s">
        <v>195</v>
      </c>
      <c r="D26" t="s">
        <v>181</v>
      </c>
      <c r="E26">
        <v>38751</v>
      </c>
      <c r="F26">
        <v>31579</v>
      </c>
    </row>
    <row r="27" spans="1:6">
      <c r="A27" t="s">
        <v>395</v>
      </c>
      <c r="B27" t="s">
        <v>141</v>
      </c>
      <c r="C27" t="s">
        <v>141</v>
      </c>
      <c r="D27" t="s">
        <v>165</v>
      </c>
    </row>
    <row r="28" spans="1:6">
      <c r="A28" t="s">
        <v>396</v>
      </c>
      <c r="B28" t="s">
        <v>396</v>
      </c>
      <c r="C28" t="s">
        <v>147</v>
      </c>
      <c r="D28" t="s">
        <v>141</v>
      </c>
      <c r="E28">
        <v>3617</v>
      </c>
      <c r="F28">
        <v>4086</v>
      </c>
    </row>
    <row r="29" spans="1:6">
      <c r="A29" t="s">
        <v>397</v>
      </c>
      <c r="B29" t="s">
        <v>13</v>
      </c>
      <c r="C29" t="s">
        <v>13</v>
      </c>
      <c r="D29" t="s">
        <v>165</v>
      </c>
      <c r="E29">
        <v>3617</v>
      </c>
      <c r="F29">
        <v>4086</v>
      </c>
    </row>
    <row r="30" spans="1:6">
      <c r="A30" t="s">
        <v>398</v>
      </c>
      <c r="B30" t="s">
        <v>141</v>
      </c>
      <c r="C30" t="s">
        <v>141</v>
      </c>
      <c r="D30" t="s">
        <v>141</v>
      </c>
    </row>
    <row r="31" spans="1:6">
      <c r="A31" t="s">
        <v>399</v>
      </c>
      <c r="B31" t="s">
        <v>400</v>
      </c>
      <c r="C31" t="s">
        <v>151</v>
      </c>
      <c r="D31" t="s">
        <v>141</v>
      </c>
      <c r="E31">
        <v>5323</v>
      </c>
      <c r="F31">
        <v>4180</v>
      </c>
    </row>
    <row r="32" spans="1:6">
      <c r="A32" t="s">
        <v>396</v>
      </c>
      <c r="B32" t="s">
        <v>396</v>
      </c>
      <c r="C32" t="s">
        <v>147</v>
      </c>
      <c r="D32" t="s">
        <v>141</v>
      </c>
      <c r="E32">
        <v>973</v>
      </c>
      <c r="F32">
        <v>3083</v>
      </c>
    </row>
    <row r="33" spans="1:6">
      <c r="A33" t="s">
        <v>401</v>
      </c>
      <c r="B33" t="s">
        <v>402</v>
      </c>
      <c r="C33" t="s">
        <v>162</v>
      </c>
      <c r="D33" t="s">
        <v>141</v>
      </c>
      <c r="E33">
        <v>75</v>
      </c>
      <c r="F33">
        <v>230</v>
      </c>
    </row>
    <row r="34" spans="1:6">
      <c r="A34" t="s">
        <v>403</v>
      </c>
      <c r="B34" t="s">
        <v>13</v>
      </c>
      <c r="C34" t="s">
        <v>13</v>
      </c>
      <c r="D34" t="s">
        <v>141</v>
      </c>
      <c r="E34">
        <v>6371</v>
      </c>
      <c r="F34">
        <v>7493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1" sqref="B11"/>
    </sheetView>
  </sheetViews>
  <sheetFormatPr defaultRowHeight="12.75"/>
  <cols>
    <col min="1" max="4" width="23.7109375" customWidth="1"/>
  </cols>
  <sheetData>
    <row r="1" spans="1:7">
      <c r="A1" t="s">
        <v>375</v>
      </c>
    </row>
    <row r="3" spans="1:7">
      <c r="A3" t="s">
        <v>377</v>
      </c>
    </row>
    <row r="5" spans="1:7">
      <c r="E5">
        <v>2015</v>
      </c>
      <c r="F5">
        <v>2016</v>
      </c>
      <c r="G5">
        <v>2017</v>
      </c>
    </row>
    <row r="6" spans="1:7">
      <c r="A6" t="s">
        <v>404</v>
      </c>
      <c r="B6" t="s">
        <v>404</v>
      </c>
      <c r="C6" t="s">
        <v>26</v>
      </c>
      <c r="D6" t="s">
        <v>404</v>
      </c>
      <c r="E6">
        <v>7562</v>
      </c>
      <c r="F6">
        <v>6314</v>
      </c>
      <c r="G6">
        <v>2010</v>
      </c>
    </row>
    <row r="7" spans="1:7">
      <c r="A7" t="s">
        <v>405</v>
      </c>
      <c r="B7" t="s">
        <v>56</v>
      </c>
      <c r="C7" t="s">
        <v>56</v>
      </c>
      <c r="D7" t="s">
        <v>404</v>
      </c>
      <c r="E7">
        <v>651</v>
      </c>
      <c r="F7">
        <v>145</v>
      </c>
      <c r="G7">
        <v>205</v>
      </c>
    </row>
    <row r="8" spans="1:7">
      <c r="A8" t="s">
        <v>406</v>
      </c>
      <c r="B8" t="s">
        <v>37</v>
      </c>
      <c r="C8" t="s">
        <v>37</v>
      </c>
      <c r="D8" t="s">
        <v>404</v>
      </c>
      <c r="E8">
        <v>-22008</v>
      </c>
      <c r="F8">
        <v>-30180</v>
      </c>
      <c r="G8">
        <v>-21489</v>
      </c>
    </row>
    <row r="9" spans="1:7">
      <c r="A9" t="s">
        <v>407</v>
      </c>
      <c r="B9" t="s">
        <v>36</v>
      </c>
      <c r="C9" t="s">
        <v>36</v>
      </c>
      <c r="D9" t="s">
        <v>404</v>
      </c>
      <c r="E9">
        <v>-7548</v>
      </c>
      <c r="F9">
        <v>-8323</v>
      </c>
      <c r="G9">
        <v>-7986</v>
      </c>
    </row>
    <row r="10" spans="1:7">
      <c r="A10" t="s">
        <v>408</v>
      </c>
      <c r="B10" t="s">
        <v>409</v>
      </c>
      <c r="C10" t="s">
        <v>46</v>
      </c>
      <c r="D10" t="s">
        <v>404</v>
      </c>
      <c r="E10">
        <v>-21343</v>
      </c>
      <c r="F10">
        <v>-32044</v>
      </c>
      <c r="G10">
        <v>-27260</v>
      </c>
    </row>
    <row r="11" spans="1:7">
      <c r="A11" t="s">
        <v>410</v>
      </c>
      <c r="B11" t="s">
        <v>50</v>
      </c>
      <c r="C11" t="s">
        <v>50</v>
      </c>
      <c r="D11" t="s">
        <v>404</v>
      </c>
    </row>
    <row r="12" spans="1:7">
      <c r="A12" t="s">
        <v>411</v>
      </c>
      <c r="B12" t="s">
        <v>66</v>
      </c>
      <c r="C12" t="s">
        <v>66</v>
      </c>
      <c r="D12" t="s">
        <v>404</v>
      </c>
      <c r="E12">
        <v>1104</v>
      </c>
      <c r="F12">
        <v>-230</v>
      </c>
      <c r="G12">
        <v>-2983</v>
      </c>
    </row>
    <row r="13" spans="1:7">
      <c r="A13" t="s">
        <v>412</v>
      </c>
      <c r="B13" t="s">
        <v>61</v>
      </c>
      <c r="C13" t="s">
        <v>61</v>
      </c>
      <c r="D13" t="s">
        <v>404</v>
      </c>
      <c r="E13">
        <v>-20239</v>
      </c>
      <c r="F13">
        <v>-32274</v>
      </c>
      <c r="G13">
        <v>-30243</v>
      </c>
    </row>
    <row r="14" spans="1:7">
      <c r="D14" t="s">
        <v>404</v>
      </c>
    </row>
    <row r="15" spans="1:7">
      <c r="A15" t="s">
        <v>413</v>
      </c>
      <c r="B15" t="s">
        <v>62</v>
      </c>
      <c r="C15" t="s">
        <v>62</v>
      </c>
      <c r="D15" t="s">
        <v>404</v>
      </c>
      <c r="E15">
        <v>0</v>
      </c>
      <c r="F15">
        <v>58</v>
      </c>
      <c r="G15">
        <v>20</v>
      </c>
    </row>
    <row r="16" spans="1:7">
      <c r="A16" t="s">
        <v>414</v>
      </c>
      <c r="B16" t="s">
        <v>414</v>
      </c>
      <c r="C16" t="s">
        <v>70</v>
      </c>
      <c r="D16" t="s">
        <v>404</v>
      </c>
      <c r="E16">
        <v>-20239</v>
      </c>
      <c r="F16">
        <v>-32216</v>
      </c>
      <c r="G16">
        <v>-30223</v>
      </c>
    </row>
    <row r="17" spans="1:7">
      <c r="A17" t="s">
        <v>415</v>
      </c>
      <c r="B17" t="s">
        <v>416</v>
      </c>
      <c r="C17" t="s">
        <v>417</v>
      </c>
      <c r="D17" t="s">
        <v>404</v>
      </c>
      <c r="E17">
        <v>-20239</v>
      </c>
      <c r="F17">
        <v>-32216</v>
      </c>
      <c r="G17">
        <v>-30223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2.75"/>
  <cols>
    <col min="1" max="4" width="23.7109375" customWidth="1"/>
  </cols>
  <sheetData>
    <row r="1" spans="1:7">
      <c r="A1" t="s">
        <v>375</v>
      </c>
    </row>
    <row r="2" spans="1:7">
      <c r="A2" t="s">
        <v>418</v>
      </c>
    </row>
    <row r="3" spans="1:7">
      <c r="A3" t="s">
        <v>377</v>
      </c>
    </row>
    <row r="5" spans="1:7">
      <c r="E5">
        <v>2015</v>
      </c>
      <c r="F5">
        <v>2016</v>
      </c>
      <c r="G5">
        <v>2017</v>
      </c>
    </row>
    <row r="6" spans="1:7">
      <c r="A6" t="s">
        <v>419</v>
      </c>
      <c r="B6" t="s">
        <v>231</v>
      </c>
      <c r="C6" t="s">
        <v>231</v>
      </c>
      <c r="D6" t="s">
        <v>420</v>
      </c>
    </row>
    <row r="7" spans="1:7">
      <c r="A7" t="s">
        <v>414</v>
      </c>
      <c r="B7" t="s">
        <v>233</v>
      </c>
      <c r="C7" t="s">
        <v>233</v>
      </c>
      <c r="D7" t="s">
        <v>420</v>
      </c>
      <c r="E7">
        <v>-20239</v>
      </c>
      <c r="F7">
        <v>-32216</v>
      </c>
      <c r="G7">
        <v>-30223</v>
      </c>
    </row>
    <row r="8" spans="1:7">
      <c r="A8" t="s">
        <v>421</v>
      </c>
      <c r="B8" t="s">
        <v>422</v>
      </c>
      <c r="C8" t="s">
        <v>247</v>
      </c>
    </row>
    <row r="9" spans="1:7">
      <c r="A9" t="s">
        <v>423</v>
      </c>
      <c r="E9">
        <v>0</v>
      </c>
      <c r="F9">
        <v>-58</v>
      </c>
      <c r="G9">
        <v>-20</v>
      </c>
    </row>
    <row r="10" spans="1:7">
      <c r="A10" t="s">
        <v>424</v>
      </c>
      <c r="B10" t="s">
        <v>236</v>
      </c>
      <c r="C10" t="s">
        <v>236</v>
      </c>
      <c r="D10" t="s">
        <v>420</v>
      </c>
      <c r="E10">
        <v>336</v>
      </c>
      <c r="F10">
        <v>369</v>
      </c>
      <c r="G10">
        <v>351</v>
      </c>
    </row>
    <row r="11" spans="1:7">
      <c r="A11" t="s">
        <v>425</v>
      </c>
      <c r="E11">
        <v>0</v>
      </c>
      <c r="F11">
        <v>0</v>
      </c>
      <c r="G11">
        <v>-19</v>
      </c>
    </row>
    <row r="12" spans="1:7">
      <c r="A12" t="s">
        <v>426</v>
      </c>
    </row>
    <row r="14" spans="1:7">
      <c r="A14" t="s">
        <v>427</v>
      </c>
      <c r="B14" t="s">
        <v>251</v>
      </c>
      <c r="C14" t="s">
        <v>251</v>
      </c>
      <c r="D14" t="s">
        <v>420</v>
      </c>
      <c r="E14">
        <v>2220</v>
      </c>
      <c r="F14">
        <v>3545</v>
      </c>
      <c r="G14">
        <v>1943</v>
      </c>
    </row>
    <row r="15" spans="1:7">
      <c r="A15" t="s">
        <v>428</v>
      </c>
      <c r="B15" t="s">
        <v>243</v>
      </c>
      <c r="C15" t="s">
        <v>243</v>
      </c>
      <c r="D15" t="s">
        <v>420</v>
      </c>
      <c r="E15">
        <v>-1104</v>
      </c>
      <c r="F15">
        <v>230</v>
      </c>
      <c r="G15">
        <v>2983</v>
      </c>
    </row>
    <row r="16" spans="1:7">
      <c r="E16">
        <v>-18787</v>
      </c>
      <c r="F16">
        <v>-28130</v>
      </c>
      <c r="G16">
        <v>-24985</v>
      </c>
    </row>
    <row r="18" spans="1:7">
      <c r="A18" t="s">
        <v>429</v>
      </c>
      <c r="B18" t="s">
        <v>263</v>
      </c>
      <c r="C18" t="s">
        <v>263</v>
      </c>
      <c r="D18" t="s">
        <v>420</v>
      </c>
      <c r="E18">
        <v>24</v>
      </c>
      <c r="F18">
        <v>-1311</v>
      </c>
      <c r="G18">
        <v>1140</v>
      </c>
    </row>
    <row r="19" spans="1:7">
      <c r="A19" t="s">
        <v>430</v>
      </c>
      <c r="B19" t="s">
        <v>261</v>
      </c>
      <c r="C19" t="s">
        <v>261</v>
      </c>
      <c r="D19" t="s">
        <v>420</v>
      </c>
      <c r="E19">
        <v>-29</v>
      </c>
      <c r="F19">
        <v>31</v>
      </c>
      <c r="G19">
        <v>44</v>
      </c>
    </row>
    <row r="21" spans="1:7">
      <c r="A21" t="s">
        <v>431</v>
      </c>
      <c r="E21">
        <v>-452</v>
      </c>
      <c r="F21">
        <v>-64</v>
      </c>
      <c r="G21">
        <v>-399</v>
      </c>
    </row>
    <row r="23" spans="1:7">
      <c r="A23" t="s">
        <v>432</v>
      </c>
      <c r="B23" t="s">
        <v>274</v>
      </c>
      <c r="C23" t="s">
        <v>274</v>
      </c>
      <c r="D23" t="s">
        <v>420</v>
      </c>
      <c r="E23">
        <v>1253</v>
      </c>
      <c r="F23">
        <v>-2177</v>
      </c>
      <c r="G23">
        <v>-1018</v>
      </c>
    </row>
    <row r="24" spans="1:7">
      <c r="A24" t="s">
        <v>433</v>
      </c>
      <c r="B24" t="s">
        <v>285</v>
      </c>
      <c r="C24" t="s">
        <v>285</v>
      </c>
      <c r="D24" t="s">
        <v>420</v>
      </c>
      <c r="E24">
        <v>-17991</v>
      </c>
      <c r="F24">
        <v>-31651</v>
      </c>
      <c r="G24">
        <v>-25306</v>
      </c>
    </row>
    <row r="25" spans="1:7">
      <c r="A25" t="s">
        <v>434</v>
      </c>
      <c r="B25" t="s">
        <v>435</v>
      </c>
      <c r="C25" t="s">
        <v>243</v>
      </c>
      <c r="D25" t="s">
        <v>420</v>
      </c>
      <c r="E25">
        <v>10</v>
      </c>
      <c r="F25">
        <v>102</v>
      </c>
      <c r="G25">
        <v>106</v>
      </c>
    </row>
    <row r="26" spans="1:7">
      <c r="A26" t="s">
        <v>436</v>
      </c>
      <c r="B26" t="s">
        <v>243</v>
      </c>
      <c r="C26" t="s">
        <v>243</v>
      </c>
      <c r="D26" t="s">
        <v>420</v>
      </c>
      <c r="E26">
        <v>-554</v>
      </c>
      <c r="F26">
        <v>-578</v>
      </c>
      <c r="G26">
        <v>-349</v>
      </c>
    </row>
    <row r="27" spans="1:7">
      <c r="A27" t="s">
        <v>437</v>
      </c>
      <c r="B27" t="s">
        <v>285</v>
      </c>
      <c r="C27" t="s">
        <v>285</v>
      </c>
      <c r="D27" t="s">
        <v>420</v>
      </c>
      <c r="E27">
        <v>-18535</v>
      </c>
      <c r="F27">
        <v>-32127</v>
      </c>
      <c r="G27">
        <v>-25549</v>
      </c>
    </row>
    <row r="28" spans="1:7">
      <c r="A28" t="s">
        <v>438</v>
      </c>
      <c r="B28" t="s">
        <v>231</v>
      </c>
      <c r="C28" t="s">
        <v>231</v>
      </c>
      <c r="D28" t="s">
        <v>439</v>
      </c>
    </row>
    <row r="29" spans="1:7">
      <c r="A29" t="s">
        <v>440</v>
      </c>
      <c r="B29" t="s">
        <v>289</v>
      </c>
      <c r="C29" t="s">
        <v>289</v>
      </c>
      <c r="D29" t="s">
        <v>439</v>
      </c>
      <c r="E29">
        <v>-28</v>
      </c>
      <c r="F29">
        <v>-21</v>
      </c>
      <c r="G29">
        <v>-43</v>
      </c>
    </row>
    <row r="30" spans="1:7">
      <c r="A30" t="s">
        <v>441</v>
      </c>
      <c r="D30" t="s">
        <v>420</v>
      </c>
      <c r="E30">
        <v>-249</v>
      </c>
      <c r="F30">
        <v>-238</v>
      </c>
      <c r="G30">
        <v>-625</v>
      </c>
    </row>
    <row r="31" spans="1:7">
      <c r="A31" t="s">
        <v>442</v>
      </c>
      <c r="D31" t="s">
        <v>420</v>
      </c>
      <c r="E31">
        <v>0</v>
      </c>
      <c r="F31">
        <v>0</v>
      </c>
      <c r="G31">
        <v>35</v>
      </c>
    </row>
    <row r="32" spans="1:7">
      <c r="A32" t="s">
        <v>443</v>
      </c>
      <c r="D32" t="s">
        <v>420</v>
      </c>
      <c r="E32">
        <v>0</v>
      </c>
      <c r="F32">
        <v>0</v>
      </c>
      <c r="G32">
        <v>-296</v>
      </c>
    </row>
    <row r="33" spans="1:7">
      <c r="A33" t="s">
        <v>444</v>
      </c>
      <c r="B33" t="s">
        <v>290</v>
      </c>
      <c r="C33" t="s">
        <v>290</v>
      </c>
      <c r="D33" t="s">
        <v>439</v>
      </c>
      <c r="E33">
        <v>0</v>
      </c>
      <c r="F33">
        <v>-27037</v>
      </c>
      <c r="G33">
        <v>-13084</v>
      </c>
    </row>
    <row r="34" spans="1:7">
      <c r="A34" t="s">
        <v>445</v>
      </c>
      <c r="D34" t="s">
        <v>439</v>
      </c>
      <c r="E34">
        <v>0</v>
      </c>
      <c r="F34">
        <v>18147</v>
      </c>
      <c r="G34">
        <v>22063</v>
      </c>
    </row>
    <row r="35" spans="1:7">
      <c r="A35" t="s">
        <v>446</v>
      </c>
      <c r="B35" t="s">
        <v>296</v>
      </c>
      <c r="C35" t="s">
        <v>296</v>
      </c>
      <c r="D35" t="s">
        <v>439</v>
      </c>
      <c r="E35">
        <v>-277</v>
      </c>
      <c r="F35">
        <v>-9149</v>
      </c>
      <c r="G35">
        <v>8050</v>
      </c>
    </row>
    <row r="36" spans="1:7">
      <c r="A36" t="s">
        <v>447</v>
      </c>
      <c r="B36" t="s">
        <v>297</v>
      </c>
      <c r="C36" t="s">
        <v>297</v>
      </c>
      <c r="D36" t="s">
        <v>448</v>
      </c>
    </row>
    <row r="37" spans="1:7">
      <c r="A37" t="s">
        <v>449</v>
      </c>
      <c r="B37" t="s">
        <v>298</v>
      </c>
      <c r="C37" t="s">
        <v>298</v>
      </c>
      <c r="D37" t="s">
        <v>448</v>
      </c>
      <c r="E37">
        <v>56615</v>
      </c>
      <c r="F37">
        <v>6</v>
      </c>
      <c r="G37">
        <v>23123</v>
      </c>
    </row>
    <row r="38" spans="1:7">
      <c r="A38" t="s">
        <v>450</v>
      </c>
      <c r="D38" t="s">
        <v>448</v>
      </c>
      <c r="E38">
        <v>-3117</v>
      </c>
      <c r="F38">
        <v>0</v>
      </c>
      <c r="G38">
        <v>-1648</v>
      </c>
    </row>
    <row r="39" spans="1:7">
      <c r="A39" t="s">
        <v>299</v>
      </c>
      <c r="B39" t="s">
        <v>299</v>
      </c>
      <c r="C39" t="s">
        <v>299</v>
      </c>
      <c r="D39" t="s">
        <v>448</v>
      </c>
      <c r="E39">
        <v>0</v>
      </c>
      <c r="F39">
        <v>5000</v>
      </c>
      <c r="G39">
        <v>2500</v>
      </c>
    </row>
    <row r="40" spans="1:7">
      <c r="A40" t="s">
        <v>451</v>
      </c>
      <c r="B40" t="s">
        <v>452</v>
      </c>
      <c r="C40" t="s">
        <v>452</v>
      </c>
      <c r="D40" t="s">
        <v>448</v>
      </c>
      <c r="E40">
        <v>0</v>
      </c>
      <c r="F40">
        <v>-105</v>
      </c>
      <c r="G40">
        <v>-11</v>
      </c>
    </row>
    <row r="41" spans="1:7">
      <c r="A41" t="s">
        <v>453</v>
      </c>
      <c r="B41" t="s">
        <v>302</v>
      </c>
      <c r="C41" t="s">
        <v>302</v>
      </c>
      <c r="D41" t="s">
        <v>448</v>
      </c>
      <c r="E41">
        <v>0</v>
      </c>
      <c r="F41">
        <v>-5137</v>
      </c>
      <c r="G41">
        <v>-167</v>
      </c>
    </row>
    <row r="42" spans="1:7">
      <c r="A42" t="s">
        <v>447</v>
      </c>
      <c r="B42" t="s">
        <v>297</v>
      </c>
      <c r="C42" t="s">
        <v>297</v>
      </c>
      <c r="D42" t="s">
        <v>448</v>
      </c>
      <c r="E42">
        <v>53498</v>
      </c>
      <c r="F42">
        <v>-236</v>
      </c>
      <c r="G42">
        <v>23797</v>
      </c>
    </row>
    <row r="43" spans="1:7">
      <c r="A43" t="s">
        <v>454</v>
      </c>
      <c r="B43" t="s">
        <v>313</v>
      </c>
      <c r="C43" t="s">
        <v>313</v>
      </c>
      <c r="D43" t="s">
        <v>448</v>
      </c>
      <c r="E43">
        <v>2329</v>
      </c>
      <c r="F43">
        <v>179</v>
      </c>
      <c r="G43">
        <v>-1867</v>
      </c>
    </row>
    <row r="44" spans="1:7">
      <c r="A44" t="s">
        <v>455</v>
      </c>
      <c r="B44" t="s">
        <v>314</v>
      </c>
      <c r="C44" t="s">
        <v>314</v>
      </c>
      <c r="D44" t="s">
        <v>448</v>
      </c>
      <c r="E44">
        <v>34686</v>
      </c>
      <c r="F44">
        <v>-41512</v>
      </c>
      <c r="G44">
        <v>6297</v>
      </c>
    </row>
    <row r="45" spans="1:7">
      <c r="A45" t="s">
        <v>456</v>
      </c>
      <c r="B45" t="s">
        <v>457</v>
      </c>
      <c r="C45" t="s">
        <v>315</v>
      </c>
      <c r="D45" t="s">
        <v>448</v>
      </c>
      <c r="E45">
        <v>39725</v>
      </c>
      <c r="F45">
        <v>76740</v>
      </c>
      <c r="G45">
        <v>35407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354211-9500-43D9-8D5D-2A7A52AAE2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0FBE5-DE4B-4989-94AD-BD7C76F57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1B7AC-9EEE-40EA-803C-AB3EA08258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2021-10-08T10:19:00Z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