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CogNext\GroundTruth\PDFs &amp; Excels\"/>
    </mc:Choice>
  </mc:AlternateContent>
  <bookViews>
    <workbookView xWindow="0" yWindow="0" windowWidth="10665" windowHeight="5865" activeTab="1"/>
  </bookViews>
  <sheets>
    <sheet name="Accounts" sheetId="1" r:id="rId1"/>
    <sheet name="mapping template" sheetId="7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3" i="1" l="1"/>
  <c r="F213" i="1"/>
  <c r="G212" i="1"/>
  <c r="F212" i="1"/>
  <c r="G209" i="1"/>
  <c r="F209" i="1"/>
  <c r="G159" i="1"/>
  <c r="F159" i="1"/>
  <c r="G113" i="1"/>
  <c r="F113" i="1"/>
  <c r="G82" i="1"/>
  <c r="F82" i="1"/>
  <c r="G46" i="1"/>
  <c r="F46" i="1"/>
  <c r="G52" i="1" l="1"/>
  <c r="F52" i="1"/>
  <c r="G433" i="1" l="1"/>
  <c r="F433" i="1"/>
  <c r="G432" i="1"/>
  <c r="F432" i="1"/>
  <c r="G418" i="1"/>
  <c r="G417" i="1"/>
  <c r="F417" i="1"/>
  <c r="F418" i="1" s="1"/>
  <c r="G410" i="1"/>
  <c r="F410" i="1"/>
  <c r="G409" i="1"/>
  <c r="F409" i="1"/>
  <c r="G397" i="1"/>
  <c r="F397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M369" i="1"/>
  <c r="I368" i="1"/>
  <c r="K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G161" i="1" s="1"/>
  <c r="G8" i="1" s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G100" i="1"/>
  <c r="G128" i="1" s="1"/>
  <c r="G7" i="1" s="1"/>
  <c r="O98" i="1"/>
  <c r="N98" i="1"/>
  <c r="M98" i="1"/>
  <c r="L98" i="1"/>
  <c r="K98" i="1"/>
  <c r="J98" i="1"/>
  <c r="I98" i="1"/>
  <c r="H98" i="1"/>
  <c r="G98" i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0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F44" i="1" s="1"/>
  <c r="O30" i="1"/>
  <c r="O369" i="1" s="1"/>
  <c r="N30" i="1"/>
  <c r="N369" i="1" s="1"/>
  <c r="M30" i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I376" i="1" s="1"/>
  <c r="H10" i="1"/>
  <c r="O9" i="1"/>
  <c r="O377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84" i="1" s="1"/>
  <c r="H9" i="1"/>
  <c r="H377" i="1" s="1"/>
  <c r="G9" i="1"/>
  <c r="F9" i="1"/>
  <c r="F384" i="1" s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377" i="1" l="1"/>
  <c r="G12" i="1"/>
  <c r="F12" i="1"/>
  <c r="F376" i="1" s="1"/>
  <c r="F378" i="1"/>
  <c r="F59" i="1"/>
  <c r="F67" i="1" s="1"/>
  <c r="F71" i="1" s="1"/>
  <c r="F373" i="1" s="1"/>
  <c r="G383" i="1"/>
  <c r="G382" i="1"/>
  <c r="F353" i="1"/>
  <c r="F355" i="1" s="1"/>
  <c r="F357" i="1" s="1"/>
  <c r="F385" i="1"/>
  <c r="G385" i="1"/>
  <c r="G353" i="1"/>
  <c r="G355" i="1" s="1"/>
  <c r="G357" i="1" s="1"/>
  <c r="F383" i="1"/>
  <c r="F382" i="1"/>
  <c r="G13" i="1"/>
  <c r="O373" i="1"/>
  <c r="I383" i="1"/>
  <c r="J368" i="1"/>
  <c r="F370" i="1"/>
  <c r="N370" i="1"/>
  <c r="J372" i="1"/>
  <c r="H373" i="1"/>
  <c r="F375" i="1"/>
  <c r="L376" i="1"/>
  <c r="J377" i="1"/>
  <c r="H378" i="1"/>
  <c r="F381" i="1"/>
  <c r="L382" i="1"/>
  <c r="J383" i="1"/>
  <c r="H384" i="1"/>
  <c r="G44" i="1"/>
  <c r="I377" i="1"/>
  <c r="O378" i="1"/>
  <c r="G384" i="1"/>
  <c r="K368" i="1"/>
  <c r="K372" i="1"/>
  <c r="I373" i="1"/>
  <c r="G375" i="1"/>
  <c r="M376" i="1"/>
  <c r="K377" i="1"/>
  <c r="I378" i="1"/>
  <c r="G381" i="1"/>
  <c r="M382" i="1"/>
  <c r="M370" i="1"/>
  <c r="K376" i="1"/>
  <c r="K382" i="1"/>
  <c r="O384" i="1"/>
  <c r="H365" i="1"/>
  <c r="L368" i="1"/>
  <c r="L372" i="1"/>
  <c r="H375" i="1"/>
  <c r="N376" i="1"/>
  <c r="L377" i="1"/>
  <c r="J378" i="1"/>
  <c r="H381" i="1"/>
  <c r="N382" i="1"/>
  <c r="J384" i="1"/>
  <c r="I365" i="1"/>
  <c r="M368" i="1"/>
  <c r="M372" i="1"/>
  <c r="I375" i="1"/>
  <c r="O376" i="1"/>
  <c r="M377" i="1"/>
  <c r="K378" i="1"/>
  <c r="O382" i="1"/>
  <c r="F363" i="1"/>
  <c r="N368" i="1"/>
  <c r="N372" i="1"/>
  <c r="H376" i="1"/>
  <c r="F377" i="1"/>
  <c r="N377" i="1"/>
  <c r="L378" i="1"/>
  <c r="H382" i="1"/>
  <c r="G363" i="1"/>
  <c r="O368" i="1"/>
  <c r="F13" i="1"/>
  <c r="F14" i="1" s="1"/>
  <c r="H363" i="1"/>
  <c r="G14" i="1" l="1"/>
  <c r="F366" i="1"/>
  <c r="G376" i="1"/>
  <c r="G366" i="1"/>
  <c r="F6" i="1"/>
  <c r="F371" i="1" s="1"/>
  <c r="F83" i="1"/>
  <c r="F372" i="1"/>
  <c r="G378" i="1"/>
  <c r="G370" i="1"/>
  <c r="G59" i="1"/>
  <c r="G67" i="1" s="1"/>
  <c r="G71" i="1" s="1"/>
  <c r="G372" i="1" l="1"/>
  <c r="G373" i="1"/>
  <c r="G83" i="1"/>
  <c r="G6" i="1"/>
  <c r="G371" i="1" l="1"/>
  <c r="G365" i="1"/>
  <c r="F365" i="1"/>
</calcChain>
</file>

<file path=xl/sharedStrings.xml><?xml version="1.0" encoding="utf-8"?>
<sst xmlns="http://schemas.openxmlformats.org/spreadsheetml/2006/main" count="892" uniqueCount="540">
  <si>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</si>
  <si>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</si>
  <si>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</si>
  <si>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</si>
  <si>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</si>
  <si>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</si>
  <si>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</si>
  <si>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</si>
  <si>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</si>
  <si>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</si>
  <si>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</si>
  <si>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</si>
  <si>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</si>
  <si>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</si>
  <si>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</si>
  <si>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</si>
  <si>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</si>
  <si>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</si>
  <si>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</si>
  <si>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</si>
  <si>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</si>
  <si>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</si>
  <si>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</si>
  <si>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</si>
  <si>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</si>
  <si>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</si>
  <si>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</si>
  <si>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</si>
  <si>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</si>
  <si>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</si>
  <si>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</si>
  <si>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</si>
  <si>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</si>
  <si>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</si>
  <si>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</si>
  <si>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</si>
  <si>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</si>
  <si>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</si>
  <si>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</si>
  <si>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</si>
  <si>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</si>
  <si>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</si>
  <si>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</si>
  <si>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</si>
  <si>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</si>
  <si>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</si>
  <si>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</si>
  <si>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</si>
  <si>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</si>
  <si>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</si>
  <si>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</si>
  <si>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</si>
  <si>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</si>
  <si>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</si>
  <si>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</si>
  <si>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</si>
  <si>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</si>
  <si>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</si>
  <si>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</si>
  <si>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</si>
  <si>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</si>
  <si>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</si>
  <si>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</si>
  <si>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</si>
  <si>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</si>
  <si>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</si>
  <si>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</si>
  <si>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</si>
  <si>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</si>
  <si>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</si>
  <si>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</si>
  <si>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</si>
  <si>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</si>
  <si>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</si>
  <si>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</si>
  <si>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</si>
  <si>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</si>
  <si>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</si>
  <si>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</si>
  <si>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</si>
  <si>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</si>
  <si>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</si>
  <si>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</si>
  <si>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</si>
  <si>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</si>
  <si>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</si>
  <si>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</si>
  <si>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</si>
  <si>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</si>
  <si>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</si>
  <si>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</si>
  <si>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</si>
  <si>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</si>
  <si>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</si>
  <si>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</si>
  <si>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</si>
  <si>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</si>
  <si>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</si>
  <si>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</si>
  <si>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</si>
  <si>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</si>
  <si>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</si>
  <si>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</si>
  <si>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</si>
  <si>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</si>
  <si>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</si>
  <si>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</si>
  <si>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</si>
  <si>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</si>
  <si>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</si>
  <si>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</si>
  <si>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</si>
  <si>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</si>
  <si>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</si>
  <si>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</si>
  <si>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</si>
  <si>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</si>
  <si>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</si>
  <si>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</si>
  <si>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</si>
  <si>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</si>
  <si>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</si>
  <si>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</si>
  <si>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</si>
  <si>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</si>
  <si>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</si>
  <si>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</si>
  <si>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</si>
  <si>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</si>
  <si>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</si>
  <si>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</si>
  <si>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</si>
  <si>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</si>
  <si>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</si>
  <si>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</si>
  <si>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</si>
  <si>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</si>
  <si>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</si>
  <si>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</si>
  <si>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</si>
  <si>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</si>
  <si>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</si>
  <si>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</si>
  <si>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</si>
  <si>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</si>
  <si>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</si>
  <si>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</si>
  <si>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</si>
  <si>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</si>
  <si>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</si>
  <si>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</si>
  <si>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</si>
  <si>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</si>
  <si>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</si>
  <si>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</si>
  <si>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</si>
  <si>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</si>
  <si>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</si>
  <si>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</si>
  <si>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</si>
  <si>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</si>
  <si>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</si>
  <si>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</si>
  <si>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</si>
  <si>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</si>
  <si>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</si>
  <si>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</si>
  <si>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</si>
  <si>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</si>
  <si>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</si>
  <si>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</si>
  <si>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</si>
  <si>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</si>
  <si>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</si>
  <si>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</si>
  <si>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</si>
  <si>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</si>
  <si>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</si>
  <si>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</si>
  <si>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</si>
  <si>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</si>
  <si>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</si>
  <si>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</si>
  <si>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</si>
  <si>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</si>
  <si>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</si>
  <si>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</si>
  <si>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</si>
  <si>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</si>
  <si>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</si>
  <si>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</si>
  <si>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</si>
  <si>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</si>
  <si>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</si>
  <si>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</si>
  <si>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</si>
  <si>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</si>
  <si>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</si>
  <si>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</si>
  <si>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</si>
  <si>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</si>
  <si>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</si>
  <si>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</si>
  <si>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</si>
  <si>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</si>
  <si>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</si>
  <si>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</si>
  <si>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</si>
  <si>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</si>
  <si>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</si>
  <si>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</si>
  <si>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</si>
  <si>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</si>
  <si>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</si>
  <si>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</si>
  <si>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</si>
  <si>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</si>
  <si>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</si>
  <si>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</si>
  <si>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</si>
  <si>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</si>
  <si>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</si>
  <si>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</si>
  <si>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</si>
  <si>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</si>
  <si>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</si>
  <si>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</si>
  <si>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</si>
  <si>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</si>
  <si>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</si>
  <si>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</si>
  <si>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</si>
  <si>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</si>
  <si>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</si>
  <si>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</si>
  <si>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</si>
  <si>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</si>
  <si>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</si>
  <si>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</si>
  <si>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</si>
  <si>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</si>
  <si>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</si>
  <si>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</si>
  <si>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</si>
  <si>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</si>
  <si>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</si>
  <si>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</si>
  <si>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</si>
  <si>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</si>
  <si>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</si>
  <si>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</si>
  <si>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</si>
  <si>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</si>
  <si>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</si>
  <si>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</si>
  <si>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</si>
  <si>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</si>
  <si>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</si>
  <si>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</si>
  <si>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</si>
  <si>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</si>
  <si>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</si>
  <si>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</si>
  <si>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</si>
  <si>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</si>
  <si>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</si>
  <si>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</si>
  <si>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</si>
  <si>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</si>
  <si>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</si>
  <si>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</si>
  <si>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</si>
  <si>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</si>
  <si>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</si>
  <si>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</si>
  <si>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</si>
  <si>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</si>
  <si>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</si>
  <si>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</si>
  <si>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</si>
  <si>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</si>
  <si>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</si>
  <si>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</si>
  <si>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</si>
  <si>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</si>
  <si>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</si>
  <si>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</si>
  <si>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</si>
  <si>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</si>
  <si>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</si>
  <si>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</si>
  <si>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</si>
  <si>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</si>
  <si>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</si>
  <si>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</si>
  <si>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</si>
  <si>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</si>
  <si>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</si>
  <si>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</si>
  <si>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</si>
  <si>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</si>
  <si>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</si>
  <si>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</si>
  <si>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</si>
  <si>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</si>
  <si>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</si>
  <si>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</si>
  <si>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</si>
  <si>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</si>
  <si>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</si>
  <si>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</si>
  <si>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</si>
  <si>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</si>
  <si>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</si>
  <si>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</si>
  <si>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</si>
  <si>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</si>
  <si>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</si>
  <si>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</si>
  <si>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</si>
  <si>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</si>
  <si>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</si>
  <si>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</si>
  <si>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</si>
  <si>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</si>
  <si>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</si>
  <si>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</si>
  <si>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</si>
  <si>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</si>
  <si>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</si>
  <si>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</si>
  <si>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</si>
  <si>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</si>
  <si>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</si>
  <si>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</si>
  <si>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</si>
  <si>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</si>
  <si>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</si>
  <si>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</si>
  <si>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</si>
  <si>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</si>
  <si>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</si>
  <si>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</si>
  <si>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</si>
  <si>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</si>
  <si>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</si>
  <si>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</si>
  <si>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</si>
  <si>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</si>
  <si>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</si>
  <si>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</si>
  <si>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</si>
  <si>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</si>
  <si>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</si>
  <si>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</si>
  <si>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</si>
  <si>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</si>
  <si>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</si>
  <si>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</si>
  <si>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</si>
  <si>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</si>
  <si>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</si>
  <si>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</si>
  <si>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</si>
  <si>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</si>
  <si>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</si>
  <si>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</si>
  <si>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</si>
  <si>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</si>
  <si>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</si>
  <si>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</si>
  <si>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</si>
  <si>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</si>
  <si>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</si>
  <si>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Assets:</t>
  </si>
  <si>
    <t>Agency securities, at fair value (including pledged securities of $78,619 and $53,055, respectively)</t>
  </si>
  <si>
    <t>Agency securities transferred to consolidated variable interest entities, at fair value (pledged securities)</t>
  </si>
  <si>
    <t>Credit risk transfer securities, at fair value (including pledged securities of $141 and $0, respectively)</t>
  </si>
  <si>
    <t>Non-Agency securities, at fair value (including pledged securities of $45 and $0, respectively)</t>
  </si>
  <si>
    <t>U.S. Treasury securities, at fair value</t>
  </si>
  <si>
    <t>REIT equity securities, at fair value</t>
  </si>
  <si>
    <t>Cash and cash equivalents</t>
  </si>
  <si>
    <t>Restricted cash</t>
  </si>
  <si>
    <t>Derivative assets, at fair value</t>
  </si>
  <si>
    <t>Derivative financial instruments - Current assets</t>
  </si>
  <si>
    <t>Receivable for investment securities sold (pledged securities)</t>
  </si>
  <si>
    <t>Receivable under reverse repurchase agreements</t>
  </si>
  <si>
    <t>Goodwill and other intangible asset, net</t>
  </si>
  <si>
    <t>Other Intangibles</t>
  </si>
  <si>
    <t>Other assets</t>
  </si>
  <si>
    <t>Total assets</t>
  </si>
  <si>
    <t>Liabilities:</t>
  </si>
  <si>
    <t>Repurchase agreements</t>
  </si>
  <si>
    <t>Debt of consolidated variable interest entities, at fair value</t>
  </si>
  <si>
    <t>Payable for investment securities purchased</t>
  </si>
  <si>
    <t>Derivative liabilities, at fair value</t>
  </si>
  <si>
    <t>Dividends payable</t>
  </si>
  <si>
    <t>Obligation to return securities borrowed under reverse repurchase agreements, at fair value</t>
  </si>
  <si>
    <t>Accounts payable and other liabilities</t>
  </si>
  <si>
    <t>Total liabilities</t>
  </si>
  <si>
    <t>Stockholders' equity:</t>
  </si>
  <si>
    <t>7.750% Series B Cumulative Redeemable Preferred Stock (aggregate liquidation preference of $175)</t>
  </si>
  <si>
    <t>7.000% Series C Fixed-to-Floating Rate Cumulative Redeemable Preferred Stock (aggregate liquidation preference of $325)</t>
  </si>
  <si>
    <t>Common stock - $0.01 par value; 900 and 600 shares authorized, respectively; 536.3 and 391.3 shares issued and outstanding, respectively</t>
  </si>
  <si>
    <t>Additional paid-in capital</t>
  </si>
  <si>
    <t>Retained deficit</t>
  </si>
  <si>
    <t>Accumulated other comprehensive loss</t>
  </si>
  <si>
    <t>Total stockholders' equity</t>
  </si>
  <si>
    <t>Interest income:</t>
  </si>
  <si>
    <t>Revenue</t>
  </si>
  <si>
    <t>Interest income</t>
  </si>
  <si>
    <t>Interest expense</t>
  </si>
  <si>
    <t>Net interest income</t>
  </si>
  <si>
    <t>Other gain (loss), net:</t>
  </si>
  <si>
    <t>Equity instruments at fair value through other comprehensive income</t>
  </si>
  <si>
    <t>Gain (loss) on sale of investment securities, net</t>
  </si>
  <si>
    <t>Gain on Disposals</t>
  </si>
  <si>
    <t>Unrealized loss on investment securities measured at fair value through net income, net</t>
  </si>
  <si>
    <t>Gain (loss) on derivative instruments and other securities, net</t>
  </si>
  <si>
    <t>Management fee income</t>
  </si>
  <si>
    <t>Other Income - net</t>
  </si>
  <si>
    <t>Total other gain (loss), net:</t>
  </si>
  <si>
    <t>Expenses:</t>
  </si>
  <si>
    <t>Management fee expense</t>
  </si>
  <si>
    <t>Compensation and benefits</t>
  </si>
  <si>
    <t>Other operating expense</t>
  </si>
  <si>
    <t>Total operating expense</t>
  </si>
  <si>
    <t>Net income</t>
  </si>
  <si>
    <t>Dividend on preferred stock</t>
  </si>
  <si>
    <t>Issuance costs of redeemed preferred stock</t>
  </si>
  <si>
    <t>Net income available to common stockholders</t>
  </si>
  <si>
    <t>Other comprehensive income (loss):</t>
  </si>
  <si>
    <t>Total Other Comprehensive Income</t>
  </si>
  <si>
    <t>Unrealized gain (loss) on available-for-sale securities, net</t>
  </si>
  <si>
    <t>Unrealized gain on derivative instruments, net</t>
  </si>
  <si>
    <t>Other comprehensive income (loss)</t>
  </si>
  <si>
    <t>Comprehensive income (loss)</t>
  </si>
  <si>
    <t>Comprehensive income (loss) available (attributable) to common stockholders</t>
  </si>
  <si>
    <t>Weighted average number of common shares outstanding - basic</t>
  </si>
  <si>
    <t>Weighted average number of common shares outstanding - diluted</t>
  </si>
  <si>
    <t>Net income per common share - basic</t>
  </si>
  <si>
    <t>Operating activities:</t>
  </si>
  <si>
    <t>Operating Activities</t>
  </si>
  <si>
    <t>Adjustments to reconcile net income to net cash provided by operating activities:</t>
  </si>
  <si>
    <t>Amortization of premiums and discounts on mortgage-backed securities, net</t>
  </si>
  <si>
    <t>Amortization of accumulated other comprehensive loss on interest rate swaps de-designated as qualifying hedges</t>
  </si>
  <si>
    <t>Amortization of intangible assets</t>
  </si>
  <si>
    <t>Stock-based compensation</t>
  </si>
  <si>
    <t>(Gain) loss on sale of investment securities, net</t>
  </si>
  <si>
    <t>(Gain) loss on derivative instruments and other securities, net</t>
  </si>
  <si>
    <t>(Increase) decrease in other assets</t>
  </si>
  <si>
    <t>Increase in accounts payable and other accrued liabilities</t>
  </si>
  <si>
    <t>Net cash provided by operating activities</t>
  </si>
  <si>
    <t>Investing activities:</t>
  </si>
  <si>
    <t>Investing Activities</t>
  </si>
  <si>
    <t>Purchases of Agency mortgage-backed securities</t>
  </si>
  <si>
    <t>Purchases of credit risk transfer and non-Agency securities</t>
  </si>
  <si>
    <t>Proceeds from sale of Agency mortgage-backed securities</t>
  </si>
  <si>
    <t>Proceeds from sale of credit risk transfer and non-Agency securities</t>
  </si>
  <si>
    <t>Principal collections on Agency mortgage-backed securities</t>
  </si>
  <si>
    <t>Principal collections on credit risk transfer and non-Agency securities</t>
  </si>
  <si>
    <t>Payments on U.S. Treasury securities</t>
  </si>
  <si>
    <t>Proceeds from U.S. Treasury securities</t>
  </si>
  <si>
    <t>Net payments on reverse repurchase agreements</t>
  </si>
  <si>
    <t>Net proceeds from (payments on) derivative instruments</t>
  </si>
  <si>
    <t>Purchase of AGNC Mortgage Management, LLC, net of cash acquired</t>
  </si>
  <si>
    <t>Net proceeds from (payments on) other investing activity</t>
  </si>
  <si>
    <t>Net cash (used in) provided by investing activities</t>
  </si>
  <si>
    <t>Financing activities:</t>
  </si>
  <si>
    <t>Financing Activities</t>
  </si>
  <si>
    <t>Proceeds from repurchase arrangements</t>
  </si>
  <si>
    <t>Payments on repurchase agreements</t>
  </si>
  <si>
    <t>Proceeds from Federal Home Loan Bank advances</t>
  </si>
  <si>
    <t>Payments on Federal Home Loan Bank advances</t>
  </si>
  <si>
    <t>Payments on debt of consolidated variable interest entities</t>
  </si>
  <si>
    <t>Net proceeds from preferred stock issuances</t>
  </si>
  <si>
    <t>Payment for preferred stock redemption</t>
  </si>
  <si>
    <t>Finance Costs</t>
  </si>
  <si>
    <t>Net proceeds from common stock issuances</t>
  </si>
  <si>
    <t>Payment for common stock repurchases</t>
  </si>
  <si>
    <t>Cash dividends paid</t>
  </si>
  <si>
    <t xml:space="preserve">Dividend paid to shareholders to parent on minority interests </t>
  </si>
  <si>
    <t>Net cash (used in) provided by financing activities</t>
  </si>
  <si>
    <t>Net change in cash, cash equivalents and restricted cash</t>
  </si>
  <si>
    <t>Cash, cash equivalents and restricted cash at beginning of period</t>
  </si>
  <si>
    <t>Cash and cash equivalents at beginning of period</t>
  </si>
  <si>
    <t>Cash, cash equivalents and restricted cash at end of period</t>
  </si>
  <si>
    <t>Supplemental disclosure to cash flow information:</t>
  </si>
  <si>
    <t>Interest paid</t>
  </si>
  <si>
    <t xml:space="preserve">Person mapping </t>
  </si>
  <si>
    <t>Niyoshi Aithal</t>
  </si>
  <si>
    <t>added value</t>
  </si>
  <si>
    <t>interest received and financial income</t>
  </si>
  <si>
    <t>interest income</t>
  </si>
  <si>
    <t>deleted value</t>
  </si>
  <si>
    <t>Original Line Item in the pdf (L-0)</t>
  </si>
  <si>
    <t>Line item in the accounts Template into which Original line item is mapped (L-2)</t>
  </si>
  <si>
    <t>Sign</t>
  </si>
  <si>
    <t>interest expense</t>
  </si>
  <si>
    <t>other income (expenses)</t>
  </si>
  <si>
    <t>changed value</t>
  </si>
  <si>
    <t>interest paid and financial costs</t>
  </si>
  <si>
    <t>gain (loss) on sale of investment securities, net</t>
  </si>
  <si>
    <t>unrealized loss on investment securities measured at fair value through net income, net</t>
  </si>
  <si>
    <t>unrealized gain or loss</t>
  </si>
  <si>
    <t>gain (loss) on derivative instruments and other securities, net</t>
  </si>
  <si>
    <t>management fee income</t>
  </si>
  <si>
    <t>salaries and wages</t>
  </si>
  <si>
    <t>compensation and benefits</t>
  </si>
  <si>
    <t>other operating expense</t>
  </si>
  <si>
    <t>other operating expenses</t>
  </si>
  <si>
    <t>dividend on preferred stock</t>
  </si>
  <si>
    <t>issuance costs of redeemed preferred stock</t>
  </si>
  <si>
    <t>unrealized gain (loss) on available-for-sale securities, net</t>
  </si>
  <si>
    <t>long term investments</t>
  </si>
  <si>
    <t>Agency securities, at fair value</t>
  </si>
  <si>
    <t>Agency securities transferred to consolidated variable interest entities, at fair value</t>
  </si>
  <si>
    <t>Credit risk transfer securities, at fair value</t>
  </si>
  <si>
    <t>Non-Agency securities, at fair value</t>
  </si>
  <si>
    <t>restricted cash</t>
  </si>
  <si>
    <t>derivative assets, at fair value</t>
  </si>
  <si>
    <t>marketable investments</t>
  </si>
  <si>
    <t>receivable for investment securities sold (pledged securities)</t>
  </si>
  <si>
    <t>notes receivable</t>
  </si>
  <si>
    <t>receivable under reverse repurchase agreements</t>
  </si>
  <si>
    <t>other non-current liabilities</t>
  </si>
  <si>
    <t>repurchase agreements</t>
  </si>
  <si>
    <t>debt of consolidated variable interest entities, at fair value</t>
  </si>
  <si>
    <t>payable for investment securities purchased</t>
  </si>
  <si>
    <t>derivative liabilities, at fair value</t>
  </si>
  <si>
    <t>preference shares</t>
  </si>
  <si>
    <t>7.750% Series B Cumulative Redeemable Preferred Stock</t>
  </si>
  <si>
    <t>7.000% Series C Fixed-to-Floating Rate Cumulative Redeemable Preferred Stock</t>
  </si>
  <si>
    <t>Common stock - $0.01 par value</t>
  </si>
  <si>
    <t>additional paid-in capital</t>
  </si>
  <si>
    <t>retained deficit</t>
  </si>
  <si>
    <t>accumulated other comprehensive loss</t>
  </si>
  <si>
    <t>ordinary shares</t>
  </si>
  <si>
    <t>retained earnings</t>
  </si>
  <si>
    <t>other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</si>
</sst>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/>
    <xf numFmtId="3" fontId="4" fillId="0" borderId="0" xfId="2"/>
    <xf numFmtId="3" fontId="0" fillId="12" borderId="0" xfId="0" applyFill="1"/>
    <xf numFmtId="3" fontId="4" fillId="0" borderId="0" xfId="2" applyFont="1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22-4B65-A641-D34FD15F58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7B-4AC9-803D-B265B8932E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DE-45D6-B594-4028E9F2D0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09-40C5-B057-B2D3925EE6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EEA-4718-8D27-CC18E4D4EB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6-4643-ABAA-DD0EAE06B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869-4C57-9F3D-6F54F40658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50-4066-965D-09CDCD4874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82-436F-816B-FB37B087F8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B2-4A3F-A0AD-2C3E89244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400-4A1E-AF28-F78C599E3D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E71-4DE8-A3E4-0FA83B9A88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88-4BE9-B928-31BB31EF21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E7-4A88-B5B8-A4977C03B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F3-4E14-B081-AAFD973671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0.2851562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-469</v>
      </c>
      <c r="G6" s="7">
        <f t="shared" ref="G6:O6" si="1">IF(G4=$BF$1,"",G71)</f>
        <v>823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85146</v>
      </c>
      <c r="G7" s="7">
        <f t="shared" ref="G7:O7" si="2">IF(G4=$BF$1,"",G128)</f>
        <v>57847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24095</v>
      </c>
      <c r="G8" s="7">
        <f t="shared" ref="G8:O8" si="3">IF(G4=$BF$1,"",G161)</f>
        <v>12529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624</v>
      </c>
      <c r="G9" s="7">
        <f t="shared" ref="G9:O9" si="4">IF(G4=$BF$1,"",G189)</f>
        <v>379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98711</v>
      </c>
      <c r="G10" s="7">
        <f t="shared" ref="G10:O10" si="5">IF(G4=$BF$1,"",G210)</f>
        <v>61243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9906</v>
      </c>
      <c r="G11" s="7">
        <f t="shared" ref="G11:O11" si="6">IF(G4=$BF$1,"",G227)</f>
        <v>8754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109241</v>
      </c>
      <c r="G12" s="35">
        <f t="shared" ref="G12:O12" si="7">IF(G4=$BF$1,"",SUM(G7:G8))</f>
        <v>70376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109241</v>
      </c>
      <c r="G13" s="35">
        <f t="shared" ref="G13:O13" si="8">IF(G4=$BF$1,"",SUM(G9:G11))</f>
        <v>70376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0</v>
      </c>
      <c r="G30" s="7">
        <f>IF(G4=$BF$1,"",G24-G25+ABS(G26)-G27-G28-G29)</f>
        <v>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H31">
        <v>8</v>
      </c>
      <c r="P31" s="47" t="s">
        <v>494</v>
      </c>
    </row>
    <row r="32" spans="5:16">
      <c r="E32" s="1" t="s">
        <v>34</v>
      </c>
      <c r="F32">
        <v>45</v>
      </c>
      <c r="G32">
        <v>42</v>
      </c>
      <c r="H32">
        <v>19</v>
      </c>
      <c r="P32" s="47" t="s">
        <v>491</v>
      </c>
    </row>
    <row r="33" spans="5:16">
      <c r="E33" s="1" t="s">
        <v>35</v>
      </c>
    </row>
    <row r="34" spans="5:16">
      <c r="E34" s="1" t="s">
        <v>36</v>
      </c>
      <c r="F34"/>
      <c r="G34"/>
      <c r="H34">
        <v>52</v>
      </c>
      <c r="P34" s="47" t="s">
        <v>494</v>
      </c>
    </row>
    <row r="35" spans="5:16">
      <c r="E35" s="1" t="s">
        <v>37</v>
      </c>
    </row>
    <row r="36" spans="5:16">
      <c r="E36" s="1" t="s">
        <v>38</v>
      </c>
      <c r="F36">
        <v>55</v>
      </c>
      <c r="G36">
        <v>31</v>
      </c>
      <c r="H36">
        <v>34</v>
      </c>
      <c r="P36" s="47" t="s">
        <v>491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/>
      <c r="G39"/>
      <c r="H39">
        <v>0</v>
      </c>
      <c r="P39" s="47" t="s">
        <v>494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100</v>
      </c>
      <c r="G43" s="7">
        <f>G32+G33+G34+G35+G36+G37+G38+G39+G40+G41+G42</f>
        <v>73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-100</v>
      </c>
      <c r="G44" s="7">
        <f>IF(G4=$BF$1,"",G30+G31-G43)</f>
        <v>-73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/>
      <c r="G45"/>
      <c r="H45">
        <v>109</v>
      </c>
      <c r="P45" s="47" t="s">
        <v>494</v>
      </c>
    </row>
    <row r="46" spans="5:16">
      <c r="E46" s="1" t="s">
        <v>48</v>
      </c>
      <c r="F46">
        <f>-167-598</f>
        <v>-765</v>
      </c>
      <c r="G46">
        <f>193+52</f>
        <v>245</v>
      </c>
      <c r="H46">
        <v>-376</v>
      </c>
      <c r="P46" s="47" t="s">
        <v>491</v>
      </c>
    </row>
    <row r="47" spans="5:16">
      <c r="E47" s="1" t="s">
        <v>49</v>
      </c>
    </row>
    <row r="48" spans="5:16">
      <c r="E48" s="1" t="s">
        <v>50</v>
      </c>
      <c r="F48" s="38">
        <v>1949</v>
      </c>
      <c r="G48" s="38">
        <v>1293</v>
      </c>
      <c r="P48" s="47" t="s">
        <v>500</v>
      </c>
    </row>
    <row r="49" spans="5:16">
      <c r="E49" s="1" t="s">
        <v>51</v>
      </c>
      <c r="F49">
        <v>1173</v>
      </c>
      <c r="G49">
        <v>524</v>
      </c>
      <c r="H49">
        <v>394</v>
      </c>
      <c r="P49" s="47" t="s">
        <v>500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f>-137-297</f>
        <v>-434</v>
      </c>
      <c r="G52">
        <f>-63-71</f>
        <v>-134</v>
      </c>
      <c r="P52" s="47" t="s">
        <v>491</v>
      </c>
    </row>
    <row r="53" spans="5:16">
      <c r="E53" s="1" t="s">
        <v>55</v>
      </c>
    </row>
    <row r="54" spans="5:16">
      <c r="E54" s="1" t="s">
        <v>56</v>
      </c>
      <c r="F54" s="38">
        <v>54</v>
      </c>
      <c r="G54" s="38">
        <v>16</v>
      </c>
      <c r="P54" s="47" t="s">
        <v>491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0</v>
      </c>
      <c r="P56" s="47" t="s">
        <v>494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-469</v>
      </c>
      <c r="G59" s="7">
        <f>IF(G4=$BF$1,"",G44+G45+G46+G47+G48-G49-G50-G51+G52-G53+G54+G55-G56+G57+G58)</f>
        <v>823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-469</v>
      </c>
      <c r="G67" s="7">
        <f>IF(G4=$BF$1,"",SUM(G59,-G60,-ABS(G61),-G62,-G66))</f>
        <v>823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9"/>
    </row>
    <row r="68" spans="5:16">
      <c r="E68" s="1" t="s">
        <v>67</v>
      </c>
      <c r="F68"/>
      <c r="G68"/>
      <c r="H68">
        <v>56</v>
      </c>
      <c r="P68" s="47" t="s">
        <v>494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-469</v>
      </c>
      <c r="G71" s="7">
        <f t="shared" ref="G71:O71" si="14">IF(G4=$BF$1,"",SUM(G67:G70))</f>
        <v>823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H75">
        <v>-509</v>
      </c>
      <c r="P75" s="47" t="s">
        <v>494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  <c r="P81" s="47"/>
    </row>
    <row r="82" spans="5:16">
      <c r="E82" s="1" t="s">
        <v>76</v>
      </c>
      <c r="F82" s="38">
        <f>-36</f>
        <v>-36</v>
      </c>
      <c r="G82" s="38">
        <f>-32-6</f>
        <v>-38</v>
      </c>
      <c r="P82" s="47" t="s">
        <v>491</v>
      </c>
    </row>
    <row r="83" spans="5:16">
      <c r="E83" s="6" t="s">
        <v>77</v>
      </c>
      <c r="F83" s="7">
        <f>SUM(F71:F82)</f>
        <v>-505</v>
      </c>
      <c r="G83" s="7">
        <f t="shared" ref="G83:O83" si="15">IF(G4=$BF$1,"",SUM(G71:G82))</f>
        <v>785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9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5">
      <c r="E98" s="6" t="s">
        <v>88</v>
      </c>
      <c r="F98" s="7">
        <f>F89+F90+F91+F92+F93+F94+F95+F96</f>
        <v>0</v>
      </c>
      <c r="G98" s="7">
        <f>IF(G4=$BF$1,"",G89+G90+G91+G92+G93+G94+G95+G96)</f>
        <v>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0</v>
      </c>
      <c r="G100" s="7">
        <f t="shared" ref="G100:O100" si="17">IF(G4=$BF$1,"",G98+G99)</f>
        <v>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  <c r="F102">
        <v>526</v>
      </c>
      <c r="G102">
        <v>551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526</v>
      </c>
      <c r="G104" s="7">
        <f t="shared" ref="G104:O104" si="18">IF(G4=$BF$1,"",G101+G102+G103)</f>
        <v>551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6">
      <c r="E113" s="1" t="s">
        <v>103</v>
      </c>
      <c r="F113">
        <f>82291+436+1012+548+46</f>
        <v>84333</v>
      </c>
      <c r="G113">
        <f>55506+662+876+36+29</f>
        <v>57109</v>
      </c>
      <c r="P113" s="47" t="s">
        <v>500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287</v>
      </c>
      <c r="G126">
        <v>187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85146</v>
      </c>
      <c r="G128" s="7">
        <f t="shared" ref="G128:O128" si="19">IF(G4=$BF$1,"",G100+SUM(G104:G126))</f>
        <v>57847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921</v>
      </c>
      <c r="G130">
        <v>1046</v>
      </c>
    </row>
    <row r="131" spans="5:16">
      <c r="E131" s="1" t="s">
        <v>118</v>
      </c>
      <c r="F131" s="38">
        <v>489</v>
      </c>
      <c r="G131" s="38">
        <v>0</v>
      </c>
      <c r="P131" s="47" t="s">
        <v>491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  <c r="F135" s="38">
        <v>21813</v>
      </c>
      <c r="G135" s="38">
        <v>10961</v>
      </c>
      <c r="P135" s="47" t="s">
        <v>491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23223</v>
      </c>
      <c r="G140" s="7">
        <f t="shared" ref="G140:O140" si="20">IF(G4=$BF$1,"",G130+G131+G132+G133+G134+G135+G136+G139)</f>
        <v>12007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</row>
    <row r="159" spans="5:16">
      <c r="E159" s="1" t="s">
        <v>139</v>
      </c>
      <c r="F159">
        <f>599+273</f>
        <v>872</v>
      </c>
      <c r="G159">
        <f>317+205</f>
        <v>522</v>
      </c>
      <c r="P159" s="47" t="s">
        <v>500</v>
      </c>
    </row>
    <row r="160" spans="5:16">
      <c r="E160" s="6" t="s">
        <v>140</v>
      </c>
      <c r="F160" s="7">
        <f>F146+F147+F148+F149+F150+F151+F152+F153+F154+F155+F156+F157+F158+F159</f>
        <v>872</v>
      </c>
      <c r="G160" s="7">
        <f>IF(G4=$BF$1,"",G146+G147+G148+G149+G150+G151+G152+G153+G154+G155+G156+G157+G158+G159)</f>
        <v>522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24095</v>
      </c>
      <c r="G161" s="7">
        <f t="shared" ref="G161:O161" si="22">IF(G4=$BF$1,"",G140+G145+G160)</f>
        <v>12529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518</v>
      </c>
      <c r="G172">
        <v>299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  <c r="F176">
        <v>106</v>
      </c>
      <c r="G176">
        <v>80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</row>
    <row r="185" spans="5:16">
      <c r="E185" s="12" t="s">
        <v>162</v>
      </c>
    </row>
    <row r="187" spans="5:16">
      <c r="E187" s="1" t="s">
        <v>163</v>
      </c>
    </row>
    <row r="188" spans="5:16">
      <c r="E188" s="1" t="s">
        <v>164</v>
      </c>
      <c r="F188"/>
      <c r="G188"/>
      <c r="P188" s="47" t="s">
        <v>494</v>
      </c>
    </row>
    <row r="189" spans="5:16">
      <c r="E189" s="6" t="s">
        <v>13</v>
      </c>
      <c r="F189" s="7">
        <f>SUM(F163:F188)</f>
        <v>624</v>
      </c>
      <c r="G189" s="7">
        <f t="shared" ref="G189:O189" si="23">IF(G4=$BF$1,"",SUM(G163:G188))</f>
        <v>379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5">
      <c r="E193" s="1" t="s">
        <v>168</v>
      </c>
    </row>
    <row r="194" spans="5:5">
      <c r="E194" s="1" t="s">
        <v>169</v>
      </c>
    </row>
    <row r="195" spans="5:5">
      <c r="E195" s="1" t="s">
        <v>170</v>
      </c>
    </row>
    <row r="196" spans="5:5">
      <c r="E196" s="1" t="s">
        <v>171</v>
      </c>
    </row>
    <row r="197" spans="5:5">
      <c r="E197" s="1" t="s">
        <v>172</v>
      </c>
    </row>
    <row r="198" spans="5:5">
      <c r="E198" s="1" t="s">
        <v>173</v>
      </c>
    </row>
    <row r="199" spans="5:5" ht="25.5">
      <c r="E199" s="1" t="s">
        <v>174</v>
      </c>
    </row>
    <row r="200" spans="5:5">
      <c r="E200" s="1" t="s">
        <v>175</v>
      </c>
    </row>
    <row r="201" spans="5:5">
      <c r="E201" s="1" t="s">
        <v>176</v>
      </c>
    </row>
    <row r="202" spans="5:5">
      <c r="E202" s="1" t="s">
        <v>177</v>
      </c>
    </row>
    <row r="203" spans="5:5">
      <c r="E203" s="1" t="s">
        <v>178</v>
      </c>
    </row>
    <row r="204" spans="5:5">
      <c r="E204" s="1" t="s">
        <v>55</v>
      </c>
    </row>
    <row r="205" spans="5:5">
      <c r="E205" s="1" t="s">
        <v>67</v>
      </c>
    </row>
    <row r="206" spans="5:5">
      <c r="E206" s="12" t="s">
        <v>179</v>
      </c>
    </row>
    <row r="209" spans="5:16">
      <c r="E209" s="1" t="s">
        <v>180</v>
      </c>
      <c r="F209" s="38">
        <f>75717+275+1204+84+21431</f>
        <v>98711</v>
      </c>
      <c r="G209" s="38">
        <f>50296+357+95+28+10467</f>
        <v>61243</v>
      </c>
      <c r="P209" s="47" t="s">
        <v>491</v>
      </c>
    </row>
    <row r="210" spans="5:16">
      <c r="E210" s="6" t="s">
        <v>14</v>
      </c>
      <c r="F210" s="7">
        <f>SUM(F191:F209)</f>
        <v>98711</v>
      </c>
      <c r="G210" s="7">
        <f t="shared" ref="G210:O210" si="24">IF(G4=$BF$1,"",SUM(G191:G209))</f>
        <v>61243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5+13793</f>
        <v>13798</v>
      </c>
      <c r="G212">
        <f>4+11173</f>
        <v>11177</v>
      </c>
      <c r="P212" s="47" t="s">
        <v>500</v>
      </c>
    </row>
    <row r="213" spans="5:16">
      <c r="E213" s="1" t="s">
        <v>183</v>
      </c>
      <c r="F213" s="38">
        <f>315+169</f>
        <v>484</v>
      </c>
      <c r="G213" s="38">
        <f>315+169</f>
        <v>484</v>
      </c>
      <c r="P213" s="47" t="s">
        <v>491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-3433</v>
      </c>
      <c r="G217">
        <v>-2562</v>
      </c>
    </row>
    <row r="218" spans="5:16">
      <c r="E218" s="1" t="s">
        <v>188</v>
      </c>
    </row>
    <row r="219" spans="5:16">
      <c r="E219" s="1" t="s">
        <v>189</v>
      </c>
      <c r="F219">
        <v>-943</v>
      </c>
      <c r="G219">
        <v>-345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9906</v>
      </c>
      <c r="G227" s="7">
        <f t="shared" ref="G227:O227" si="25">IF(G4=$BF$1,"",SUM(G212:G226))</f>
        <v>8754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9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129</v>
      </c>
      <c r="G267">
        <v>771</v>
      </c>
      <c r="H267">
        <v>623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25</v>
      </c>
      <c r="G275">
        <v>3</v>
      </c>
      <c r="H275">
        <v>41</v>
      </c>
    </row>
    <row r="276" spans="5:8">
      <c r="E276" s="1" t="s">
        <v>241</v>
      </c>
      <c r="F276">
        <v>167</v>
      </c>
      <c r="G276">
        <v>-193</v>
      </c>
      <c r="H276">
        <v>310</v>
      </c>
    </row>
    <row r="277" spans="5:8" ht="25.5" customHeight="1">
      <c r="E277" s="1" t="s">
        <v>242</v>
      </c>
    </row>
    <row r="278" spans="5:8">
      <c r="E278" s="1" t="s">
        <v>243</v>
      </c>
      <c r="F278">
        <v>1090</v>
      </c>
      <c r="G278">
        <v>474</v>
      </c>
      <c r="H278">
        <v>332</v>
      </c>
    </row>
    <row r="279" spans="5:8" ht="25.5">
      <c r="E279" s="1" t="s">
        <v>244</v>
      </c>
      <c r="F279">
        <v>137</v>
      </c>
      <c r="G279">
        <v>63</v>
      </c>
      <c r="H279">
        <v>-109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 ht="25.5">
      <c r="E285" s="1" t="s">
        <v>248</v>
      </c>
      <c r="F285">
        <v>6</v>
      </c>
      <c r="G285">
        <v>4</v>
      </c>
      <c r="H285">
        <v>1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</row>
    <row r="289" spans="5:15">
      <c r="E289" s="12" t="s">
        <v>252</v>
      </c>
    </row>
    <row r="290" spans="5:15">
      <c r="E290" s="12" t="s">
        <v>253</v>
      </c>
      <c r="F290">
        <v>297</v>
      </c>
      <c r="G290">
        <v>71</v>
      </c>
      <c r="H290">
        <v>6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1722</v>
      </c>
      <c r="G296" s="7">
        <f>IF(G4=$BF$1,"",G271+G272+G273+G274+G275+G276+G277+G278+G279+G280+G281+G282+G283+G284+G285+G286+G287+G288+G289+G290+G291+G292+G293+G294+G295)</f>
        <v>422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1851</v>
      </c>
      <c r="G297" s="7">
        <f t="shared" ref="G297:O297" si="27">IF(G4=$BF$1,"",MIN(F267,F268,F269)+F296)</f>
        <v>1851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</row>
    <row r="303" spans="5:15" ht="25.5">
      <c r="E303" s="1" t="s">
        <v>265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121</v>
      </c>
      <c r="G313">
        <v>81</v>
      </c>
      <c r="H313">
        <v>46</v>
      </c>
    </row>
    <row r="314" spans="5:15">
      <c r="E314" s="1" t="s">
        <v>274</v>
      </c>
    </row>
    <row r="315" spans="5:15" ht="25.5">
      <c r="E315" s="1" t="s">
        <v>275</v>
      </c>
    </row>
    <row r="316" spans="5:15">
      <c r="E316" s="1" t="s">
        <v>276</v>
      </c>
      <c r="F316">
        <v>-100</v>
      </c>
      <c r="G316">
        <v>82</v>
      </c>
      <c r="H316">
        <v>34</v>
      </c>
    </row>
    <row r="317" spans="5:15">
      <c r="E317" s="1" t="s">
        <v>277</v>
      </c>
    </row>
    <row r="318" spans="5:15" ht="25.5">
      <c r="E318" s="6" t="s">
        <v>278</v>
      </c>
      <c r="F318" s="7">
        <f>F299+F300+F301+F302+F303+F304+F305+F306+F307+F308+F309+F310+F311+F312+F313+F314+F315+F316+F317</f>
        <v>21</v>
      </c>
      <c r="G318" s="7">
        <f>IF(G4=$BF$1,"",G299+G300+G301+G302+G303+G304+G305+G306+G307+G308+G309+G310+G311+G312+G313+G314+G315+G316+G317)</f>
        <v>163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1872</v>
      </c>
      <c r="G319" s="7">
        <f t="shared" ref="G319:O319" si="28">IF(G4=$BF$1,"",G297+G318)</f>
        <v>2014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1872</v>
      </c>
      <c r="G326" s="7">
        <f t="shared" ref="G326:O326" si="30">IF(G4=$BF$1,"",G325+G319)</f>
        <v>2014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  <c r="F331">
        <v>-65543</v>
      </c>
      <c r="G331">
        <v>-51907</v>
      </c>
      <c r="H331">
        <v>-31528</v>
      </c>
    </row>
    <row r="332" spans="5:15" ht="25.5">
      <c r="E332" s="12" t="s">
        <v>291</v>
      </c>
      <c r="F332">
        <v>30437</v>
      </c>
      <c r="G332">
        <v>33977</v>
      </c>
      <c r="H332">
        <v>27170</v>
      </c>
    </row>
    <row r="333" spans="5:15">
      <c r="E333" s="1" t="s">
        <v>292</v>
      </c>
      <c r="F333">
        <v>7170</v>
      </c>
      <c r="G333">
        <v>6869</v>
      </c>
      <c r="H333">
        <v>8114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-27936</v>
      </c>
      <c r="G337" s="7">
        <f>IF(G4=$BF$1,"",SUM(G328:G336))</f>
        <v>-11061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2611</v>
      </c>
      <c r="G339">
        <v>1553</v>
      </c>
      <c r="H339">
        <v>0</v>
      </c>
    </row>
    <row r="340" spans="5:15">
      <c r="E340" s="1" t="s">
        <v>299</v>
      </c>
      <c r="F340">
        <v>2031463</v>
      </c>
      <c r="G340">
        <v>483516</v>
      </c>
      <c r="H340">
        <v>219636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-2006120</v>
      </c>
      <c r="G343">
        <v>-474219</v>
      </c>
      <c r="H343">
        <v>-224383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-974</v>
      </c>
      <c r="G348">
        <v>-795</v>
      </c>
      <c r="H348">
        <v>-799</v>
      </c>
    </row>
    <row r="349" spans="5:15">
      <c r="E349" s="12" t="s">
        <v>308</v>
      </c>
      <c r="F349">
        <v>0</v>
      </c>
      <c r="G349">
        <v>-173</v>
      </c>
      <c r="H349">
        <v>-116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26980</v>
      </c>
      <c r="G352" s="7">
        <f>IF(G4=$BF$1,"",SUM(G339:G351))</f>
        <v>9882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916</v>
      </c>
      <c r="G353" s="7">
        <f t="shared" ref="G353:O353" si="33">IF(G4=$BF$1,"",G326+G337+G352)</f>
        <v>835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916</v>
      </c>
      <c r="G355" s="7">
        <f t="shared" ref="G355:O355" si="34">IF(G4=$BF$1,"",G353+G354)</f>
        <v>835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1363</v>
      </c>
      <c r="G356">
        <v>1282</v>
      </c>
      <c r="H356">
        <v>2391</v>
      </c>
    </row>
    <row r="357" spans="5:15">
      <c r="E357" s="6" t="s">
        <v>316</v>
      </c>
      <c r="F357" s="7">
        <f>F355+F356</f>
        <v>2279</v>
      </c>
      <c r="G357" s="7">
        <f t="shared" ref="G357:O357" si="35">IF(G4=$BF$1,"",G355+G356)</f>
        <v>2117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 t="str">
        <f t="shared" ref="F364:O364" si="37">IFERROR((F24-G24)/G24,"")</f>
        <v/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-1.5698663426488457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0.5522479254291236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 t="str">
        <f t="shared" ref="F369:O369" si="41">IFERROR(F30/F24,"")</f>
        <v/>
      </c>
      <c r="G369" s="27" t="str">
        <f t="shared" si="41"/>
        <v/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 t="str">
        <f t="shared" ref="F370:O370" si="42">IFERROR(F44/F24,"")</f>
        <v/>
      </c>
      <c r="G370" s="27" t="str">
        <f t="shared" si="42"/>
        <v/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 t="str">
        <f t="shared" ref="F371:O371" si="43">IFERROR(F6/F24,"")</f>
        <v/>
      </c>
      <c r="G371" s="28" t="str">
        <f t="shared" si="43"/>
        <v/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-4.2932598566472295E-3</v>
      </c>
      <c r="G372" s="27">
        <f t="shared" si="44"/>
        <v>1.1694327611685802E-2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-4.7345043408035532E-2</v>
      </c>
      <c r="G373" s="27">
        <f t="shared" si="45"/>
        <v>9.4014164953164267E-2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0.90931976089563438</v>
      </c>
      <c r="G376" s="30">
        <f t="shared" si="47"/>
        <v>0.87561100375127887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10.027760952957804</v>
      </c>
      <c r="G377" s="30">
        <f t="shared" si="48"/>
        <v>7.0392963216815172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-8.525149190110827E-2</v>
      </c>
      <c r="G378" s="30">
        <f t="shared" si="49"/>
        <v>-0.13931297709923665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38.613782051282051</v>
      </c>
      <c r="G382" s="32">
        <f t="shared" si="51"/>
        <v>33.058047493403691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38.613782051282051</v>
      </c>
      <c r="G383" s="32">
        <f t="shared" si="52"/>
        <v>33.058047493403691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2.2596153846153846</v>
      </c>
      <c r="G384" s="32">
        <f t="shared" si="53"/>
        <v>2.7598944591029024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3</v>
      </c>
      <c r="G385" s="32">
        <f t="shared" si="54"/>
        <v>5.313984168865435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921</v>
      </c>
      <c r="G418" s="17">
        <f>G130-G417</f>
        <v>1046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518</v>
      </c>
      <c r="G433" s="17">
        <f>G172-G432</f>
        <v>299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/>
  </sheetViews>
  <sheetFormatPr defaultRowHeight="12.75"/>
  <cols>
    <col min="1" max="2" width="36.7109375" style="40" customWidth="1"/>
    <col min="3" max="3" width="8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25.5">
      <c r="A1" s="39" t="s">
        <v>495</v>
      </c>
      <c r="B1" s="39" t="s">
        <v>496</v>
      </c>
      <c r="C1" s="39" t="s">
        <v>497</v>
      </c>
      <c r="D1" s="39" t="s">
        <v>489</v>
      </c>
      <c r="E1" s="39"/>
    </row>
    <row r="2" spans="1:5">
      <c r="A2" s="41" t="s">
        <v>493</v>
      </c>
      <c r="B2" s="41" t="s">
        <v>492</v>
      </c>
      <c r="C2" s="39">
        <v>1</v>
      </c>
      <c r="D2" s="39" t="s">
        <v>490</v>
      </c>
      <c r="E2" s="39"/>
    </row>
    <row r="3" spans="1:5">
      <c r="A3" s="46" t="s">
        <v>498</v>
      </c>
      <c r="B3" s="46" t="s">
        <v>501</v>
      </c>
      <c r="C3" s="39">
        <v>0</v>
      </c>
      <c r="D3" s="39" t="s">
        <v>490</v>
      </c>
    </row>
    <row r="4" spans="1:5" ht="25.5">
      <c r="A4" s="41" t="s">
        <v>502</v>
      </c>
      <c r="B4" s="41" t="s">
        <v>54</v>
      </c>
      <c r="C4" s="39">
        <v>1</v>
      </c>
      <c r="D4" s="39" t="s">
        <v>490</v>
      </c>
    </row>
    <row r="5" spans="1:5">
      <c r="A5" t="s">
        <v>503</v>
      </c>
      <c r="B5" t="s">
        <v>54</v>
      </c>
      <c r="C5" s="39">
        <v>1</v>
      </c>
      <c r="D5" s="39" t="s">
        <v>490</v>
      </c>
    </row>
    <row r="6" spans="1:5" ht="25.5">
      <c r="A6" s="42" t="s">
        <v>505</v>
      </c>
      <c r="B6" s="42" t="s">
        <v>504</v>
      </c>
      <c r="C6" s="39">
        <v>1</v>
      </c>
      <c r="D6" s="39" t="s">
        <v>490</v>
      </c>
    </row>
    <row r="7" spans="1:5">
      <c r="A7" s="41" t="s">
        <v>506</v>
      </c>
      <c r="B7" s="41" t="s">
        <v>499</v>
      </c>
      <c r="C7" s="39">
        <v>1</v>
      </c>
      <c r="D7" s="39" t="s">
        <v>490</v>
      </c>
    </row>
    <row r="8" spans="1:5">
      <c r="A8" s="46" t="s">
        <v>508</v>
      </c>
      <c r="B8" s="46" t="s">
        <v>507</v>
      </c>
      <c r="C8" s="39">
        <v>0</v>
      </c>
      <c r="D8" s="39" t="s">
        <v>490</v>
      </c>
    </row>
    <row r="9" spans="1:5">
      <c r="A9" s="46" t="s">
        <v>509</v>
      </c>
      <c r="B9" s="46" t="s">
        <v>510</v>
      </c>
      <c r="C9" s="39">
        <v>0</v>
      </c>
      <c r="D9" s="39" t="s">
        <v>490</v>
      </c>
    </row>
    <row r="10" spans="1:5">
      <c r="A10" s="45" t="s">
        <v>511</v>
      </c>
      <c r="B10" s="46" t="s">
        <v>76</v>
      </c>
      <c r="C10" s="39">
        <v>2</v>
      </c>
      <c r="D10" s="39" t="s">
        <v>490</v>
      </c>
    </row>
    <row r="11" spans="1:5">
      <c r="A11" s="43" t="s">
        <v>512</v>
      </c>
      <c r="B11" s="43" t="s">
        <v>76</v>
      </c>
      <c r="C11" s="39">
        <v>2</v>
      </c>
      <c r="D11" s="39" t="s">
        <v>490</v>
      </c>
    </row>
    <row r="12" spans="1:5">
      <c r="A12" s="48" t="s">
        <v>513</v>
      </c>
      <c r="B12" s="48" t="s">
        <v>504</v>
      </c>
      <c r="C12" s="39">
        <v>1</v>
      </c>
      <c r="D12" s="39" t="s">
        <v>490</v>
      </c>
    </row>
    <row r="13" spans="1:5">
      <c r="A13" t="s">
        <v>515</v>
      </c>
      <c r="B13" s="45" t="s">
        <v>514</v>
      </c>
      <c r="C13" s="39">
        <v>1</v>
      </c>
      <c r="D13" s="39" t="s">
        <v>490</v>
      </c>
    </row>
    <row r="14" spans="1:5">
      <c r="A14" t="s">
        <v>516</v>
      </c>
      <c r="B14" s="45" t="s">
        <v>514</v>
      </c>
      <c r="C14" s="39">
        <v>1</v>
      </c>
      <c r="D14" s="39" t="s">
        <v>490</v>
      </c>
    </row>
    <row r="15" spans="1:5">
      <c r="A15" t="s">
        <v>517</v>
      </c>
      <c r="B15" s="45" t="s">
        <v>514</v>
      </c>
      <c r="C15" s="39">
        <v>1</v>
      </c>
      <c r="D15" s="39" t="s">
        <v>490</v>
      </c>
    </row>
    <row r="16" spans="1:5">
      <c r="A16" t="s">
        <v>518</v>
      </c>
      <c r="B16" s="45" t="s">
        <v>514</v>
      </c>
      <c r="C16" s="39">
        <v>1</v>
      </c>
      <c r="D16" s="39" t="s">
        <v>490</v>
      </c>
    </row>
    <row r="17" spans="1:4">
      <c r="A17" t="s">
        <v>379</v>
      </c>
      <c r="B17" s="45" t="s">
        <v>514</v>
      </c>
      <c r="C17" s="39">
        <v>1</v>
      </c>
      <c r="D17" s="39" t="s">
        <v>490</v>
      </c>
    </row>
    <row r="18" spans="1:4">
      <c r="A18" t="s">
        <v>380</v>
      </c>
      <c r="B18" s="45" t="s">
        <v>514</v>
      </c>
      <c r="C18" s="39">
        <v>1</v>
      </c>
      <c r="D18" s="39" t="s">
        <v>490</v>
      </c>
    </row>
    <row r="19" spans="1:4">
      <c r="A19" s="43" t="s">
        <v>519</v>
      </c>
      <c r="B19" s="43" t="s">
        <v>139</v>
      </c>
      <c r="C19" s="39">
        <v>1</v>
      </c>
      <c r="D19" s="39" t="s">
        <v>490</v>
      </c>
    </row>
    <row r="20" spans="1:4">
      <c r="A20" s="43" t="s">
        <v>520</v>
      </c>
      <c r="B20" s="43" t="s">
        <v>139</v>
      </c>
      <c r="C20" s="39">
        <v>1</v>
      </c>
      <c r="D20" s="39" t="s">
        <v>490</v>
      </c>
    </row>
    <row r="21" spans="1:4">
      <c r="A21" s="43" t="s">
        <v>522</v>
      </c>
      <c r="B21" s="43" t="s">
        <v>521</v>
      </c>
      <c r="C21" s="39">
        <v>1</v>
      </c>
      <c r="D21" s="39" t="s">
        <v>490</v>
      </c>
    </row>
    <row r="22" spans="1:4">
      <c r="A22" s="48" t="s">
        <v>524</v>
      </c>
      <c r="B22" s="48" t="s">
        <v>523</v>
      </c>
      <c r="C22" s="39">
        <v>1</v>
      </c>
      <c r="D22" s="39" t="s">
        <v>490</v>
      </c>
    </row>
    <row r="23" spans="1:4">
      <c r="A23" s="44" t="s">
        <v>526</v>
      </c>
      <c r="B23" s="48" t="s">
        <v>525</v>
      </c>
      <c r="C23" s="39">
        <v>1</v>
      </c>
      <c r="D23" s="39" t="s">
        <v>490</v>
      </c>
    </row>
    <row r="24" spans="1:4">
      <c r="A24" s="48" t="s">
        <v>527</v>
      </c>
      <c r="B24" s="48" t="s">
        <v>525</v>
      </c>
      <c r="C24" s="39">
        <v>1</v>
      </c>
      <c r="D24" s="39" t="s">
        <v>490</v>
      </c>
    </row>
    <row r="25" spans="1:4">
      <c r="A25" s="48" t="s">
        <v>528</v>
      </c>
      <c r="B25" s="48" t="s">
        <v>525</v>
      </c>
      <c r="C25" s="39">
        <v>1</v>
      </c>
      <c r="D25" s="39" t="s">
        <v>490</v>
      </c>
    </row>
    <row r="26" spans="1:4">
      <c r="A26" s="48" t="s">
        <v>529</v>
      </c>
      <c r="B26" s="48" t="s">
        <v>525</v>
      </c>
      <c r="C26" s="39">
        <v>1</v>
      </c>
      <c r="D26" s="39" t="s">
        <v>490</v>
      </c>
    </row>
    <row r="27" spans="1:4">
      <c r="A27" t="s">
        <v>397</v>
      </c>
      <c r="B27" s="48" t="s">
        <v>525</v>
      </c>
      <c r="C27" s="39">
        <v>1</v>
      </c>
      <c r="D27" s="39" t="s">
        <v>490</v>
      </c>
    </row>
    <row r="28" spans="1:4">
      <c r="A28" t="s">
        <v>531</v>
      </c>
      <c r="B28" s="44" t="s">
        <v>530</v>
      </c>
      <c r="C28" s="39">
        <v>1</v>
      </c>
      <c r="D28" s="39" t="s">
        <v>490</v>
      </c>
    </row>
    <row r="29" spans="1:4">
      <c r="A29" t="s">
        <v>532</v>
      </c>
      <c r="B29" s="44" t="s">
        <v>530</v>
      </c>
      <c r="C29" s="39">
        <v>1</v>
      </c>
      <c r="D29" s="39" t="s">
        <v>490</v>
      </c>
    </row>
    <row r="30" spans="1:4">
      <c r="A30" t="s">
        <v>533</v>
      </c>
      <c r="B30" s="44" t="s">
        <v>537</v>
      </c>
      <c r="C30" s="39">
        <v>1</v>
      </c>
      <c r="D30" s="39" t="s">
        <v>490</v>
      </c>
    </row>
    <row r="31" spans="1:4">
      <c r="A31" s="46" t="s">
        <v>534</v>
      </c>
      <c r="B31" s="46" t="s">
        <v>537</v>
      </c>
      <c r="C31" s="39">
        <v>1</v>
      </c>
      <c r="D31" s="39" t="s">
        <v>490</v>
      </c>
    </row>
    <row r="32" spans="1:4">
      <c r="A32" s="46" t="s">
        <v>535</v>
      </c>
      <c r="B32" s="46" t="s">
        <v>538</v>
      </c>
      <c r="C32" s="39">
        <v>1</v>
      </c>
      <c r="D32" s="39" t="s">
        <v>490</v>
      </c>
    </row>
    <row r="33" spans="1:4">
      <c r="A33" s="45" t="s">
        <v>536</v>
      </c>
      <c r="B33" s="44" t="s">
        <v>539</v>
      </c>
      <c r="C33" s="39">
        <v>1</v>
      </c>
      <c r="D33" s="39" t="s">
        <v>490</v>
      </c>
    </row>
    <row r="34" spans="1:4">
      <c r="A34" s="45"/>
      <c r="B34" s="44"/>
      <c r="C34" s="39"/>
      <c r="D34" s="39"/>
    </row>
    <row r="35" spans="1:4">
      <c r="A35" s="45"/>
      <c r="B35" s="44"/>
      <c r="C35" s="39"/>
      <c r="D35" s="39"/>
    </row>
    <row r="36" spans="1:4">
      <c r="A36"/>
      <c r="B36" s="46"/>
      <c r="C36" s="39"/>
      <c r="D36" s="39"/>
    </row>
    <row r="37" spans="1:4">
      <c r="A37"/>
      <c r="B37" s="44"/>
      <c r="C37" s="39"/>
      <c r="D37" s="39"/>
    </row>
    <row r="38" spans="1:4">
      <c r="A38"/>
      <c r="B38" s="46"/>
      <c r="C38" s="39"/>
      <c r="D38" s="39"/>
    </row>
    <row r="39" spans="1:4">
      <c r="A39" s="45"/>
      <c r="B39" s="44"/>
      <c r="C39" s="39"/>
      <c r="D39" s="39"/>
    </row>
    <row r="40" spans="1:4">
      <c r="A40" s="46"/>
      <c r="B40" s="44"/>
      <c r="C40" s="39"/>
      <c r="D40" s="39"/>
    </row>
    <row r="41" spans="1:4">
      <c r="A41" s="46"/>
      <c r="B41" s="44"/>
      <c r="C41" s="39"/>
      <c r="D41" s="39"/>
    </row>
    <row r="42" spans="1:4">
      <c r="A42" s="44"/>
      <c r="B42" s="44"/>
      <c r="C42" s="39"/>
      <c r="D42" s="39"/>
    </row>
    <row r="43" spans="1:4">
      <c r="A43" s="45"/>
      <c r="B43" s="44"/>
      <c r="C43" s="39"/>
      <c r="D43" s="39"/>
    </row>
    <row r="44" spans="1:4">
      <c r="A44" s="46"/>
      <c r="B44" s="44"/>
      <c r="C44" s="39"/>
      <c r="D44" s="39"/>
    </row>
    <row r="45" spans="1:4">
      <c r="A45" s="45"/>
      <c r="B45" s="44"/>
      <c r="C45" s="39"/>
      <c r="D45" s="39"/>
    </row>
    <row r="46" spans="1:4">
      <c r="A46" s="44"/>
      <c r="B46" s="44"/>
      <c r="C46" s="39"/>
      <c r="D46" s="39"/>
    </row>
    <row r="47" spans="1:4">
      <c r="A47" s="44"/>
      <c r="B47" s="44"/>
      <c r="C47" s="39"/>
      <c r="D47" s="39"/>
    </row>
    <row r="48" spans="1:4">
      <c r="A48" s="44"/>
      <c r="B48" s="44"/>
      <c r="C48" s="39"/>
      <c r="D48" s="39"/>
    </row>
    <row r="49" spans="1:4">
      <c r="A49" s="44"/>
      <c r="B49" s="44"/>
      <c r="C49" s="39"/>
      <c r="D49" s="39"/>
    </row>
    <row r="50" spans="1:4">
      <c r="A50" s="44"/>
      <c r="B50" s="44"/>
      <c r="C50" s="39"/>
      <c r="D50" s="39"/>
    </row>
    <row r="51" spans="1:4">
      <c r="A51"/>
      <c r="B51" s="44"/>
      <c r="C51" s="39"/>
      <c r="D51" s="39"/>
    </row>
    <row r="52" spans="1:4">
      <c r="A52" s="44"/>
      <c r="B52" s="44"/>
      <c r="C52" s="39"/>
      <c r="D52" s="39"/>
    </row>
    <row r="53" spans="1:4">
      <c r="A53" s="44"/>
      <c r="B53" s="44"/>
      <c r="C53" s="39"/>
      <c r="D53" s="39"/>
    </row>
    <row r="54" spans="1:4">
      <c r="A54" s="44"/>
      <c r="B54" s="44"/>
      <c r="C54" s="39"/>
      <c r="D54" s="39"/>
    </row>
    <row r="55" spans="1:4">
      <c r="A55" s="44"/>
      <c r="B55" s="44"/>
      <c r="C55" s="39"/>
      <c r="D55" s="39"/>
    </row>
    <row r="56" spans="1:4">
      <c r="A56" s="44"/>
      <c r="B56" s="44"/>
      <c r="C56" s="39"/>
      <c r="D56" s="39"/>
    </row>
    <row r="57" spans="1:4">
      <c r="A57" s="44"/>
      <c r="B57" s="44"/>
      <c r="C57" s="39"/>
      <c r="D57" s="39"/>
    </row>
    <row r="58" spans="1:4">
      <c r="A58" s="44"/>
      <c r="B58" s="44"/>
      <c r="C58" s="39"/>
      <c r="D58" s="39"/>
    </row>
    <row r="59" spans="1:4">
      <c r="A59" s="44"/>
      <c r="B59" s="44"/>
      <c r="C59" s="39"/>
      <c r="D59" s="39"/>
    </row>
    <row r="60" spans="1:4">
      <c r="A60" s="44"/>
      <c r="B60" s="44"/>
      <c r="C60" s="39"/>
      <c r="D60" s="39"/>
    </row>
    <row r="61" spans="1:4">
      <c r="A61" s="44"/>
      <c r="B61" s="44"/>
      <c r="C61" s="39"/>
      <c r="D61" s="39"/>
    </row>
    <row r="62" spans="1:4">
      <c r="A62" s="44"/>
      <c r="B62" s="44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B9" sqref="B9"/>
    </sheetView>
  </sheetViews>
  <sheetFormatPr defaultRowHeight="12.75"/>
  <cols>
    <col min="1" max="4" width="25.7109375" customWidth="1"/>
  </cols>
  <sheetData>
    <row r="3" spans="1:6">
      <c r="A3" t="s">
        <v>374</v>
      </c>
    </row>
    <row r="4" spans="1:6">
      <c r="A4" t="s">
        <v>375</v>
      </c>
      <c r="E4">
        <v>82291</v>
      </c>
      <c r="F4">
        <v>55506</v>
      </c>
    </row>
    <row r="5" spans="1:6">
      <c r="A5" t="s">
        <v>376</v>
      </c>
      <c r="E5">
        <v>436</v>
      </c>
      <c r="F5">
        <v>662</v>
      </c>
    </row>
    <row r="6" spans="1:6">
      <c r="A6" t="s">
        <v>377</v>
      </c>
      <c r="E6">
        <v>1012</v>
      </c>
      <c r="F6">
        <v>876</v>
      </c>
    </row>
    <row r="7" spans="1:6">
      <c r="A7" t="s">
        <v>378</v>
      </c>
      <c r="E7">
        <v>548</v>
      </c>
      <c r="F7">
        <v>36</v>
      </c>
    </row>
    <row r="8" spans="1:6">
      <c r="A8" t="s">
        <v>379</v>
      </c>
      <c r="E8">
        <v>46</v>
      </c>
    </row>
    <row r="9" spans="1:6">
      <c r="A9" t="s">
        <v>380</v>
      </c>
      <c r="F9">
        <v>29</v>
      </c>
    </row>
    <row r="10" spans="1:6">
      <c r="A10" t="s">
        <v>381</v>
      </c>
      <c r="B10" t="s">
        <v>117</v>
      </c>
      <c r="C10" t="s">
        <v>117</v>
      </c>
      <c r="D10" t="s">
        <v>116</v>
      </c>
      <c r="E10">
        <v>921</v>
      </c>
      <c r="F10">
        <v>1046</v>
      </c>
    </row>
    <row r="11" spans="1:6">
      <c r="A11" t="s">
        <v>382</v>
      </c>
      <c r="B11" t="s">
        <v>139</v>
      </c>
      <c r="C11" t="s">
        <v>139</v>
      </c>
      <c r="D11" t="s">
        <v>80</v>
      </c>
      <c r="E11">
        <v>599</v>
      </c>
      <c r="F11">
        <v>317</v>
      </c>
    </row>
    <row r="12" spans="1:6">
      <c r="A12" t="s">
        <v>383</v>
      </c>
      <c r="B12" t="s">
        <v>384</v>
      </c>
      <c r="C12" t="s">
        <v>139</v>
      </c>
      <c r="D12" t="s">
        <v>116</v>
      </c>
      <c r="E12">
        <v>273</v>
      </c>
      <c r="F12">
        <v>205</v>
      </c>
    </row>
    <row r="13" spans="1:6">
      <c r="A13" t="s">
        <v>385</v>
      </c>
      <c r="D13" t="s">
        <v>116</v>
      </c>
      <c r="E13">
        <v>489</v>
      </c>
    </row>
    <row r="14" spans="1:6">
      <c r="A14" t="s">
        <v>386</v>
      </c>
      <c r="D14" t="s">
        <v>116</v>
      </c>
      <c r="E14">
        <v>21813</v>
      </c>
      <c r="F14">
        <v>10961</v>
      </c>
    </row>
    <row r="15" spans="1:6">
      <c r="A15" t="s">
        <v>387</v>
      </c>
      <c r="B15" t="s">
        <v>388</v>
      </c>
      <c r="C15" t="s">
        <v>92</v>
      </c>
      <c r="D15" t="s">
        <v>80</v>
      </c>
      <c r="E15">
        <v>526</v>
      </c>
      <c r="F15">
        <v>551</v>
      </c>
    </row>
    <row r="16" spans="1:6">
      <c r="A16" t="s">
        <v>389</v>
      </c>
      <c r="B16" t="s">
        <v>113</v>
      </c>
      <c r="C16" t="s">
        <v>113</v>
      </c>
      <c r="D16" t="s">
        <v>80</v>
      </c>
      <c r="E16">
        <v>287</v>
      </c>
      <c r="F16">
        <v>187</v>
      </c>
    </row>
    <row r="17" spans="1:6">
      <c r="A17" t="s">
        <v>390</v>
      </c>
      <c r="D17" t="s">
        <v>80</v>
      </c>
      <c r="E17">
        <v>109241</v>
      </c>
      <c r="F17">
        <v>70376</v>
      </c>
    </row>
    <row r="18" spans="1:6">
      <c r="A18" t="s">
        <v>391</v>
      </c>
      <c r="B18" t="s">
        <v>145</v>
      </c>
      <c r="C18" t="s">
        <v>145</v>
      </c>
      <c r="D18" t="s">
        <v>80</v>
      </c>
    </row>
    <row r="19" spans="1:6">
      <c r="A19" t="s">
        <v>392</v>
      </c>
      <c r="D19" t="s">
        <v>80</v>
      </c>
      <c r="E19">
        <v>75717</v>
      </c>
      <c r="F19">
        <v>50296</v>
      </c>
    </row>
    <row r="20" spans="1:6">
      <c r="A20" t="s">
        <v>393</v>
      </c>
      <c r="D20" t="s">
        <v>80</v>
      </c>
      <c r="E20">
        <v>275</v>
      </c>
      <c r="F20">
        <v>357</v>
      </c>
    </row>
    <row r="21" spans="1:6">
      <c r="A21" t="s">
        <v>394</v>
      </c>
      <c r="B21" t="s">
        <v>103</v>
      </c>
      <c r="C21" t="s">
        <v>103</v>
      </c>
      <c r="D21" t="s">
        <v>80</v>
      </c>
      <c r="E21">
        <v>1204</v>
      </c>
      <c r="F21">
        <v>95</v>
      </c>
    </row>
    <row r="22" spans="1:6">
      <c r="A22" t="s">
        <v>395</v>
      </c>
      <c r="B22" t="s">
        <v>164</v>
      </c>
      <c r="C22" t="s">
        <v>164</v>
      </c>
      <c r="D22" t="s">
        <v>141</v>
      </c>
      <c r="E22">
        <v>84</v>
      </c>
      <c r="F22">
        <v>28</v>
      </c>
    </row>
    <row r="23" spans="1:6">
      <c r="A23" t="s">
        <v>396</v>
      </c>
      <c r="B23" t="s">
        <v>155</v>
      </c>
      <c r="C23" t="s">
        <v>155</v>
      </c>
      <c r="D23" t="s">
        <v>141</v>
      </c>
      <c r="E23">
        <v>106</v>
      </c>
      <c r="F23">
        <v>80</v>
      </c>
    </row>
    <row r="24" spans="1:6">
      <c r="A24" t="s">
        <v>397</v>
      </c>
      <c r="D24" t="s">
        <v>141</v>
      </c>
      <c r="E24">
        <v>21431</v>
      </c>
      <c r="F24">
        <v>10467</v>
      </c>
    </row>
    <row r="25" spans="1:6">
      <c r="A25" t="s">
        <v>398</v>
      </c>
      <c r="B25" t="s">
        <v>151</v>
      </c>
      <c r="C25" t="s">
        <v>151</v>
      </c>
      <c r="D25" t="s">
        <v>141</v>
      </c>
      <c r="E25">
        <v>518</v>
      </c>
      <c r="F25">
        <v>299</v>
      </c>
    </row>
    <row r="26" spans="1:6">
      <c r="A26" t="s">
        <v>399</v>
      </c>
      <c r="B26" t="s">
        <v>164</v>
      </c>
      <c r="C26" t="s">
        <v>164</v>
      </c>
      <c r="D26" t="s">
        <v>141</v>
      </c>
      <c r="E26">
        <v>99335</v>
      </c>
      <c r="F26">
        <v>61622</v>
      </c>
    </row>
    <row r="27" spans="1:6">
      <c r="A27" t="s">
        <v>400</v>
      </c>
      <c r="B27" t="s">
        <v>181</v>
      </c>
      <c r="C27" t="s">
        <v>181</v>
      </c>
      <c r="D27" t="s">
        <v>141</v>
      </c>
    </row>
    <row r="28" spans="1:6">
      <c r="A28" t="s">
        <v>401</v>
      </c>
      <c r="D28" t="s">
        <v>141</v>
      </c>
      <c r="E28">
        <v>169</v>
      </c>
      <c r="F28">
        <v>169</v>
      </c>
    </row>
    <row r="29" spans="1:6">
      <c r="A29" t="s">
        <v>402</v>
      </c>
      <c r="D29" t="s">
        <v>141</v>
      </c>
      <c r="E29">
        <v>315</v>
      </c>
      <c r="F29">
        <v>315</v>
      </c>
    </row>
    <row r="30" spans="1:6">
      <c r="A30" t="s">
        <v>403</v>
      </c>
      <c r="B30" t="s">
        <v>182</v>
      </c>
      <c r="C30" t="s">
        <v>182</v>
      </c>
      <c r="D30" t="s">
        <v>181</v>
      </c>
      <c r="E30">
        <v>5</v>
      </c>
      <c r="F30">
        <v>4</v>
      </c>
    </row>
    <row r="31" spans="1:6">
      <c r="A31" t="s">
        <v>404</v>
      </c>
      <c r="B31" t="s">
        <v>182</v>
      </c>
      <c r="C31" t="s">
        <v>182</v>
      </c>
      <c r="D31" t="s">
        <v>181</v>
      </c>
      <c r="E31">
        <v>13793</v>
      </c>
      <c r="F31">
        <v>11173</v>
      </c>
    </row>
    <row r="32" spans="1:6">
      <c r="A32" t="s">
        <v>405</v>
      </c>
      <c r="B32" t="s">
        <v>187</v>
      </c>
      <c r="C32" t="s">
        <v>187</v>
      </c>
      <c r="D32" t="s">
        <v>181</v>
      </c>
      <c r="E32">
        <v>-3433</v>
      </c>
      <c r="F32">
        <v>-2562</v>
      </c>
    </row>
    <row r="33" spans="1:6">
      <c r="A33" t="s">
        <v>406</v>
      </c>
      <c r="B33" t="s">
        <v>189</v>
      </c>
      <c r="C33" t="s">
        <v>189</v>
      </c>
      <c r="D33" t="s">
        <v>181</v>
      </c>
      <c r="E33">
        <v>-943</v>
      </c>
      <c r="F33">
        <v>-345</v>
      </c>
    </row>
    <row r="34" spans="1:6">
      <c r="A34" t="s">
        <v>407</v>
      </c>
      <c r="B34" t="s">
        <v>195</v>
      </c>
      <c r="C34" t="s">
        <v>195</v>
      </c>
      <c r="D34" t="s">
        <v>181</v>
      </c>
      <c r="E34">
        <v>9906</v>
      </c>
      <c r="F34">
        <v>8754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14" sqref="C14"/>
    </sheetView>
  </sheetViews>
  <sheetFormatPr defaultRowHeight="12.75"/>
  <cols>
    <col min="1" max="4" width="25.7109375" customWidth="1"/>
  </cols>
  <sheetData>
    <row r="1" spans="1:7">
      <c r="E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408</v>
      </c>
      <c r="B3" t="s">
        <v>54</v>
      </c>
      <c r="C3" t="s">
        <v>54</v>
      </c>
      <c r="D3" t="s">
        <v>409</v>
      </c>
    </row>
    <row r="4" spans="1:7">
      <c r="A4" t="s">
        <v>410</v>
      </c>
      <c r="B4" t="s">
        <v>54</v>
      </c>
      <c r="C4" t="s">
        <v>54</v>
      </c>
      <c r="D4" t="s">
        <v>409</v>
      </c>
      <c r="E4">
        <v>1949</v>
      </c>
      <c r="F4">
        <v>1293</v>
      </c>
      <c r="G4">
        <v>1321</v>
      </c>
    </row>
    <row r="5" spans="1:7">
      <c r="A5" t="s">
        <v>411</v>
      </c>
      <c r="B5" t="s">
        <v>51</v>
      </c>
      <c r="C5" t="s">
        <v>51</v>
      </c>
      <c r="D5" t="s">
        <v>409</v>
      </c>
      <c r="E5">
        <v>1173</v>
      </c>
      <c r="F5">
        <v>524</v>
      </c>
      <c r="G5">
        <v>394</v>
      </c>
    </row>
    <row r="6" spans="1:7">
      <c r="A6" t="s">
        <v>412</v>
      </c>
      <c r="B6" t="s">
        <v>54</v>
      </c>
      <c r="C6" t="s">
        <v>54</v>
      </c>
      <c r="D6" t="s">
        <v>409</v>
      </c>
      <c r="E6">
        <v>776</v>
      </c>
      <c r="F6">
        <v>769</v>
      </c>
      <c r="G6">
        <v>927</v>
      </c>
    </row>
    <row r="7" spans="1:7">
      <c r="A7" t="s">
        <v>413</v>
      </c>
      <c r="B7" t="s">
        <v>414</v>
      </c>
      <c r="C7" t="s">
        <v>72</v>
      </c>
      <c r="D7" t="s">
        <v>409</v>
      </c>
    </row>
    <row r="8" spans="1:7">
      <c r="A8" t="s">
        <v>415</v>
      </c>
      <c r="B8" t="s">
        <v>416</v>
      </c>
      <c r="C8" t="s">
        <v>47</v>
      </c>
      <c r="D8" t="s">
        <v>409</v>
      </c>
      <c r="E8">
        <v>-137</v>
      </c>
      <c r="F8">
        <v>-63</v>
      </c>
      <c r="G8">
        <v>109</v>
      </c>
    </row>
    <row r="9" spans="1:7">
      <c r="A9" t="s">
        <v>417</v>
      </c>
      <c r="B9" t="s">
        <v>48</v>
      </c>
      <c r="C9" t="s">
        <v>48</v>
      </c>
      <c r="D9" t="s">
        <v>409</v>
      </c>
      <c r="E9">
        <v>-297</v>
      </c>
      <c r="F9">
        <v>-71</v>
      </c>
      <c r="G9">
        <v>-6</v>
      </c>
    </row>
    <row r="10" spans="1:7">
      <c r="A10" t="s">
        <v>418</v>
      </c>
      <c r="B10" t="s">
        <v>72</v>
      </c>
      <c r="C10" t="s">
        <v>72</v>
      </c>
      <c r="D10" t="s">
        <v>409</v>
      </c>
      <c r="E10">
        <v>-167</v>
      </c>
      <c r="F10">
        <v>193</v>
      </c>
      <c r="G10">
        <v>-310</v>
      </c>
    </row>
    <row r="11" spans="1:7">
      <c r="A11" t="s">
        <v>419</v>
      </c>
      <c r="B11" t="s">
        <v>420</v>
      </c>
      <c r="C11" t="s">
        <v>33</v>
      </c>
      <c r="D11" t="s">
        <v>409</v>
      </c>
      <c r="E11">
        <v>54</v>
      </c>
      <c r="F11">
        <v>16</v>
      </c>
      <c r="G11">
        <v>8</v>
      </c>
    </row>
    <row r="12" spans="1:7">
      <c r="A12" t="s">
        <v>421</v>
      </c>
      <c r="B12" t="s">
        <v>414</v>
      </c>
      <c r="C12" t="s">
        <v>72</v>
      </c>
      <c r="D12" t="s">
        <v>409</v>
      </c>
      <c r="E12">
        <v>-547</v>
      </c>
      <c r="F12">
        <v>75</v>
      </c>
      <c r="G12">
        <v>-199</v>
      </c>
    </row>
    <row r="13" spans="1:7">
      <c r="A13" t="s">
        <v>422</v>
      </c>
      <c r="B13" t="s">
        <v>41</v>
      </c>
      <c r="C13" t="s">
        <v>41</v>
      </c>
      <c r="D13" t="s">
        <v>409</v>
      </c>
    </row>
    <row r="14" spans="1:7">
      <c r="A14" t="s">
        <v>423</v>
      </c>
      <c r="B14" t="s">
        <v>36</v>
      </c>
      <c r="C14" t="s">
        <v>36</v>
      </c>
      <c r="D14" t="s">
        <v>409</v>
      </c>
      <c r="G14">
        <v>52</v>
      </c>
    </row>
    <row r="15" spans="1:7">
      <c r="A15" t="s">
        <v>424</v>
      </c>
      <c r="B15" t="s">
        <v>34</v>
      </c>
      <c r="C15" t="s">
        <v>34</v>
      </c>
      <c r="D15" t="s">
        <v>409</v>
      </c>
      <c r="E15">
        <v>45</v>
      </c>
      <c r="F15">
        <v>42</v>
      </c>
      <c r="G15">
        <v>19</v>
      </c>
    </row>
    <row r="16" spans="1:7">
      <c r="A16" t="s">
        <v>425</v>
      </c>
      <c r="B16" t="s">
        <v>38</v>
      </c>
      <c r="C16" t="s">
        <v>38</v>
      </c>
      <c r="D16" t="s">
        <v>409</v>
      </c>
      <c r="E16">
        <v>55</v>
      </c>
      <c r="F16">
        <v>31</v>
      </c>
      <c r="G16">
        <v>34</v>
      </c>
    </row>
    <row r="17" spans="1:7">
      <c r="A17" t="s">
        <v>426</v>
      </c>
      <c r="B17" t="s">
        <v>45</v>
      </c>
      <c r="C17" t="s">
        <v>45</v>
      </c>
      <c r="D17" t="s">
        <v>409</v>
      </c>
      <c r="E17">
        <v>100</v>
      </c>
      <c r="F17">
        <v>73</v>
      </c>
      <c r="G17">
        <v>105</v>
      </c>
    </row>
    <row r="18" spans="1:7">
      <c r="A18" t="s">
        <v>427</v>
      </c>
      <c r="B18" t="s">
        <v>70</v>
      </c>
      <c r="C18" t="s">
        <v>70</v>
      </c>
      <c r="D18" t="s">
        <v>409</v>
      </c>
      <c r="E18">
        <v>129</v>
      </c>
      <c r="F18">
        <v>771</v>
      </c>
      <c r="G18">
        <v>623</v>
      </c>
    </row>
    <row r="19" spans="1:7">
      <c r="A19" t="s">
        <v>428</v>
      </c>
      <c r="B19" t="s">
        <v>67</v>
      </c>
      <c r="C19" t="s">
        <v>67</v>
      </c>
      <c r="D19" t="s">
        <v>409</v>
      </c>
      <c r="E19">
        <v>36</v>
      </c>
      <c r="F19">
        <v>32</v>
      </c>
      <c r="G19">
        <v>28</v>
      </c>
    </row>
    <row r="20" spans="1:7">
      <c r="A20" t="s">
        <v>429</v>
      </c>
      <c r="B20" t="s">
        <v>58</v>
      </c>
      <c r="C20" t="s">
        <v>58</v>
      </c>
      <c r="D20" t="s">
        <v>409</v>
      </c>
      <c r="F20">
        <v>6</v>
      </c>
    </row>
    <row r="21" spans="1:7">
      <c r="A21" t="s">
        <v>430</v>
      </c>
      <c r="D21" t="s">
        <v>409</v>
      </c>
      <c r="E21">
        <v>93</v>
      </c>
      <c r="F21">
        <v>733</v>
      </c>
      <c r="G21">
        <v>595</v>
      </c>
    </row>
    <row r="22" spans="1:7">
      <c r="A22" t="s">
        <v>427</v>
      </c>
      <c r="B22" t="s">
        <v>70</v>
      </c>
      <c r="C22" t="s">
        <v>70</v>
      </c>
      <c r="D22" t="s">
        <v>409</v>
      </c>
      <c r="E22">
        <v>129</v>
      </c>
      <c r="F22">
        <v>771</v>
      </c>
      <c r="G22">
        <v>623</v>
      </c>
    </row>
    <row r="23" spans="1:7">
      <c r="A23" t="s">
        <v>431</v>
      </c>
      <c r="B23" t="s">
        <v>432</v>
      </c>
      <c r="C23" t="s">
        <v>432</v>
      </c>
      <c r="D23" t="s">
        <v>409</v>
      </c>
    </row>
    <row r="24" spans="1:7">
      <c r="A24" t="s">
        <v>433</v>
      </c>
      <c r="B24" t="s">
        <v>48</v>
      </c>
      <c r="C24" t="s">
        <v>48</v>
      </c>
      <c r="D24" t="s">
        <v>409</v>
      </c>
      <c r="E24">
        <v>-598</v>
      </c>
      <c r="F24">
        <v>52</v>
      </c>
      <c r="G24">
        <v>-370</v>
      </c>
    </row>
    <row r="25" spans="1:7">
      <c r="A25" t="s">
        <v>434</v>
      </c>
      <c r="D25" t="s">
        <v>409</v>
      </c>
      <c r="G25">
        <v>39</v>
      </c>
    </row>
    <row r="26" spans="1:7">
      <c r="A26" t="s">
        <v>435</v>
      </c>
      <c r="B26" t="s">
        <v>432</v>
      </c>
      <c r="C26" t="s">
        <v>432</v>
      </c>
      <c r="D26" t="s">
        <v>409</v>
      </c>
      <c r="E26">
        <v>-598</v>
      </c>
      <c r="F26">
        <v>52</v>
      </c>
      <c r="G26">
        <v>-331</v>
      </c>
    </row>
    <row r="27" spans="1:7">
      <c r="A27" t="s">
        <v>436</v>
      </c>
      <c r="B27" t="s">
        <v>432</v>
      </c>
      <c r="C27" t="s">
        <v>432</v>
      </c>
      <c r="D27" t="s">
        <v>409</v>
      </c>
      <c r="E27">
        <v>-469</v>
      </c>
      <c r="F27">
        <v>823</v>
      </c>
      <c r="G27">
        <v>292</v>
      </c>
    </row>
    <row r="28" spans="1:7">
      <c r="A28" t="s">
        <v>428</v>
      </c>
      <c r="B28" t="s">
        <v>67</v>
      </c>
      <c r="C28" t="s">
        <v>67</v>
      </c>
      <c r="D28" t="s">
        <v>409</v>
      </c>
      <c r="E28">
        <v>36</v>
      </c>
      <c r="F28">
        <v>32</v>
      </c>
      <c r="G28">
        <v>28</v>
      </c>
    </row>
    <row r="29" spans="1:7">
      <c r="A29" t="s">
        <v>429</v>
      </c>
      <c r="B29" t="s">
        <v>58</v>
      </c>
      <c r="C29" t="s">
        <v>58</v>
      </c>
      <c r="D29" t="s">
        <v>409</v>
      </c>
      <c r="F29">
        <v>6</v>
      </c>
    </row>
    <row r="30" spans="1:7">
      <c r="A30" t="s">
        <v>437</v>
      </c>
      <c r="D30" t="s">
        <v>409</v>
      </c>
      <c r="E30">
        <v>-505</v>
      </c>
      <c r="F30">
        <v>785</v>
      </c>
      <c r="G30">
        <v>264</v>
      </c>
    </row>
    <row r="31" spans="1:7">
      <c r="A31" t="s">
        <v>438</v>
      </c>
      <c r="D31" t="s">
        <v>409</v>
      </c>
      <c r="E31">
        <v>4411</v>
      </c>
      <c r="F31">
        <v>3586</v>
      </c>
      <c r="G31">
        <v>3319</v>
      </c>
    </row>
    <row r="32" spans="1:7">
      <c r="A32" t="s">
        <v>439</v>
      </c>
      <c r="D32" t="s">
        <v>409</v>
      </c>
      <c r="E32">
        <v>4414</v>
      </c>
      <c r="F32">
        <v>3587</v>
      </c>
      <c r="G32">
        <v>3319</v>
      </c>
    </row>
    <row r="33" spans="1:7">
      <c r="A33" t="s">
        <v>440</v>
      </c>
      <c r="D33" t="s">
        <v>409</v>
      </c>
      <c r="E33">
        <v>21</v>
      </c>
      <c r="F33">
        <v>204</v>
      </c>
      <c r="G33">
        <v>179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441</v>
      </c>
      <c r="B3" t="s">
        <v>231</v>
      </c>
      <c r="C3" t="s">
        <v>231</v>
      </c>
      <c r="D3" t="s">
        <v>442</v>
      </c>
    </row>
    <row r="4" spans="1:7">
      <c r="A4" t="s">
        <v>427</v>
      </c>
      <c r="B4" t="s">
        <v>232</v>
      </c>
      <c r="C4" t="s">
        <v>232</v>
      </c>
      <c r="D4" t="s">
        <v>442</v>
      </c>
      <c r="E4">
        <v>129</v>
      </c>
      <c r="F4">
        <v>771</v>
      </c>
      <c r="G4">
        <v>623</v>
      </c>
    </row>
    <row r="5" spans="1:7">
      <c r="A5" t="s">
        <v>443</v>
      </c>
    </row>
    <row r="6" spans="1:7">
      <c r="A6" t="s">
        <v>444</v>
      </c>
      <c r="B6" t="s">
        <v>240</v>
      </c>
      <c r="C6" t="s">
        <v>240</v>
      </c>
      <c r="E6">
        <v>331</v>
      </c>
      <c r="F6">
        <v>378</v>
      </c>
      <c r="G6">
        <v>400</v>
      </c>
    </row>
    <row r="7" spans="1:7">
      <c r="A7" t="s">
        <v>445</v>
      </c>
      <c r="B7" t="s">
        <v>240</v>
      </c>
      <c r="C7" t="s">
        <v>240</v>
      </c>
      <c r="D7" t="s">
        <v>442</v>
      </c>
      <c r="G7">
        <v>39</v>
      </c>
    </row>
    <row r="8" spans="1:7">
      <c r="A8" t="s">
        <v>446</v>
      </c>
      <c r="B8" t="s">
        <v>240</v>
      </c>
      <c r="C8" t="s">
        <v>240</v>
      </c>
      <c r="D8" t="s">
        <v>442</v>
      </c>
      <c r="E8">
        <v>25</v>
      </c>
      <c r="F8">
        <v>3</v>
      </c>
      <c r="G8">
        <v>2</v>
      </c>
    </row>
    <row r="9" spans="1:7">
      <c r="A9" t="s">
        <v>447</v>
      </c>
      <c r="B9" t="s">
        <v>248</v>
      </c>
      <c r="C9" t="s">
        <v>248</v>
      </c>
      <c r="D9" t="s">
        <v>442</v>
      </c>
      <c r="E9">
        <v>6</v>
      </c>
      <c r="F9">
        <v>4</v>
      </c>
      <c r="G9">
        <v>1</v>
      </c>
    </row>
    <row r="10" spans="1:7">
      <c r="A10" t="s">
        <v>448</v>
      </c>
      <c r="B10" t="s">
        <v>244</v>
      </c>
      <c r="C10" t="s">
        <v>244</v>
      </c>
      <c r="D10" t="s">
        <v>442</v>
      </c>
      <c r="E10">
        <v>137</v>
      </c>
      <c r="F10">
        <v>63</v>
      </c>
      <c r="G10">
        <v>-109</v>
      </c>
    </row>
    <row r="11" spans="1:7">
      <c r="A11" t="s">
        <v>417</v>
      </c>
      <c r="B11" t="s">
        <v>253</v>
      </c>
      <c r="C11" t="s">
        <v>253</v>
      </c>
      <c r="D11" t="s">
        <v>442</v>
      </c>
      <c r="E11">
        <v>297</v>
      </c>
      <c r="F11">
        <v>71</v>
      </c>
      <c r="G11">
        <v>6</v>
      </c>
    </row>
    <row r="12" spans="1:7">
      <c r="A12" t="s">
        <v>449</v>
      </c>
      <c r="B12" t="s">
        <v>241</v>
      </c>
      <c r="C12" t="s">
        <v>241</v>
      </c>
      <c r="D12" t="s">
        <v>442</v>
      </c>
      <c r="E12">
        <v>167</v>
      </c>
      <c r="F12">
        <v>-193</v>
      </c>
      <c r="G12">
        <v>310</v>
      </c>
    </row>
    <row r="13" spans="1:7">
      <c r="A13" t="s">
        <v>450</v>
      </c>
      <c r="B13" t="s">
        <v>276</v>
      </c>
      <c r="C13" t="s">
        <v>276</v>
      </c>
      <c r="D13" t="s">
        <v>442</v>
      </c>
      <c r="E13">
        <v>-100</v>
      </c>
      <c r="F13">
        <v>82</v>
      </c>
      <c r="G13">
        <v>34</v>
      </c>
    </row>
    <row r="14" spans="1:7">
      <c r="A14" t="s">
        <v>451</v>
      </c>
      <c r="B14" t="s">
        <v>273</v>
      </c>
      <c r="C14" t="s">
        <v>273</v>
      </c>
      <c r="D14" t="s">
        <v>442</v>
      </c>
      <c r="E14">
        <v>121</v>
      </c>
      <c r="F14">
        <v>81</v>
      </c>
      <c r="G14">
        <v>46</v>
      </c>
    </row>
    <row r="15" spans="1:7">
      <c r="A15" t="s">
        <v>452</v>
      </c>
      <c r="B15" t="s">
        <v>285</v>
      </c>
      <c r="C15" t="s">
        <v>285</v>
      </c>
      <c r="D15" t="s">
        <v>442</v>
      </c>
      <c r="E15">
        <v>1113</v>
      </c>
      <c r="F15">
        <v>1260</v>
      </c>
      <c r="G15">
        <v>1352</v>
      </c>
    </row>
    <row r="16" spans="1:7">
      <c r="A16" t="s">
        <v>453</v>
      </c>
      <c r="B16" t="s">
        <v>286</v>
      </c>
      <c r="C16" t="s">
        <v>286</v>
      </c>
      <c r="D16" t="s">
        <v>454</v>
      </c>
    </row>
    <row r="17" spans="1:7">
      <c r="A17" t="s">
        <v>455</v>
      </c>
      <c r="B17" t="s">
        <v>290</v>
      </c>
      <c r="C17" t="s">
        <v>290</v>
      </c>
      <c r="D17" t="s">
        <v>454</v>
      </c>
      <c r="E17">
        <v>-42586</v>
      </c>
      <c r="F17">
        <v>-35920</v>
      </c>
      <c r="G17">
        <v>-20836</v>
      </c>
    </row>
    <row r="18" spans="1:7">
      <c r="A18" t="s">
        <v>456</v>
      </c>
      <c r="B18" t="s">
        <v>290</v>
      </c>
      <c r="C18" t="s">
        <v>290</v>
      </c>
      <c r="D18" t="s">
        <v>454</v>
      </c>
      <c r="E18">
        <v>-1572</v>
      </c>
      <c r="F18">
        <v>-1074</v>
      </c>
      <c r="G18">
        <v>-229</v>
      </c>
    </row>
    <row r="19" spans="1:7">
      <c r="A19" t="s">
        <v>457</v>
      </c>
      <c r="B19" t="s">
        <v>291</v>
      </c>
      <c r="C19" t="s">
        <v>291</v>
      </c>
      <c r="D19" t="s">
        <v>454</v>
      </c>
      <c r="E19">
        <v>8132</v>
      </c>
      <c r="F19">
        <v>18701</v>
      </c>
      <c r="G19">
        <v>18030</v>
      </c>
    </row>
    <row r="20" spans="1:7">
      <c r="A20" t="s">
        <v>458</v>
      </c>
      <c r="B20" t="s">
        <v>291</v>
      </c>
      <c r="C20" t="s">
        <v>291</v>
      </c>
      <c r="D20" t="s">
        <v>454</v>
      </c>
      <c r="E20">
        <v>891</v>
      </c>
      <c r="F20">
        <v>494</v>
      </c>
    </row>
    <row r="21" spans="1:7">
      <c r="A21" t="s">
        <v>459</v>
      </c>
      <c r="B21" t="s">
        <v>292</v>
      </c>
      <c r="C21" t="s">
        <v>292</v>
      </c>
      <c r="D21" t="s">
        <v>454</v>
      </c>
      <c r="E21">
        <v>7170</v>
      </c>
      <c r="F21">
        <v>6869</v>
      </c>
      <c r="G21">
        <v>8114</v>
      </c>
    </row>
    <row r="22" spans="1:7">
      <c r="A22" t="s">
        <v>460</v>
      </c>
      <c r="B22" t="s">
        <v>290</v>
      </c>
      <c r="C22" t="s">
        <v>290</v>
      </c>
      <c r="D22" t="s">
        <v>454</v>
      </c>
      <c r="E22">
        <v>15</v>
      </c>
      <c r="F22">
        <v>5</v>
      </c>
      <c r="G22">
        <v>23</v>
      </c>
    </row>
    <row r="23" spans="1:7">
      <c r="A23" t="s">
        <v>461</v>
      </c>
      <c r="B23" t="s">
        <v>290</v>
      </c>
      <c r="C23" t="s">
        <v>290</v>
      </c>
      <c r="D23" t="s">
        <v>454</v>
      </c>
      <c r="E23">
        <v>-10829</v>
      </c>
      <c r="F23">
        <v>-11756</v>
      </c>
      <c r="G23">
        <v>-4483</v>
      </c>
    </row>
    <row r="24" spans="1:7">
      <c r="A24" t="s">
        <v>462</v>
      </c>
      <c r="B24" t="s">
        <v>291</v>
      </c>
      <c r="C24" t="s">
        <v>291</v>
      </c>
      <c r="D24" t="s">
        <v>454</v>
      </c>
      <c r="E24">
        <v>21308</v>
      </c>
      <c r="F24">
        <v>14557</v>
      </c>
      <c r="G24">
        <v>10393</v>
      </c>
    </row>
    <row r="25" spans="1:7">
      <c r="A25" t="s">
        <v>463</v>
      </c>
      <c r="B25" t="s">
        <v>290</v>
      </c>
      <c r="C25" t="s">
        <v>290</v>
      </c>
      <c r="D25" t="s">
        <v>454</v>
      </c>
      <c r="E25">
        <v>-10571</v>
      </c>
      <c r="F25">
        <v>-3162</v>
      </c>
      <c r="G25">
        <v>-6003</v>
      </c>
    </row>
    <row r="26" spans="1:7">
      <c r="A26" t="s">
        <v>464</v>
      </c>
      <c r="B26" t="s">
        <v>291</v>
      </c>
      <c r="C26" t="s">
        <v>291</v>
      </c>
      <c r="D26" t="s">
        <v>454</v>
      </c>
      <c r="E26">
        <v>76</v>
      </c>
      <c r="F26">
        <v>253</v>
      </c>
      <c r="G26">
        <v>-1292</v>
      </c>
    </row>
    <row r="27" spans="1:7">
      <c r="A27" t="s">
        <v>465</v>
      </c>
      <c r="D27" t="s">
        <v>454</v>
      </c>
      <c r="G27">
        <v>-555</v>
      </c>
    </row>
    <row r="28" spans="1:7">
      <c r="A28" t="s">
        <v>466</v>
      </c>
      <c r="B28" t="s">
        <v>291</v>
      </c>
      <c r="C28" t="s">
        <v>291</v>
      </c>
      <c r="D28" t="s">
        <v>454</v>
      </c>
      <c r="E28">
        <v>30</v>
      </c>
      <c r="F28">
        <v>-28</v>
      </c>
      <c r="G28">
        <v>39</v>
      </c>
    </row>
    <row r="29" spans="1:7">
      <c r="A29" t="s">
        <v>467</v>
      </c>
      <c r="B29" t="s">
        <v>296</v>
      </c>
      <c r="C29" t="s">
        <v>296</v>
      </c>
      <c r="D29" t="s">
        <v>454</v>
      </c>
      <c r="E29">
        <v>-27936</v>
      </c>
      <c r="F29">
        <v>-11061</v>
      </c>
      <c r="G29">
        <v>3201</v>
      </c>
    </row>
    <row r="30" spans="1:7">
      <c r="A30" t="s">
        <v>468</v>
      </c>
      <c r="B30" t="s">
        <v>297</v>
      </c>
      <c r="C30" t="s">
        <v>297</v>
      </c>
      <c r="D30" t="s">
        <v>469</v>
      </c>
    </row>
    <row r="31" spans="1:7">
      <c r="A31" t="s">
        <v>470</v>
      </c>
      <c r="B31" t="s">
        <v>299</v>
      </c>
      <c r="C31" t="s">
        <v>299</v>
      </c>
      <c r="D31" t="s">
        <v>469</v>
      </c>
      <c r="E31">
        <v>2031463</v>
      </c>
      <c r="F31">
        <v>483516</v>
      </c>
      <c r="G31">
        <v>217538</v>
      </c>
    </row>
    <row r="32" spans="1:7">
      <c r="A32" t="s">
        <v>471</v>
      </c>
      <c r="B32" t="s">
        <v>302</v>
      </c>
      <c r="C32" t="s">
        <v>302</v>
      </c>
      <c r="D32" t="s">
        <v>469</v>
      </c>
      <c r="E32">
        <v>-2006042</v>
      </c>
      <c r="F32">
        <v>-471078</v>
      </c>
      <c r="G32">
        <v>-221434</v>
      </c>
    </row>
    <row r="33" spans="1:7">
      <c r="A33" t="s">
        <v>472</v>
      </c>
      <c r="B33" t="s">
        <v>299</v>
      </c>
      <c r="C33" t="s">
        <v>299</v>
      </c>
      <c r="D33" t="s">
        <v>469</v>
      </c>
      <c r="G33">
        <v>2098</v>
      </c>
    </row>
    <row r="34" spans="1:7">
      <c r="A34" t="s">
        <v>473</v>
      </c>
      <c r="B34" t="s">
        <v>302</v>
      </c>
      <c r="C34" t="s">
        <v>302</v>
      </c>
      <c r="D34" t="s">
        <v>469</v>
      </c>
      <c r="F34">
        <v>-3037</v>
      </c>
      <c r="G34">
        <v>-2814</v>
      </c>
    </row>
    <row r="35" spans="1:7">
      <c r="A35" t="s">
        <v>474</v>
      </c>
      <c r="B35" t="s">
        <v>302</v>
      </c>
      <c r="C35" t="s">
        <v>302</v>
      </c>
      <c r="D35" t="s">
        <v>469</v>
      </c>
      <c r="E35">
        <v>-78</v>
      </c>
      <c r="F35">
        <v>-104</v>
      </c>
      <c r="G35">
        <v>-135</v>
      </c>
    </row>
    <row r="36" spans="1:7">
      <c r="A36" t="s">
        <v>475</v>
      </c>
      <c r="B36" t="s">
        <v>298</v>
      </c>
      <c r="C36" t="s">
        <v>298</v>
      </c>
      <c r="D36" t="s">
        <v>469</v>
      </c>
      <c r="F36">
        <v>315</v>
      </c>
    </row>
    <row r="37" spans="1:7">
      <c r="A37" t="s">
        <v>476</v>
      </c>
      <c r="B37" t="s">
        <v>477</v>
      </c>
      <c r="C37" t="s">
        <v>477</v>
      </c>
      <c r="D37" t="s">
        <v>469</v>
      </c>
      <c r="F37">
        <v>-173</v>
      </c>
    </row>
    <row r="38" spans="1:7">
      <c r="A38" t="s">
        <v>478</v>
      </c>
      <c r="B38" t="s">
        <v>298</v>
      </c>
      <c r="C38" t="s">
        <v>298</v>
      </c>
      <c r="D38" t="s">
        <v>469</v>
      </c>
      <c r="E38">
        <v>2611</v>
      </c>
      <c r="F38">
        <v>1238</v>
      </c>
    </row>
    <row r="39" spans="1:7">
      <c r="A39" t="s">
        <v>479</v>
      </c>
      <c r="B39" t="s">
        <v>477</v>
      </c>
      <c r="C39" t="s">
        <v>477</v>
      </c>
      <c r="D39" t="s">
        <v>469</v>
      </c>
      <c r="G39">
        <v>-116</v>
      </c>
    </row>
    <row r="40" spans="1:7">
      <c r="A40" t="s">
        <v>480</v>
      </c>
      <c r="B40" t="s">
        <v>481</v>
      </c>
      <c r="C40" t="s">
        <v>307</v>
      </c>
      <c r="D40" t="s">
        <v>469</v>
      </c>
      <c r="E40">
        <v>-974</v>
      </c>
      <c r="F40">
        <v>-795</v>
      </c>
      <c r="G40">
        <v>-799</v>
      </c>
    </row>
    <row r="41" spans="1:7">
      <c r="A41" t="s">
        <v>482</v>
      </c>
      <c r="B41" t="s">
        <v>311</v>
      </c>
      <c r="C41" t="s">
        <v>311</v>
      </c>
      <c r="D41" t="s">
        <v>469</v>
      </c>
      <c r="E41">
        <v>26980</v>
      </c>
      <c r="F41">
        <v>9882</v>
      </c>
      <c r="G41">
        <v>-5662</v>
      </c>
    </row>
    <row r="42" spans="1:7">
      <c r="A42" t="s">
        <v>483</v>
      </c>
      <c r="B42" t="s">
        <v>314</v>
      </c>
      <c r="C42" t="s">
        <v>314</v>
      </c>
      <c r="D42" t="s">
        <v>469</v>
      </c>
      <c r="E42">
        <v>157</v>
      </c>
      <c r="F42">
        <v>81</v>
      </c>
      <c r="G42">
        <v>-1109</v>
      </c>
    </row>
    <row r="43" spans="1:7">
      <c r="A43" t="s">
        <v>484</v>
      </c>
      <c r="B43" t="s">
        <v>485</v>
      </c>
      <c r="C43" t="s">
        <v>315</v>
      </c>
      <c r="D43" t="s">
        <v>469</v>
      </c>
      <c r="E43">
        <v>1363</v>
      </c>
      <c r="F43">
        <v>1282</v>
      </c>
      <c r="G43">
        <v>2391</v>
      </c>
    </row>
    <row r="44" spans="1:7">
      <c r="A44" t="s">
        <v>486</v>
      </c>
      <c r="B44" t="s">
        <v>316</v>
      </c>
      <c r="C44" t="s">
        <v>316</v>
      </c>
      <c r="D44" t="s">
        <v>469</v>
      </c>
      <c r="E44">
        <v>1520</v>
      </c>
      <c r="F44">
        <v>1363</v>
      </c>
      <c r="G44">
        <v>1282</v>
      </c>
    </row>
    <row r="45" spans="1:7">
      <c r="A45" t="s">
        <v>487</v>
      </c>
      <c r="D45" t="s">
        <v>469</v>
      </c>
    </row>
    <row r="46" spans="1:7">
      <c r="A46" t="s">
        <v>488</v>
      </c>
      <c r="B46" t="s">
        <v>243</v>
      </c>
      <c r="C46" t="s">
        <v>243</v>
      </c>
      <c r="D46" t="s">
        <v>442</v>
      </c>
      <c r="E46">
        <v>1090</v>
      </c>
      <c r="F46">
        <v>474</v>
      </c>
      <c r="G46">
        <v>332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62C61C-7277-4FD1-AA73-57B70B6ECB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A429E-3AC4-43B5-AE66-3CDFF945DC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EEB8223-8809-4398-8963-57A16A7CE3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2021-11-30T04:22:01Z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