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7" i="1"/>
  <c r="F187" i="1"/>
  <c r="G184" i="1"/>
  <c r="F184" i="1"/>
  <c r="G92" i="1"/>
  <c r="F92" i="1"/>
  <c r="G89" i="1"/>
  <c r="F89" i="1"/>
  <c r="G24" i="1"/>
  <c r="G433" i="1" l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H381" i="1"/>
  <c r="M377" i="1"/>
  <c r="L377" i="1"/>
  <c r="O376" i="1"/>
  <c r="N376" i="1"/>
  <c r="O375" i="1"/>
  <c r="N375" i="1"/>
  <c r="M375" i="1"/>
  <c r="L375" i="1"/>
  <c r="K375" i="1"/>
  <c r="J375" i="1"/>
  <c r="I375" i="1"/>
  <c r="H375" i="1"/>
  <c r="K373" i="1"/>
  <c r="J373" i="1"/>
  <c r="O371" i="1"/>
  <c r="N371" i="1"/>
  <c r="I370" i="1"/>
  <c r="H370" i="1"/>
  <c r="K369" i="1"/>
  <c r="J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F319" i="1" s="1"/>
  <c r="F326" i="1" s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2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K371" i="1" s="1"/>
  <c r="J6" i="1"/>
  <c r="J371" i="1" s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12" i="1" s="1"/>
  <c r="F376" i="1" s="1"/>
  <c r="G12" i="1"/>
  <c r="G376" i="1" s="1"/>
  <c r="G384" i="1"/>
  <c r="G13" i="1"/>
  <c r="G377" i="1"/>
  <c r="G353" i="1"/>
  <c r="G355" i="1" s="1"/>
  <c r="G357" i="1" s="1"/>
  <c r="G385" i="1"/>
  <c r="G382" i="1"/>
  <c r="G383" i="1"/>
  <c r="F353" i="1"/>
  <c r="F355" i="1" s="1"/>
  <c r="F357" i="1" s="1"/>
  <c r="F385" i="1"/>
  <c r="J368" i="1"/>
  <c r="N370" i="1"/>
  <c r="H373" i="1"/>
  <c r="F375" i="1"/>
  <c r="L376" i="1"/>
  <c r="J377" i="1"/>
  <c r="F381" i="1"/>
  <c r="L382" i="1"/>
  <c r="J383" i="1"/>
  <c r="H384" i="1"/>
  <c r="J378" i="1"/>
  <c r="M372" i="1"/>
  <c r="M383" i="1"/>
  <c r="K368" i="1"/>
  <c r="O370" i="1"/>
  <c r="I373" i="1"/>
  <c r="G375" i="1"/>
  <c r="M376" i="1"/>
  <c r="K377" i="1"/>
  <c r="G381" i="1"/>
  <c r="K383" i="1"/>
  <c r="I384" i="1"/>
  <c r="H365" i="1"/>
  <c r="F363" i="1"/>
  <c r="N368" i="1"/>
  <c r="N372" i="1"/>
  <c r="L373" i="1"/>
  <c r="H376" i="1"/>
  <c r="F377" i="1"/>
  <c r="N377" i="1"/>
  <c r="L378" i="1"/>
  <c r="H382" i="1"/>
  <c r="K378" i="1"/>
  <c r="G363" i="1"/>
  <c r="O368" i="1"/>
  <c r="I371" i="1"/>
  <c r="O372" i="1"/>
  <c r="I376" i="1"/>
  <c r="O377" i="1"/>
  <c r="M378" i="1"/>
  <c r="I382" i="1"/>
  <c r="J384" i="1"/>
  <c r="F13" i="1"/>
  <c r="F44" i="1"/>
  <c r="H363" i="1"/>
  <c r="K384" i="1"/>
  <c r="G44" i="1"/>
  <c r="I363" i="1"/>
  <c r="F382" i="1" l="1"/>
  <c r="F383" i="1"/>
  <c r="G378" i="1"/>
  <c r="G370" i="1"/>
  <c r="G59" i="1"/>
  <c r="G67" i="1" s="1"/>
  <c r="G71" i="1" s="1"/>
  <c r="F378" i="1"/>
  <c r="F370" i="1"/>
  <c r="F59" i="1"/>
  <c r="F67" i="1" s="1"/>
  <c r="F71" i="1" s="1"/>
  <c r="G366" i="1"/>
  <c r="G14" i="1"/>
  <c r="F366" i="1"/>
  <c r="F14" i="1"/>
  <c r="G373" i="1" l="1"/>
  <c r="G83" i="1"/>
  <c r="G372" i="1"/>
  <c r="G6" i="1"/>
  <c r="F373" i="1"/>
  <c r="F83" i="1"/>
  <c r="F372" i="1"/>
  <c r="F6" i="1"/>
  <c r="F371" i="1" l="1"/>
  <c r="F365" i="1"/>
  <c r="G365" i="1"/>
  <c r="G371" i="1"/>
</calcChain>
</file>

<file path=xl/sharedStrings.xml><?xml version="1.0" encoding="utf-8"?>
<sst xmlns="http://schemas.openxmlformats.org/spreadsheetml/2006/main" count="815" uniqueCount="516">
  <si>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</si>
  <si>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</si>
  <si>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</si>
  <si>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</si>
  <si>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</si>
  <si>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</si>
  <si>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</si>
  <si>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</si>
  <si>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</si>
  <si>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</si>
  <si>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</si>
  <si>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</si>
  <si>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</si>
  <si>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</si>
  <si>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</si>
  <si>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</si>
  <si>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</si>
  <si>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</si>
  <si>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</si>
  <si>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</si>
  <si>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</si>
  <si>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</si>
  <si>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</si>
  <si>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</si>
  <si>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</si>
  <si>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</si>
  <si>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</si>
  <si>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</si>
  <si>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</si>
  <si>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</si>
  <si>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</si>
  <si>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</si>
  <si>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</si>
  <si>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</si>
  <si>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</si>
  <si>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</si>
  <si>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</si>
  <si>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</si>
  <si>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</si>
  <si>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</si>
  <si>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</si>
  <si>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</si>
  <si>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</si>
  <si>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</si>
  <si>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</si>
  <si>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</si>
  <si>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</si>
  <si>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</si>
  <si>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</si>
  <si>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</si>
  <si>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</si>
  <si>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</si>
  <si>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</si>
  <si>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</si>
  <si>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</si>
  <si>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</si>
  <si>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</si>
  <si>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</si>
  <si>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</si>
  <si>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</si>
  <si>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</si>
  <si>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</si>
  <si>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</si>
  <si>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</si>
  <si>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</si>
  <si>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</si>
  <si>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</si>
  <si>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</si>
  <si>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</si>
  <si>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</si>
  <si>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</si>
  <si>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</si>
  <si>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</si>
  <si>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</si>
  <si>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</si>
  <si>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</si>
  <si>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</si>
  <si>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</si>
  <si>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</si>
  <si>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</si>
  <si>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</si>
  <si>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</si>
  <si>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</si>
  <si>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</si>
  <si>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</si>
  <si>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</si>
  <si>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</si>
  <si>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</si>
  <si>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</si>
  <si>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</si>
  <si>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</si>
  <si>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</si>
  <si>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</si>
  <si>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</si>
  <si>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</si>
  <si>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</si>
  <si>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</si>
  <si>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</si>
  <si>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</si>
  <si>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</si>
  <si>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</si>
  <si>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</si>
  <si>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</si>
  <si>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</si>
  <si>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</si>
  <si>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</si>
  <si>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</si>
  <si>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</si>
  <si>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</si>
  <si>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</si>
  <si>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</si>
  <si>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</si>
  <si>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</si>
  <si>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</si>
  <si>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</si>
  <si>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</si>
  <si>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</si>
  <si>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</si>
  <si>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</si>
  <si>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</si>
  <si>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</si>
  <si>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</si>
  <si>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</si>
  <si>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</si>
  <si>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</si>
  <si>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</si>
  <si>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</si>
  <si>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</si>
  <si>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</si>
  <si>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</si>
  <si>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</si>
  <si>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</si>
  <si>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</si>
  <si>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</si>
  <si>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</si>
  <si>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</si>
  <si>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</si>
  <si>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</si>
  <si>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</si>
  <si>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</si>
  <si>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</si>
  <si>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</si>
  <si>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</si>
  <si>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</si>
  <si>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</si>
  <si>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</si>
  <si>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</si>
  <si>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</si>
  <si>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</si>
  <si>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</si>
  <si>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</si>
  <si>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</si>
  <si>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</si>
  <si>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</si>
  <si>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</si>
  <si>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</si>
  <si>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</si>
  <si>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</si>
  <si>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</si>
  <si>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</si>
  <si>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</si>
  <si>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</si>
  <si>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</si>
  <si>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</si>
  <si>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</si>
  <si>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</si>
  <si>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</si>
  <si>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</si>
  <si>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</si>
  <si>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</si>
  <si>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</si>
  <si>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</si>
  <si>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</si>
  <si>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</si>
  <si>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</si>
  <si>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</si>
  <si>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</si>
  <si>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</si>
  <si>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</si>
  <si>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</si>
  <si>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</si>
  <si>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</si>
  <si>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</si>
  <si>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</si>
  <si>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</si>
  <si>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</si>
  <si>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</si>
  <si>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</si>
  <si>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</si>
  <si>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</si>
  <si>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</si>
  <si>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</si>
  <si>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</si>
  <si>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</si>
  <si>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</si>
  <si>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</si>
  <si>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</si>
  <si>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</si>
  <si>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</si>
  <si>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</si>
  <si>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</si>
  <si>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</si>
  <si>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</si>
  <si>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</si>
  <si>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</si>
  <si>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</si>
  <si>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</si>
  <si>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</si>
  <si>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</si>
  <si>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</si>
  <si>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</si>
  <si>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</si>
  <si>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</si>
  <si>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</si>
  <si>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</si>
  <si>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</si>
  <si>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</si>
  <si>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</si>
  <si>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</si>
  <si>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</si>
  <si>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</si>
  <si>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</si>
  <si>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</si>
  <si>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</si>
  <si>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</si>
  <si>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</si>
  <si>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</si>
  <si>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</si>
  <si>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</si>
  <si>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</si>
  <si>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</si>
  <si>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</si>
  <si>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</si>
  <si>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</si>
  <si>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</si>
  <si>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</si>
  <si>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</si>
  <si>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</si>
  <si>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</si>
  <si>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</si>
  <si>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</si>
  <si>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</si>
  <si>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</si>
  <si>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</si>
  <si>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</si>
  <si>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</si>
  <si>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</si>
  <si>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</si>
  <si>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</si>
  <si>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</si>
  <si>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</si>
  <si>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</si>
  <si>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</si>
  <si>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</si>
  <si>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</si>
  <si>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</si>
  <si>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</si>
  <si>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</si>
  <si>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</si>
  <si>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</si>
  <si>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</si>
  <si>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</si>
  <si>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</si>
  <si>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</si>
  <si>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</si>
  <si>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</si>
  <si>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</si>
  <si>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</si>
  <si>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</si>
  <si>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</si>
  <si>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</si>
  <si>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</si>
  <si>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</si>
  <si>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</si>
  <si>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</si>
  <si>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</si>
  <si>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</si>
  <si>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</si>
  <si>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</si>
  <si>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</si>
  <si>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</si>
  <si>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</si>
  <si>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</si>
  <si>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</si>
  <si>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</si>
  <si>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</si>
  <si>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</si>
  <si>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</si>
  <si>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</si>
  <si>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</si>
  <si>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</si>
  <si>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</si>
  <si>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</si>
  <si>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</si>
  <si>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</si>
  <si>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</si>
  <si>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</si>
  <si>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</si>
  <si>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</si>
  <si>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</si>
  <si>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</si>
  <si>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</si>
  <si>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</si>
  <si>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</si>
  <si>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</si>
  <si>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</si>
  <si>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</si>
  <si>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</si>
  <si>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</si>
  <si>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</si>
  <si>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</si>
  <si>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</si>
  <si>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</si>
  <si>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</si>
  <si>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</si>
  <si>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</si>
  <si>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</si>
  <si>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</si>
  <si>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</si>
  <si>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</si>
  <si>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</si>
  <si>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</si>
  <si>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</si>
  <si>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</si>
  <si>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</si>
  <si>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</si>
  <si>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</si>
  <si>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</si>
  <si>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</si>
  <si>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</si>
  <si>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</si>
  <si>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</si>
  <si>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</si>
  <si>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</si>
  <si>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</si>
  <si>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</si>
  <si>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</si>
  <si>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</si>
  <si>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</si>
  <si>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</si>
  <si>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</si>
  <si>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</si>
  <si>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</si>
  <si>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</si>
  <si>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</si>
  <si>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</si>
  <si>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</si>
  <si>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</si>
  <si>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</si>
  <si>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</si>
  <si>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</si>
  <si>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</si>
  <si>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</si>
  <si>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</si>
  <si>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</si>
  <si>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</si>
  <si>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</si>
  <si>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</si>
  <si>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</si>
  <si>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</si>
  <si>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</si>
  <si>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</si>
  <si>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</si>
  <si>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</si>
  <si>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</si>
  <si>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</si>
  <si>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</si>
  <si>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</si>
  <si>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</si>
  <si>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</si>
  <si>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</si>
  <si>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</si>
  <si>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</si>
  <si>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</si>
  <si>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 except par value)</t>
  </si>
  <si>
    <t>Assets:</t>
  </si>
  <si>
    <t>Cash and cash equivalents</t>
  </si>
  <si>
    <t>Royalty receivable</t>
  </si>
  <si>
    <t>Prepaid expenses and other current assets</t>
  </si>
  <si>
    <t>Income tax receivable</t>
  </si>
  <si>
    <t>Total current assets</t>
  </si>
  <si>
    <t>Property, plant and equipment, net (Note 5)</t>
  </si>
  <si>
    <t>Intangible asset, net of accumulated amortization of $983 and $776 (Note 3)</t>
  </si>
  <si>
    <t>Intangibles - Accumulated Amortisation</t>
  </si>
  <si>
    <t>Total assets</t>
  </si>
  <si>
    <t>Liabilities:</t>
  </si>
  <si>
    <t>Accounts payable</t>
  </si>
  <si>
    <t>Accrued expenses (Note 6)</t>
  </si>
  <si>
    <t>Accruals</t>
  </si>
  <si>
    <t>Accrued interest</t>
  </si>
  <si>
    <t>Other current liabilities</t>
  </si>
  <si>
    <t>Sales returns liability</t>
  </si>
  <si>
    <t>Debt, net of discounts (Note 7)</t>
  </si>
  <si>
    <t>Borrowings</t>
  </si>
  <si>
    <t>Total current liabilities</t>
  </si>
  <si>
    <t>Debt to related party, net of discounts (Note 7)</t>
  </si>
  <si>
    <t>Trade Creditors - Non current Liabilities</t>
  </si>
  <si>
    <t>Accrued interest to related party (Note 7)</t>
  </si>
  <si>
    <t>Total liabilities</t>
  </si>
  <si>
    <t>Commitments and contingencies (Note 14)</t>
  </si>
  <si>
    <t>Stockholders deficit:</t>
  </si>
  <si>
    <t>Common stock - $0.01 par value per share; 100,000 shares authorized, 21,034 and 20,796 shares issued and outstanding at December 31, 2018 and 2017, respectively</t>
  </si>
  <si>
    <t>Additional paid-in capital</t>
  </si>
  <si>
    <t>Accumulated deficit</t>
  </si>
  <si>
    <t>Total stockholders deficit</t>
  </si>
  <si>
    <t>Revenues:</t>
  </si>
  <si>
    <t>Revenue</t>
  </si>
  <si>
    <t>License fee revenue</t>
  </si>
  <si>
    <t>Collaboration revenue</t>
  </si>
  <si>
    <t>Royalty revenue</t>
  </si>
  <si>
    <t>Product sales, net</t>
  </si>
  <si>
    <t>Total revenues, net</t>
  </si>
  <si>
    <t>Total Cost of Revenue</t>
  </si>
  <si>
    <t>Total Cost of Revenue TODO REMOVE</t>
  </si>
  <si>
    <t>Costs and expenses:</t>
  </si>
  <si>
    <t>Cost of sales</t>
  </si>
  <si>
    <t>Research and development</t>
  </si>
  <si>
    <t>Selling, marketing, general and administrative</t>
  </si>
  <si>
    <t>Total costs and expenses</t>
  </si>
  <si>
    <t>Operating loss</t>
  </si>
  <si>
    <t>Operating Loss</t>
  </si>
  <si>
    <t>Non-operating income (expense):</t>
  </si>
  <si>
    <t>Interest expense, net (Note 7)</t>
  </si>
  <si>
    <t>Gain on debt extinguishment (Note 7)</t>
  </si>
  <si>
    <t>Other Income - net</t>
  </si>
  <si>
    <t>Total other income (expense), net</t>
  </si>
  <si>
    <t>Loss before income taxes</t>
  </si>
  <si>
    <t>Profit before Zakat</t>
  </si>
  <si>
    <t>Provision (benefit) for income taxes</t>
  </si>
  <si>
    <t>Net loss</t>
  </si>
  <si>
    <t>Net loss per share (Note 13):</t>
  </si>
  <si>
    <t>Basic</t>
  </si>
  <si>
    <t>Diluted</t>
  </si>
  <si>
    <t>Weighted average number of shares outstanding:</t>
  </si>
  <si>
    <t>Balance at January 1, 2017</t>
  </si>
  <si>
    <t>Operating Activities</t>
  </si>
  <si>
    <t>Non-cash share-based compensation</t>
  </si>
  <si>
    <t>Issuance of shares and common stock purchase warrants under private placement</t>
  </si>
  <si>
    <t>Financing Activities</t>
  </si>
  <si>
    <t>Net distribution of common stock pursuant to restricted stock unit award plan</t>
  </si>
  <si>
    <t>Balance at December 31, 2017</t>
  </si>
  <si>
    <t>Cash Flows from Operating Activities:</t>
  </si>
  <si>
    <t>Adjustments to reconcile net loss to net cash used in operating activities:</t>
  </si>
  <si>
    <t>Provision for sales returns</t>
  </si>
  <si>
    <t>Capitalized debt discount</t>
  </si>
  <si>
    <t>Amortization of debt discount and deferred debt issue costs</t>
  </si>
  <si>
    <t>Amortization of intangible asset</t>
  </si>
  <si>
    <t>Gain on debt extinguishment</t>
  </si>
  <si>
    <t>Gain on disposals of property, plant and equipment</t>
  </si>
  <si>
    <t>Changes in assets and liabilities:</t>
  </si>
  <si>
    <t>Trade accounts receivable</t>
  </si>
  <si>
    <t>Collaboration revenue receivable</t>
  </si>
  <si>
    <t>Inventories</t>
  </si>
  <si>
    <t>Accrued interest on debt</t>
  </si>
  <si>
    <t>Interest income</t>
  </si>
  <si>
    <t>Accrued interest on related party debt</t>
  </si>
  <si>
    <t>Net cash used in operating activities</t>
  </si>
  <si>
    <t>Cash Flows from Investing Activities:</t>
  </si>
  <si>
    <t>Investing Activities</t>
  </si>
  <si>
    <t>Proceeds from transfer of equipment to licensee</t>
  </si>
  <si>
    <t>Proceeds from transfer of inventory to licensee</t>
  </si>
  <si>
    <t>Net cash provided by investing activities</t>
  </si>
  <si>
    <t>Cash Flows from Financing Activities:</t>
  </si>
  <si>
    <t>Proceeds from distribution of restricted stock units</t>
  </si>
  <si>
    <t>Proceeds from related party debt</t>
  </si>
  <si>
    <t>Principal payments debt</t>
  </si>
  <si>
    <t>Issuance of common stock</t>
  </si>
  <si>
    <t>Finance Costs</t>
  </si>
  <si>
    <t>Net cash provided by financing activities</t>
  </si>
  <si>
    <t>Net decrease in cash and cash equivalents</t>
  </si>
  <si>
    <t>Cash and cash equivalents at beginning of year</t>
  </si>
  <si>
    <t>Cash and cash equivalents at beginning of period</t>
  </si>
  <si>
    <t>Cash and cash equivalents at end of year</t>
  </si>
  <si>
    <t>Supplemental Disclosures of Cash Flow Information: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</si>
  <si>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</si>
  <si>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</si>
  <si>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</si>
  <si>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</si>
  <si>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</si>
  <si>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property, plant and equipment</t>
  </si>
  <si>
    <t>office equipment</t>
  </si>
  <si>
    <t>less: accumulated depreciation</t>
  </si>
  <si>
    <t>accumulated depreciation and amortisation</t>
  </si>
  <si>
    <t>other non-current liabilities</t>
  </si>
  <si>
    <t>ordinary shares</t>
  </si>
  <si>
    <t>additional paid-in capital</t>
  </si>
  <si>
    <t>added from pdf</t>
  </si>
  <si>
    <t>license fee revenue</t>
  </si>
  <si>
    <t>collaboration revenue</t>
  </si>
  <si>
    <t>royalty revenue</t>
  </si>
  <si>
    <t>product sales, net</t>
  </si>
  <si>
    <t>deleted this value</t>
  </si>
  <si>
    <t>non-operating income</t>
  </si>
  <si>
    <t>gain on debt extinguishment</t>
  </si>
  <si>
    <t>split values into headings from pdf</t>
  </si>
  <si>
    <t>land and buildings</t>
  </si>
  <si>
    <t>building and improvements</t>
  </si>
  <si>
    <t>land and improvements</t>
  </si>
  <si>
    <t>scientific equipment</t>
  </si>
  <si>
    <t>computer hardware and software</t>
  </si>
  <si>
    <t>machinery and equipment</t>
  </si>
  <si>
    <t>other fixed assets</t>
  </si>
  <si>
    <t>other personal property</t>
  </si>
  <si>
    <t>tax recoverable</t>
  </si>
  <si>
    <t>income tax receivable</t>
  </si>
  <si>
    <t>long term tax recoverable</t>
  </si>
  <si>
    <t>changed value</t>
  </si>
  <si>
    <t>accounts payable</t>
  </si>
  <si>
    <t>accrued expenses</t>
  </si>
  <si>
    <t>accrued interest</t>
  </si>
  <si>
    <t>other operating current liabilities</t>
  </si>
  <si>
    <t>other current liabilities</t>
  </si>
  <si>
    <t>sales returns liability</t>
  </si>
  <si>
    <t>accrued interest to related party</t>
  </si>
  <si>
    <t>split values</t>
  </si>
  <si>
    <t>common stock - $0.01 par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</si>
</sst>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4" fillId="12" borderId="0" xfId="0" applyFon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77-4007-9EA4-DBF248C99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37E-4BB3-B1FE-B236A81A94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E2-49A5-A42B-5248CFBE06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D0-4509-B6AE-E110DB2AB4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8D-4E16-93B5-C2CD863881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2B-4DFE-A33B-FB1C62FBF2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02-4005-82AD-6C6017F92D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F1-464D-B15B-90F73BE7EB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67-4340-968E-3DF048A04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E8-455D-879C-7820355127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16-49E4-998D-E64CA490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77-4BE2-9E5F-1530C7B2F0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9C-4467-A673-DCD9A519B1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89-483F-B97A-5DBD64D553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DB-46A4-A484-138C60957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-3842</v>
      </c>
      <c r="G6" s="7">
        <f t="shared" ref="G6:O6" si="1">IF(G4=$BF$1,"",G71)</f>
        <v>-5682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1691</v>
      </c>
      <c r="G7" s="7">
        <f t="shared" ref="G7:O7" si="2">IF(G4=$BF$1,"",G128)</f>
        <v>2038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461</v>
      </c>
      <c r="G8" s="7">
        <f t="shared" ref="G8:O8" si="3">IF(G4=$BF$1,"",G161)</f>
        <v>2566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1435</v>
      </c>
      <c r="G9" s="7">
        <f t="shared" ref="G9:O9" si="4">IF(G4=$BF$1,"",G189)</f>
        <v>4631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4334</v>
      </c>
      <c r="G10" s="7">
        <f t="shared" ref="G10:O10" si="5">IF(G4=$BF$1,"",G210)</f>
        <v>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-3617</v>
      </c>
      <c r="G11" s="7">
        <f t="shared" ref="G11:O11" si="6">IF(G4=$BF$1,"",G227)</f>
        <v>-27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2152</v>
      </c>
      <c r="G12" s="35">
        <f t="shared" ref="G12:O12" si="7">IF(G4=$BF$1,"",SUM(G7:G8))</f>
        <v>4604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2152</v>
      </c>
      <c r="G13" s="35">
        <f t="shared" ref="G13:O13" si="8">IF(G4=$BF$1,"",SUM(G9:G11))</f>
        <v>4604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410</v>
      </c>
      <c r="G24">
        <f>2500+59+300+107</f>
        <v>2966</v>
      </c>
      <c r="P24" s="44" t="s">
        <v>486</v>
      </c>
    </row>
    <row r="25" spans="5:16">
      <c r="E25" s="1" t="s">
        <v>27</v>
      </c>
      <c r="F25"/>
      <c r="G25">
        <v>128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410</v>
      </c>
      <c r="G30" s="7">
        <f>IF(G4=$BF$1,"",G24-G25+ABS(G26)-G27-G28-G29)</f>
        <v>2838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4" t="s">
        <v>491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2566</v>
      </c>
      <c r="G34">
        <v>4342</v>
      </c>
    </row>
    <row r="35" spans="5:16">
      <c r="E35" s="1" t="s">
        <v>37</v>
      </c>
      <c r="F35">
        <v>1759</v>
      </c>
      <c r="G35">
        <v>3721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4325</v>
      </c>
      <c r="G43" s="7">
        <f>G32+G33+G34+G35+G36+G37+G38+G39+G40+G41+G42</f>
        <v>8063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-3915</v>
      </c>
      <c r="G44" s="7">
        <f>IF(G4=$BF$1,"",G30+G31-G43)</f>
        <v>-5225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-223</v>
      </c>
      <c r="G52">
        <v>-592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  <c r="F55" s="38">
        <v>296</v>
      </c>
      <c r="P55" s="44" t="s">
        <v>486</v>
      </c>
    </row>
    <row r="56" spans="5:16">
      <c r="E56" s="1" t="s">
        <v>58</v>
      </c>
      <c r="F56">
        <v>0</v>
      </c>
      <c r="G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-3842</v>
      </c>
      <c r="G59" s="7">
        <f>IF(G4=$BF$1,"",G44+G45+G46+G47+G48-G49-G50-G51+G52-G53+G54+G55-G56+G57+G58)</f>
        <v>-5817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  <c r="F60">
        <v>0</v>
      </c>
      <c r="G60">
        <v>-135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-3842</v>
      </c>
      <c r="G67" s="7">
        <f>IF(G4=$BF$1,"",SUM(G59,-G60,-ABS(G61),-G62,-G66))</f>
        <v>-5682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-3842</v>
      </c>
      <c r="G71" s="7">
        <f t="shared" ref="G71:O71" si="14">IF(G4=$BF$1,"",SUM(G67:G70))</f>
        <v>-5682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-3842</v>
      </c>
      <c r="G83" s="7">
        <f t="shared" ref="G83:O83" si="15">IF(G4=$BF$1,"",SUM(G71:G82))</f>
        <v>-5682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5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1273+162</f>
        <v>1435</v>
      </c>
      <c r="G89" s="38">
        <f>1273+162</f>
        <v>1435</v>
      </c>
      <c r="P89" s="44" t="s">
        <v>494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598+107+275+27</f>
        <v>1007</v>
      </c>
      <c r="G92">
        <f>598+107+275+27</f>
        <v>1007</v>
      </c>
      <c r="P92" s="44" t="s">
        <v>494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70</v>
      </c>
      <c r="G95" s="38">
        <v>70</v>
      </c>
      <c r="P95" s="44" t="s">
        <v>494</v>
      </c>
    </row>
    <row r="96" spans="5:16">
      <c r="E96" s="12"/>
    </row>
    <row r="98" spans="5:16">
      <c r="E98" s="6" t="s">
        <v>88</v>
      </c>
      <c r="F98" s="7">
        <f>F89+F90+F91+F92+F93+F94+F95+F96</f>
        <v>2512</v>
      </c>
      <c r="G98" s="7">
        <f>IF(G4=$BF$1,"",G89+G90+G91+G92+G93+G94+G95+G96)</f>
        <v>2512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-1906</v>
      </c>
      <c r="G99" s="38">
        <v>-1833</v>
      </c>
      <c r="P99" s="44" t="s">
        <v>486</v>
      </c>
    </row>
    <row r="100" spans="5:16">
      <c r="E100" s="6" t="s">
        <v>90</v>
      </c>
      <c r="F100" s="7">
        <f>F98+F99</f>
        <v>606</v>
      </c>
      <c r="G100" s="7">
        <f t="shared" ref="G100:O100" si="17">IF(G4=$BF$1,"",G98+G99)</f>
        <v>679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  <c r="F103">
        <v>1017</v>
      </c>
      <c r="G103">
        <v>1224</v>
      </c>
    </row>
    <row r="104" spans="5:16">
      <c r="E104" s="6" t="s">
        <v>94</v>
      </c>
      <c r="F104" s="7">
        <f>F101+F102+F103</f>
        <v>1017</v>
      </c>
      <c r="G104" s="7">
        <f t="shared" ref="G104:O104" si="18">IF(G4=$BF$1,"",G101+G102+G103)</f>
        <v>1224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  <c r="F110" s="38">
        <v>68</v>
      </c>
      <c r="G110" s="38">
        <v>135</v>
      </c>
      <c r="P110" s="46" t="s">
        <v>486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1691</v>
      </c>
      <c r="G128" s="7">
        <f t="shared" ref="G128:O128" si="19">IF(G4=$BF$1,"",G100+SUM(G104:G126))</f>
        <v>2038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91</v>
      </c>
      <c r="G130">
        <v>2220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91</v>
      </c>
      <c r="G140" s="7">
        <f t="shared" ref="G140:O140" si="20">IF(G4=$BF$1,"",G130+G131+G132+G133+G134+G135+G136+G139)</f>
        <v>2220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67</v>
      </c>
      <c r="G151"/>
      <c r="P151" s="46" t="s">
        <v>486</v>
      </c>
    </row>
    <row r="154" spans="5:16">
      <c r="E154" s="12" t="s">
        <v>134</v>
      </c>
      <c r="F154">
        <v>166</v>
      </c>
      <c r="G154">
        <v>275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137</v>
      </c>
      <c r="G157">
        <v>71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370</v>
      </c>
      <c r="G160" s="7">
        <f>IF(G4=$BF$1,"",G146+G147+G148+G149+G150+G151+G152+G153+G154+G155+G156+G157+G158+G159)</f>
        <v>346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461</v>
      </c>
      <c r="G161" s="7">
        <f t="shared" ref="G161:O161" si="22">IF(G4=$BF$1,"",G140+G145+G160)</f>
        <v>2566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>
        <v>0</v>
      </c>
      <c r="G168">
        <v>2694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605+596</f>
        <v>1201</v>
      </c>
      <c r="G184">
        <f>3+939+700</f>
        <v>1642</v>
      </c>
      <c r="P184" s="46" t="s">
        <v>506</v>
      </c>
    </row>
    <row r="185" spans="5:16">
      <c r="E185" s="12" t="s">
        <v>162</v>
      </c>
    </row>
    <row r="187" spans="5:16">
      <c r="E187" s="1" t="s">
        <v>163</v>
      </c>
      <c r="F187">
        <f>11+223</f>
        <v>234</v>
      </c>
      <c r="G187">
        <f>41+254</f>
        <v>295</v>
      </c>
      <c r="P187" s="46" t="s">
        <v>506</v>
      </c>
    </row>
    <row r="188" spans="5:16">
      <c r="E188" s="1" t="s">
        <v>164</v>
      </c>
      <c r="F188"/>
      <c r="G188"/>
    </row>
    <row r="189" spans="5:16">
      <c r="E189" s="6" t="s">
        <v>13</v>
      </c>
      <c r="F189" s="7">
        <f>SUM(F163:F188)</f>
        <v>1435</v>
      </c>
      <c r="G189" s="7">
        <f t="shared" ref="G189:O189" si="23">IF(G4=$BF$1,"",SUM(G163:G188))</f>
        <v>4631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  <c r="F196">
        <v>4224</v>
      </c>
      <c r="G196">
        <v>0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110</v>
      </c>
      <c r="G209"/>
      <c r="P209" s="46" t="s">
        <v>486</v>
      </c>
    </row>
    <row r="210" spans="5:16">
      <c r="E210" s="6" t="s">
        <v>14</v>
      </c>
      <c r="F210" s="7">
        <f>SUM(F191:F209)</f>
        <v>4334</v>
      </c>
      <c r="G210" s="7">
        <f t="shared" ref="G210:O210" si="24">IF(G4=$BF$1,"",SUM(G191:G209))</f>
        <v>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210+380395</f>
        <v>380605</v>
      </c>
      <c r="G212">
        <f>208+380145</f>
        <v>380353</v>
      </c>
      <c r="P212" s="46" t="s">
        <v>514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-384222</v>
      </c>
      <c r="G217">
        <v>-380380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-3617</v>
      </c>
      <c r="G227" s="7">
        <f t="shared" ref="G227:O227" si="25">IF(G4=$BF$1,"",SUM(G212:G226))</f>
        <v>-27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-3842</v>
      </c>
      <c r="G267">
        <v>-5682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73</v>
      </c>
      <c r="G271">
        <v>87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  <c r="F274">
        <v>4350</v>
      </c>
      <c r="G274">
        <v>0</v>
      </c>
    </row>
    <row r="275" spans="5:7" ht="25.5" customHeight="1">
      <c r="E275" s="1" t="s">
        <v>240</v>
      </c>
      <c r="F275">
        <v>294</v>
      </c>
      <c r="G275">
        <v>306</v>
      </c>
    </row>
    <row r="276" spans="5:7">
      <c r="E276" s="1" t="s">
        <v>241</v>
      </c>
      <c r="F276">
        <v>-296</v>
      </c>
      <c r="G276">
        <v>0</v>
      </c>
    </row>
    <row r="277" spans="5:7" ht="25.5" customHeight="1">
      <c r="E277" s="1" t="s">
        <v>242</v>
      </c>
    </row>
    <row r="278" spans="5:7">
      <c r="E278" s="1" t="s">
        <v>243</v>
      </c>
      <c r="F278">
        <v>-566</v>
      </c>
      <c r="G278">
        <v>141</v>
      </c>
    </row>
    <row r="279" spans="5:7">
      <c r="E279" s="1" t="s">
        <v>244</v>
      </c>
    </row>
    <row r="280" spans="5:7" ht="25.5" customHeight="1">
      <c r="E280" s="1" t="s">
        <v>245</v>
      </c>
      <c r="F280">
        <v>0</v>
      </c>
      <c r="G280">
        <v>-2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3855</v>
      </c>
      <c r="G296" s="7">
        <f>IF(G4=$BF$1,"",G271+G272+G273+G274+G275+G276+G277+G278+G279+G280+G281+G282+G283+G284+G285+G286+G287+G288+G289+G290+G291+G292+G293+G294+G295)</f>
        <v>532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13</v>
      </c>
      <c r="G297" s="7">
        <f t="shared" ref="G297:O297" si="27">IF(G4=$BF$1,"",MIN(F267,F268,F269)+F296)</f>
        <v>13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0</v>
      </c>
      <c r="G299">
        <v>103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109</v>
      </c>
      <c r="G302">
        <v>-7</v>
      </c>
    </row>
    <row r="303" spans="5:15">
      <c r="E303" s="1" t="s">
        <v>265</v>
      </c>
      <c r="F303">
        <v>0</v>
      </c>
      <c r="G303">
        <v>23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602</v>
      </c>
      <c r="G315">
        <v>-74</v>
      </c>
    </row>
    <row r="316" spans="5:15">
      <c r="E316" s="1" t="s">
        <v>276</v>
      </c>
      <c r="F316">
        <v>0</v>
      </c>
      <c r="G316">
        <v>79</v>
      </c>
    </row>
    <row r="317" spans="5:15">
      <c r="E317" s="1" t="s">
        <v>277</v>
      </c>
      <c r="F317">
        <v>-341</v>
      </c>
      <c r="G317">
        <v>258</v>
      </c>
    </row>
    <row r="318" spans="5:15">
      <c r="E318" s="6" t="s">
        <v>278</v>
      </c>
      <c r="F318" s="7">
        <f>F299+F300+F301+F302+F303+F304+F305+F306+F307+F308+F309+F310+F311+F312+F313+F314+F315+F316+F317</f>
        <v>370</v>
      </c>
      <c r="G318" s="7">
        <f>IF(G4=$BF$1,"",G299+G300+G301+G302+G303+G304+G305+G306+G307+G308+G309+G310+G311+G312+G313+G314+G315+G316+G317)</f>
        <v>382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383</v>
      </c>
      <c r="G319" s="7">
        <f t="shared" ref="G319:O319" si="28">IF(G4=$BF$1,"",G297+G318)</f>
        <v>395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383</v>
      </c>
      <c r="G326" s="7">
        <f t="shared" ref="G326:O326" si="30">IF(G4=$BF$1,"",G325+G319)</f>
        <v>395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  <c r="F329">
        <v>0</v>
      </c>
      <c r="G329">
        <v>309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309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8913</v>
      </c>
      <c r="G339">
        <v>89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8913</v>
      </c>
      <c r="G352" s="7">
        <f>IF(G4=$BF$1,"",SUM(G339:G351))</f>
        <v>89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9296</v>
      </c>
      <c r="G353" s="7">
        <f t="shared" ref="G353:O353" si="33">IF(G4=$BF$1,"",G326+G337+G352)</f>
        <v>793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9296</v>
      </c>
      <c r="G355" s="7">
        <f t="shared" ref="G355:O355" si="34">IF(G4=$BF$1,"",G353+G354)</f>
        <v>793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2220</v>
      </c>
      <c r="G356">
        <v>5181</v>
      </c>
    </row>
    <row r="357" spans="5:15">
      <c r="E357" s="6" t="s">
        <v>316</v>
      </c>
      <c r="F357" s="7">
        <f>F355+F356</f>
        <v>11516</v>
      </c>
      <c r="G357" s="7">
        <f t="shared" ref="G357:O357" si="35">IF(G4=$BF$1,"",G355+G356)</f>
        <v>5974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-0.86176668914362775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-0.32382963745160154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-0.53258036490008687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0.95684423465947399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-9.5487804878048781</v>
      </c>
      <c r="G370" s="27">
        <f t="shared" si="42"/>
        <v>-1.7616318273769387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-9.3707317073170735</v>
      </c>
      <c r="G371" s="28">
        <f t="shared" si="43"/>
        <v>-1.9157113958192853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-1.7853159851301115</v>
      </c>
      <c r="G372" s="27">
        <f t="shared" si="44"/>
        <v>-1.234144222415291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1.0622062482720487</v>
      </c>
      <c r="G373" s="27">
        <f t="shared" si="45"/>
        <v>210.44444444444446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2.6807620817843865</v>
      </c>
      <c r="G376" s="30">
        <f t="shared" si="47"/>
        <v>1.0058644656820157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-1.5949682056953276</v>
      </c>
      <c r="G377" s="30">
        <f t="shared" si="48"/>
        <v>-171.5185185185185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0.32125435540069686</v>
      </c>
      <c r="G382" s="32">
        <f t="shared" si="51"/>
        <v>0.55409198877132371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0.32125435540069686</v>
      </c>
      <c r="G383" s="32">
        <f t="shared" si="52"/>
        <v>0.55409198877132371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6.3414634146341464E-2</v>
      </c>
      <c r="G384" s="32">
        <f t="shared" si="53"/>
        <v>0.47937810408119197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0.26689895470383274</v>
      </c>
      <c r="G385" s="32">
        <f t="shared" si="54"/>
        <v>8.5294752753185057E-2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91</v>
      </c>
      <c r="G418" s="17">
        <f>G130-G417</f>
        <v>2220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474</v>
      </c>
      <c r="B1" s="39" t="s">
        <v>475</v>
      </c>
      <c r="C1" s="39" t="s">
        <v>476</v>
      </c>
      <c r="D1" s="39"/>
    </row>
    <row r="2" spans="1:4">
      <c r="A2" s="41" t="s">
        <v>487</v>
      </c>
      <c r="B2" s="41" t="s">
        <v>477</v>
      </c>
      <c r="C2" s="39" t="s">
        <v>478</v>
      </c>
      <c r="D2" s="39"/>
    </row>
    <row r="3" spans="1:4">
      <c r="A3" s="41" t="s">
        <v>488</v>
      </c>
      <c r="B3" s="41" t="s">
        <v>477</v>
      </c>
      <c r="C3" s="39" t="s">
        <v>478</v>
      </c>
    </row>
    <row r="4" spans="1:4">
      <c r="A4" s="41" t="s">
        <v>489</v>
      </c>
      <c r="B4" s="41" t="s">
        <v>477</v>
      </c>
      <c r="C4" s="39" t="s">
        <v>478</v>
      </c>
    </row>
    <row r="5" spans="1:4">
      <c r="A5" s="41" t="s">
        <v>490</v>
      </c>
      <c r="B5" s="41" t="s">
        <v>477</v>
      </c>
      <c r="C5" s="39" t="s">
        <v>478</v>
      </c>
    </row>
    <row r="6" spans="1:4">
      <c r="A6" s="41" t="s">
        <v>493</v>
      </c>
      <c r="B6" s="41" t="s">
        <v>492</v>
      </c>
      <c r="C6" s="39" t="s">
        <v>478</v>
      </c>
    </row>
    <row r="7" spans="1:4">
      <c r="A7" s="41" t="s">
        <v>496</v>
      </c>
      <c r="B7" s="41" t="s">
        <v>495</v>
      </c>
      <c r="C7" s="39" t="s">
        <v>478</v>
      </c>
    </row>
    <row r="8" spans="1:4">
      <c r="A8" s="41" t="s">
        <v>497</v>
      </c>
      <c r="B8" s="41" t="s">
        <v>495</v>
      </c>
      <c r="C8" s="39" t="s">
        <v>478</v>
      </c>
    </row>
    <row r="9" spans="1:4">
      <c r="A9" s="41" t="s">
        <v>498</v>
      </c>
      <c r="B9" s="41" t="s">
        <v>479</v>
      </c>
      <c r="C9" s="39" t="s">
        <v>478</v>
      </c>
    </row>
    <row r="10" spans="1:4">
      <c r="A10" s="41" t="s">
        <v>499</v>
      </c>
      <c r="B10" s="41" t="s">
        <v>479</v>
      </c>
      <c r="C10" s="39" t="s">
        <v>478</v>
      </c>
    </row>
    <row r="11" spans="1:4">
      <c r="A11" s="41" t="s">
        <v>500</v>
      </c>
      <c r="B11" s="41" t="s">
        <v>479</v>
      </c>
      <c r="C11" s="39" t="s">
        <v>478</v>
      </c>
    </row>
    <row r="12" spans="1:4">
      <c r="A12" s="41" t="s">
        <v>480</v>
      </c>
      <c r="B12" s="41" t="s">
        <v>479</v>
      </c>
      <c r="C12" s="39" t="s">
        <v>478</v>
      </c>
    </row>
    <row r="13" spans="1:4">
      <c r="A13" s="42" t="s">
        <v>502</v>
      </c>
      <c r="B13" s="41" t="s">
        <v>501</v>
      </c>
      <c r="C13" s="39" t="s">
        <v>478</v>
      </c>
    </row>
    <row r="14" spans="1:4">
      <c r="A14" s="41" t="s">
        <v>481</v>
      </c>
      <c r="B14" s="41" t="s">
        <v>482</v>
      </c>
      <c r="C14" s="39" t="s">
        <v>478</v>
      </c>
    </row>
    <row r="15" spans="1:4">
      <c r="A15" s="41" t="s">
        <v>504</v>
      </c>
      <c r="B15" s="41" t="s">
        <v>503</v>
      </c>
      <c r="C15" s="39" t="s">
        <v>478</v>
      </c>
    </row>
    <row r="16" spans="1:4">
      <c r="A16" s="41" t="s">
        <v>504</v>
      </c>
      <c r="B16" s="41" t="s">
        <v>505</v>
      </c>
      <c r="C16" s="39" t="s">
        <v>478</v>
      </c>
    </row>
    <row r="17" spans="1:3">
      <c r="A17" s="41" t="s">
        <v>507</v>
      </c>
      <c r="B17" s="41" t="s">
        <v>161</v>
      </c>
      <c r="C17" s="39" t="s">
        <v>478</v>
      </c>
    </row>
    <row r="18" spans="1:3">
      <c r="A18" s="41" t="s">
        <v>508</v>
      </c>
      <c r="B18" s="41" t="s">
        <v>161</v>
      </c>
      <c r="C18" s="39" t="s">
        <v>478</v>
      </c>
    </row>
    <row r="19" spans="1:3">
      <c r="A19" s="43" t="s">
        <v>509</v>
      </c>
      <c r="B19" s="43" t="s">
        <v>161</v>
      </c>
      <c r="C19" s="39" t="s">
        <v>478</v>
      </c>
    </row>
    <row r="20" spans="1:3">
      <c r="A20" s="43" t="s">
        <v>511</v>
      </c>
      <c r="B20" s="43" t="s">
        <v>510</v>
      </c>
      <c r="C20" s="39" t="s">
        <v>478</v>
      </c>
    </row>
    <row r="21" spans="1:3">
      <c r="A21" s="43" t="s">
        <v>512</v>
      </c>
      <c r="B21" s="43" t="s">
        <v>510</v>
      </c>
      <c r="C21" s="39" t="s">
        <v>478</v>
      </c>
    </row>
    <row r="22" spans="1:3">
      <c r="A22" s="43" t="s">
        <v>513</v>
      </c>
      <c r="B22" s="43" t="s">
        <v>483</v>
      </c>
      <c r="C22" s="39" t="s">
        <v>478</v>
      </c>
    </row>
    <row r="23" spans="1:3">
      <c r="A23" s="43" t="s">
        <v>515</v>
      </c>
      <c r="B23" s="43" t="s">
        <v>484</v>
      </c>
      <c r="C23" s="39" t="s">
        <v>478</v>
      </c>
    </row>
    <row r="24" spans="1:3">
      <c r="A24" s="43" t="s">
        <v>485</v>
      </c>
      <c r="B24" s="43" t="s">
        <v>484</v>
      </c>
      <c r="C24" s="39" t="s">
        <v>478</v>
      </c>
    </row>
    <row r="25" spans="1:3">
      <c r="A25" s="43"/>
      <c r="B25" s="43"/>
      <c r="C25" s="39"/>
    </row>
    <row r="26" spans="1:3">
      <c r="A26" s="43"/>
      <c r="B26" s="43"/>
      <c r="C26" s="39"/>
    </row>
    <row r="27" spans="1:3">
      <c r="A27" s="43"/>
      <c r="B27" s="43"/>
      <c r="C27" s="39"/>
    </row>
    <row r="28" spans="1:3">
      <c r="A28" s="43"/>
      <c r="B28" s="43"/>
      <c r="C28" s="39"/>
    </row>
    <row r="29" spans="1:3">
      <c r="A29" s="43"/>
      <c r="B29" s="43"/>
      <c r="C29" s="39"/>
    </row>
    <row r="30" spans="1:3">
      <c r="A30" s="43"/>
      <c r="B30" s="43"/>
      <c r="C30" s="39"/>
    </row>
    <row r="31" spans="1:3">
      <c r="A31" s="43"/>
      <c r="B31" s="43"/>
      <c r="C31" s="39"/>
    </row>
    <row r="32" spans="1:3">
      <c r="A32" s="43"/>
      <c r="B32" s="43"/>
      <c r="C32" s="39"/>
    </row>
    <row r="33" spans="1:3">
      <c r="A33" s="42"/>
      <c r="B33" s="43"/>
      <c r="C33" s="39"/>
    </row>
    <row r="34" spans="1:3">
      <c r="A34" s="42"/>
      <c r="B34" s="43"/>
      <c r="C34" s="39"/>
    </row>
    <row r="35" spans="1:3">
      <c r="A35" s="43"/>
      <c r="B35" s="43"/>
      <c r="C35" s="39"/>
    </row>
    <row r="36" spans="1:3">
      <c r="A36" s="43"/>
      <c r="B36" s="43"/>
      <c r="C36" s="39"/>
    </row>
    <row r="37" spans="1:3">
      <c r="A37" s="43"/>
      <c r="B37" s="43"/>
      <c r="C37" s="39"/>
    </row>
    <row r="38" spans="1:3">
      <c r="A38" s="43"/>
      <c r="B38" s="43"/>
    </row>
    <row r="39" spans="1:3">
      <c r="A39" s="43"/>
      <c r="B39" s="43"/>
    </row>
    <row r="40" spans="1:3">
      <c r="A40" s="43"/>
      <c r="B40" s="43"/>
    </row>
    <row r="41" spans="1:3">
      <c r="A41" s="43"/>
      <c r="B41" s="43"/>
    </row>
    <row r="42" spans="1:3">
      <c r="A42" s="43"/>
      <c r="B42" s="43"/>
    </row>
    <row r="43" spans="1:3">
      <c r="A43" s="43"/>
      <c r="B43" s="43"/>
    </row>
    <row r="44" spans="1:3">
      <c r="A44" s="43"/>
      <c r="B44" s="43"/>
    </row>
    <row r="45" spans="1:3">
      <c r="A45" s="43"/>
      <c r="B45" s="43"/>
    </row>
    <row r="46" spans="1:3">
      <c r="A46" s="43"/>
      <c r="B46" s="43"/>
    </row>
    <row r="47" spans="1:3">
      <c r="A47" s="43"/>
      <c r="B47" s="43"/>
    </row>
    <row r="48" spans="1:3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2" sqref="A22"/>
    </sheetView>
  </sheetViews>
  <sheetFormatPr defaultRowHeight="12.75"/>
  <cols>
    <col min="1" max="4" width="24.7109375" customWidth="1"/>
  </cols>
  <sheetData>
    <row r="1" spans="1:6">
      <c r="A1" t="s">
        <v>374</v>
      </c>
    </row>
    <row r="2" spans="1:6">
      <c r="E2">
        <v>2018</v>
      </c>
      <c r="F2">
        <v>2017</v>
      </c>
    </row>
    <row r="3" spans="1:6">
      <c r="A3" t="s">
        <v>375</v>
      </c>
    </row>
    <row r="4" spans="1:6">
      <c r="A4" t="s">
        <v>376</v>
      </c>
      <c r="B4" t="s">
        <v>117</v>
      </c>
      <c r="C4" t="s">
        <v>117</v>
      </c>
      <c r="D4" t="s">
        <v>116</v>
      </c>
      <c r="E4">
        <v>91</v>
      </c>
      <c r="F4">
        <v>2220</v>
      </c>
    </row>
    <row r="5" spans="1:6">
      <c r="A5" t="s">
        <v>377</v>
      </c>
      <c r="B5" t="s">
        <v>352</v>
      </c>
      <c r="C5" t="s">
        <v>137</v>
      </c>
      <c r="D5" t="s">
        <v>116</v>
      </c>
      <c r="E5">
        <v>137</v>
      </c>
      <c r="F5">
        <v>71</v>
      </c>
    </row>
    <row r="6" spans="1:6">
      <c r="A6" t="s">
        <v>378</v>
      </c>
      <c r="B6" t="s">
        <v>134</v>
      </c>
      <c r="C6" t="s">
        <v>134</v>
      </c>
      <c r="D6" t="s">
        <v>116</v>
      </c>
      <c r="E6">
        <v>166</v>
      </c>
      <c r="F6">
        <v>275</v>
      </c>
    </row>
    <row r="7" spans="1:6">
      <c r="A7" t="s">
        <v>379</v>
      </c>
      <c r="B7" t="s">
        <v>133</v>
      </c>
      <c r="C7" t="s">
        <v>133</v>
      </c>
      <c r="D7" t="s">
        <v>116</v>
      </c>
      <c r="E7">
        <v>67</v>
      </c>
    </row>
    <row r="8" spans="1:6">
      <c r="A8" t="s">
        <v>380</v>
      </c>
      <c r="B8" t="s">
        <v>12</v>
      </c>
      <c r="C8" t="s">
        <v>12</v>
      </c>
      <c r="D8" t="s">
        <v>116</v>
      </c>
      <c r="E8">
        <v>461</v>
      </c>
      <c r="F8">
        <v>2566</v>
      </c>
    </row>
    <row r="9" spans="1:6">
      <c r="A9" t="s">
        <v>379</v>
      </c>
      <c r="B9" t="s">
        <v>133</v>
      </c>
      <c r="C9" t="s">
        <v>133</v>
      </c>
      <c r="D9" t="s">
        <v>116</v>
      </c>
      <c r="E9">
        <v>68</v>
      </c>
      <c r="F9">
        <v>135</v>
      </c>
    </row>
    <row r="10" spans="1:6">
      <c r="A10" t="s">
        <v>381</v>
      </c>
      <c r="B10" t="s">
        <v>84</v>
      </c>
      <c r="C10" t="s">
        <v>84</v>
      </c>
      <c r="D10" t="s">
        <v>80</v>
      </c>
      <c r="E10">
        <v>606</v>
      </c>
      <c r="F10">
        <v>679</v>
      </c>
    </row>
    <row r="11" spans="1:6">
      <c r="A11" t="s">
        <v>382</v>
      </c>
      <c r="B11" t="s">
        <v>383</v>
      </c>
      <c r="C11" t="s">
        <v>93</v>
      </c>
      <c r="D11" t="s">
        <v>80</v>
      </c>
      <c r="E11">
        <v>1017</v>
      </c>
      <c r="F11">
        <v>1224</v>
      </c>
    </row>
    <row r="12" spans="1:6">
      <c r="A12" t="s">
        <v>384</v>
      </c>
      <c r="D12" t="s">
        <v>80</v>
      </c>
      <c r="E12">
        <v>2152</v>
      </c>
      <c r="F12">
        <v>4604</v>
      </c>
    </row>
    <row r="13" spans="1:6">
      <c r="A13" t="s">
        <v>385</v>
      </c>
      <c r="B13" t="s">
        <v>145</v>
      </c>
      <c r="C13" t="s">
        <v>145</v>
      </c>
      <c r="D13" t="s">
        <v>80</v>
      </c>
    </row>
    <row r="14" spans="1:6">
      <c r="A14" t="s">
        <v>386</v>
      </c>
      <c r="B14" t="s">
        <v>386</v>
      </c>
      <c r="C14" t="s">
        <v>163</v>
      </c>
      <c r="D14" t="s">
        <v>141</v>
      </c>
      <c r="E14">
        <v>605</v>
      </c>
      <c r="F14">
        <v>3</v>
      </c>
    </row>
    <row r="15" spans="1:6">
      <c r="A15" t="s">
        <v>387</v>
      </c>
      <c r="B15" t="s">
        <v>388</v>
      </c>
      <c r="C15" t="s">
        <v>161</v>
      </c>
      <c r="D15" t="s">
        <v>141</v>
      </c>
      <c r="E15">
        <v>596</v>
      </c>
      <c r="F15">
        <v>939</v>
      </c>
    </row>
    <row r="16" spans="1:6">
      <c r="A16" t="s">
        <v>389</v>
      </c>
      <c r="B16" t="s">
        <v>388</v>
      </c>
      <c r="C16" t="s">
        <v>161</v>
      </c>
      <c r="D16" t="s">
        <v>141</v>
      </c>
      <c r="F16">
        <v>700</v>
      </c>
    </row>
    <row r="17" spans="1:6">
      <c r="A17" t="s">
        <v>390</v>
      </c>
      <c r="B17" t="s">
        <v>163</v>
      </c>
      <c r="C17" t="s">
        <v>163</v>
      </c>
      <c r="D17" t="s">
        <v>141</v>
      </c>
      <c r="E17">
        <v>11</v>
      </c>
      <c r="F17">
        <v>41</v>
      </c>
    </row>
    <row r="18" spans="1:6">
      <c r="A18" t="s">
        <v>391</v>
      </c>
      <c r="B18" t="s">
        <v>163</v>
      </c>
      <c r="C18" t="s">
        <v>163</v>
      </c>
      <c r="D18" t="s">
        <v>141</v>
      </c>
      <c r="E18">
        <v>223</v>
      </c>
      <c r="F18">
        <v>254</v>
      </c>
    </row>
    <row r="19" spans="1:6">
      <c r="A19" t="s">
        <v>392</v>
      </c>
      <c r="B19" t="s">
        <v>393</v>
      </c>
      <c r="C19" t="s">
        <v>147</v>
      </c>
      <c r="D19" t="s">
        <v>141</v>
      </c>
      <c r="F19">
        <v>2694</v>
      </c>
    </row>
    <row r="20" spans="1:6">
      <c r="A20" t="s">
        <v>394</v>
      </c>
      <c r="B20" t="s">
        <v>13</v>
      </c>
      <c r="C20" t="s">
        <v>13</v>
      </c>
      <c r="D20" t="s">
        <v>141</v>
      </c>
      <c r="E20">
        <v>1435</v>
      </c>
      <c r="F20">
        <v>4631</v>
      </c>
    </row>
    <row r="21" spans="1:6">
      <c r="A21" t="s">
        <v>395</v>
      </c>
      <c r="B21" t="s">
        <v>396</v>
      </c>
      <c r="C21" t="s">
        <v>171</v>
      </c>
      <c r="D21" t="s">
        <v>165</v>
      </c>
      <c r="E21">
        <v>4224</v>
      </c>
    </row>
    <row r="22" spans="1:6">
      <c r="A22" t="s">
        <v>397</v>
      </c>
      <c r="B22" t="s">
        <v>388</v>
      </c>
      <c r="C22" t="s">
        <v>161</v>
      </c>
      <c r="D22" t="s">
        <v>141</v>
      </c>
      <c r="E22">
        <v>110</v>
      </c>
    </row>
    <row r="23" spans="1:6">
      <c r="A23" t="s">
        <v>398</v>
      </c>
      <c r="B23" t="s">
        <v>164</v>
      </c>
      <c r="C23" t="s">
        <v>164</v>
      </c>
      <c r="D23" t="s">
        <v>141</v>
      </c>
      <c r="E23">
        <v>5769</v>
      </c>
      <c r="F23">
        <v>4631</v>
      </c>
    </row>
    <row r="24" spans="1:6">
      <c r="A24" t="s">
        <v>399</v>
      </c>
      <c r="B24" t="s">
        <v>180</v>
      </c>
      <c r="C24" t="s">
        <v>180</v>
      </c>
      <c r="D24" t="s">
        <v>165</v>
      </c>
    </row>
    <row r="25" spans="1:6">
      <c r="A25" t="s">
        <v>400</v>
      </c>
      <c r="D25" t="s">
        <v>141</v>
      </c>
    </row>
    <row r="26" spans="1:6">
      <c r="A26" t="s">
        <v>401</v>
      </c>
      <c r="B26" t="s">
        <v>182</v>
      </c>
      <c r="C26" t="s">
        <v>182</v>
      </c>
      <c r="D26" t="s">
        <v>181</v>
      </c>
      <c r="E26">
        <v>210</v>
      </c>
      <c r="F26">
        <v>208</v>
      </c>
    </row>
    <row r="27" spans="1:6">
      <c r="A27" t="s">
        <v>402</v>
      </c>
      <c r="B27" t="s">
        <v>182</v>
      </c>
      <c r="C27" t="s">
        <v>182</v>
      </c>
      <c r="D27" t="s">
        <v>181</v>
      </c>
      <c r="E27">
        <v>380395</v>
      </c>
      <c r="F27">
        <v>380145</v>
      </c>
    </row>
    <row r="28" spans="1:6">
      <c r="A28" t="s">
        <v>403</v>
      </c>
      <c r="B28" t="s">
        <v>187</v>
      </c>
      <c r="C28" t="s">
        <v>187</v>
      </c>
      <c r="D28" t="s">
        <v>181</v>
      </c>
      <c r="E28">
        <v>-384222</v>
      </c>
      <c r="F28">
        <v>-380380</v>
      </c>
    </row>
    <row r="29" spans="1:6">
      <c r="A29" t="s">
        <v>404</v>
      </c>
      <c r="D29" t="s">
        <v>181</v>
      </c>
      <c r="E29">
        <v>-3617</v>
      </c>
      <c r="F29">
        <v>-27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workbookViewId="0">
      <selection activeCell="C17" sqref="C17"/>
    </sheetView>
  </sheetViews>
  <sheetFormatPr defaultRowHeight="12.75"/>
  <cols>
    <col min="1" max="4" width="24.7109375" customWidth="1"/>
  </cols>
  <sheetData>
    <row r="3" spans="1:6">
      <c r="A3" t="s">
        <v>405</v>
      </c>
      <c r="B3" t="s">
        <v>406</v>
      </c>
      <c r="C3" t="s">
        <v>26</v>
      </c>
      <c r="D3" t="s">
        <v>406</v>
      </c>
    </row>
    <row r="4" spans="1:6">
      <c r="A4" t="s">
        <v>407</v>
      </c>
      <c r="B4" t="s">
        <v>406</v>
      </c>
      <c r="C4" t="s">
        <v>26</v>
      </c>
      <c r="D4" t="s">
        <v>406</v>
      </c>
      <c r="F4">
        <v>2500</v>
      </c>
    </row>
    <row r="5" spans="1:6">
      <c r="A5" t="s">
        <v>408</v>
      </c>
      <c r="B5" t="s">
        <v>406</v>
      </c>
      <c r="C5" t="s">
        <v>26</v>
      </c>
      <c r="D5" t="s">
        <v>406</v>
      </c>
      <c r="F5">
        <v>59</v>
      </c>
    </row>
    <row r="6" spans="1:6">
      <c r="A6" t="s">
        <v>409</v>
      </c>
      <c r="D6" t="s">
        <v>406</v>
      </c>
      <c r="E6">
        <v>410</v>
      </c>
      <c r="F6">
        <v>300</v>
      </c>
    </row>
    <row r="7" spans="1:6">
      <c r="A7" t="s">
        <v>410</v>
      </c>
      <c r="B7" t="s">
        <v>406</v>
      </c>
      <c r="C7" t="s">
        <v>26</v>
      </c>
      <c r="D7" t="s">
        <v>406</v>
      </c>
      <c r="F7">
        <v>107</v>
      </c>
    </row>
    <row r="8" spans="1:6">
      <c r="A8" t="s">
        <v>411</v>
      </c>
      <c r="B8" t="s">
        <v>412</v>
      </c>
      <c r="C8" t="s">
        <v>413</v>
      </c>
      <c r="D8" t="s">
        <v>406</v>
      </c>
      <c r="E8">
        <v>-410</v>
      </c>
      <c r="F8">
        <v>-2966</v>
      </c>
    </row>
    <row r="9" spans="1:6">
      <c r="A9" t="s">
        <v>414</v>
      </c>
      <c r="D9" t="s">
        <v>406</v>
      </c>
    </row>
    <row r="10" spans="1:6">
      <c r="A10" t="s">
        <v>415</v>
      </c>
      <c r="B10" t="s">
        <v>27</v>
      </c>
      <c r="C10" t="s">
        <v>27</v>
      </c>
      <c r="D10" t="s">
        <v>406</v>
      </c>
      <c r="F10">
        <v>128</v>
      </c>
    </row>
    <row r="11" spans="1:6">
      <c r="A11" t="s">
        <v>416</v>
      </c>
      <c r="B11" t="s">
        <v>37</v>
      </c>
      <c r="C11" t="s">
        <v>37</v>
      </c>
      <c r="D11" t="s">
        <v>406</v>
      </c>
      <c r="E11">
        <v>1759</v>
      </c>
      <c r="F11">
        <v>3721</v>
      </c>
    </row>
    <row r="12" spans="1:6">
      <c r="A12" t="s">
        <v>417</v>
      </c>
      <c r="B12" t="s">
        <v>36</v>
      </c>
      <c r="C12" t="s">
        <v>36</v>
      </c>
      <c r="D12" t="s">
        <v>406</v>
      </c>
      <c r="E12">
        <v>2566</v>
      </c>
      <c r="F12">
        <v>4342</v>
      </c>
    </row>
    <row r="13" spans="1:6">
      <c r="A13" t="s">
        <v>418</v>
      </c>
      <c r="D13" t="s">
        <v>406</v>
      </c>
      <c r="E13">
        <v>4325</v>
      </c>
      <c r="F13">
        <v>8191</v>
      </c>
    </row>
    <row r="14" spans="1:6">
      <c r="A14" t="s">
        <v>419</v>
      </c>
      <c r="B14" t="s">
        <v>420</v>
      </c>
      <c r="C14" t="s">
        <v>46</v>
      </c>
      <c r="D14" t="s">
        <v>406</v>
      </c>
      <c r="E14">
        <v>-3915</v>
      </c>
      <c r="F14">
        <v>-5225</v>
      </c>
    </row>
    <row r="15" spans="1:6">
      <c r="A15" t="s">
        <v>421</v>
      </c>
      <c r="B15" t="s">
        <v>58</v>
      </c>
      <c r="C15" t="s">
        <v>58</v>
      </c>
      <c r="D15" t="s">
        <v>406</v>
      </c>
    </row>
    <row r="16" spans="1:6">
      <c r="A16" t="s">
        <v>422</v>
      </c>
      <c r="B16" t="s">
        <v>54</v>
      </c>
      <c r="C16" t="s">
        <v>54</v>
      </c>
      <c r="D16" t="s">
        <v>406</v>
      </c>
      <c r="E16">
        <v>-223</v>
      </c>
      <c r="F16">
        <v>-592</v>
      </c>
    </row>
    <row r="17" spans="1:6">
      <c r="A17" t="s">
        <v>423</v>
      </c>
      <c r="B17" t="s">
        <v>424</v>
      </c>
      <c r="C17" t="s">
        <v>33</v>
      </c>
      <c r="D17" t="s">
        <v>406</v>
      </c>
      <c r="E17">
        <v>296</v>
      </c>
    </row>
    <row r="18" spans="1:6">
      <c r="A18" t="s">
        <v>425</v>
      </c>
      <c r="B18" t="s">
        <v>424</v>
      </c>
      <c r="C18" t="s">
        <v>33</v>
      </c>
      <c r="D18" t="s">
        <v>406</v>
      </c>
      <c r="E18">
        <v>73</v>
      </c>
      <c r="F18">
        <v>-592</v>
      </c>
    </row>
    <row r="19" spans="1:6">
      <c r="A19" t="s">
        <v>426</v>
      </c>
      <c r="B19" t="s">
        <v>427</v>
      </c>
      <c r="C19" t="s">
        <v>61</v>
      </c>
      <c r="D19" t="s">
        <v>406</v>
      </c>
      <c r="E19">
        <v>-3842</v>
      </c>
      <c r="F19">
        <v>-5817</v>
      </c>
    </row>
    <row r="20" spans="1:6">
      <c r="A20" t="s">
        <v>428</v>
      </c>
      <c r="B20" t="s">
        <v>62</v>
      </c>
      <c r="C20" t="s">
        <v>62</v>
      </c>
      <c r="D20" t="s">
        <v>406</v>
      </c>
      <c r="F20">
        <v>-135</v>
      </c>
    </row>
    <row r="21" spans="1:6">
      <c r="A21" t="s">
        <v>429</v>
      </c>
      <c r="B21" t="s">
        <v>66</v>
      </c>
      <c r="C21" t="s">
        <v>66</v>
      </c>
      <c r="D21" t="s">
        <v>406</v>
      </c>
      <c r="E21">
        <v>-3842</v>
      </c>
      <c r="F21">
        <v>-5682</v>
      </c>
    </row>
    <row r="22" spans="1:6">
      <c r="A22" t="s">
        <v>430</v>
      </c>
      <c r="D22" t="s">
        <v>406</v>
      </c>
    </row>
    <row r="23" spans="1:6">
      <c r="A23" t="s">
        <v>431</v>
      </c>
      <c r="D23" t="s">
        <v>406</v>
      </c>
      <c r="E23">
        <v>-18</v>
      </c>
      <c r="F23">
        <v>-36</v>
      </c>
    </row>
    <row r="24" spans="1:6">
      <c r="A24" t="s">
        <v>432</v>
      </c>
      <c r="D24" t="s">
        <v>406</v>
      </c>
      <c r="E24">
        <v>-18</v>
      </c>
      <c r="F24">
        <v>-36</v>
      </c>
    </row>
    <row r="25" spans="1:6">
      <c r="A25" t="s">
        <v>433</v>
      </c>
      <c r="D25" t="s">
        <v>406</v>
      </c>
    </row>
    <row r="26" spans="1:6">
      <c r="A26" t="s">
        <v>431</v>
      </c>
      <c r="D26" t="s">
        <v>406</v>
      </c>
      <c r="E26">
        <v>21146</v>
      </c>
      <c r="F26">
        <v>15903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5"/>
  <sheetViews>
    <sheetView workbookViewId="0"/>
  </sheetViews>
  <sheetFormatPr defaultRowHeight="12.75"/>
  <cols>
    <col min="1" max="4" width="24.7109375" customWidth="1"/>
  </cols>
  <sheetData>
    <row r="5" spans="1:6">
      <c r="A5" t="s">
        <v>434</v>
      </c>
      <c r="E5">
        <v>11834</v>
      </c>
      <c r="F5">
        <v>118</v>
      </c>
    </row>
    <row r="6" spans="1:6">
      <c r="A6" t="s">
        <v>429</v>
      </c>
      <c r="B6" t="s">
        <v>232</v>
      </c>
      <c r="C6" t="s">
        <v>232</v>
      </c>
      <c r="D6" t="s">
        <v>435</v>
      </c>
    </row>
    <row r="7" spans="1:6">
      <c r="A7" t="s">
        <v>436</v>
      </c>
    </row>
    <row r="8" spans="1:6">
      <c r="A8" t="s">
        <v>437</v>
      </c>
      <c r="B8" t="s">
        <v>298</v>
      </c>
      <c r="C8" t="s">
        <v>298</v>
      </c>
      <c r="D8" t="s">
        <v>438</v>
      </c>
      <c r="E8">
        <v>8913</v>
      </c>
      <c r="F8">
        <v>89</v>
      </c>
    </row>
    <row r="9" spans="1:6">
      <c r="A9" t="s">
        <v>439</v>
      </c>
      <c r="E9">
        <v>49</v>
      </c>
      <c r="F9">
        <v>1</v>
      </c>
    </row>
    <row r="10" spans="1:6">
      <c r="A10" t="s">
        <v>440</v>
      </c>
      <c r="E10">
        <v>20796</v>
      </c>
      <c r="F10">
        <v>208</v>
      </c>
    </row>
    <row r="11" spans="1:6">
      <c r="A11" t="s">
        <v>429</v>
      </c>
      <c r="B11" t="s">
        <v>232</v>
      </c>
      <c r="C11" t="s">
        <v>232</v>
      </c>
      <c r="D11" t="s">
        <v>435</v>
      </c>
    </row>
    <row r="12" spans="1:6">
      <c r="A12" t="s">
        <v>436</v>
      </c>
    </row>
    <row r="13" spans="1:6">
      <c r="A13" t="s">
        <v>439</v>
      </c>
      <c r="E13">
        <v>238</v>
      </c>
      <c r="F13">
        <v>2</v>
      </c>
    </row>
    <row r="16" spans="1:6">
      <c r="E16">
        <v>2018</v>
      </c>
      <c r="F16">
        <v>2017</v>
      </c>
    </row>
    <row r="17" spans="1:6">
      <c r="A17" t="s">
        <v>441</v>
      </c>
      <c r="B17" t="s">
        <v>231</v>
      </c>
      <c r="C17" t="s">
        <v>231</v>
      </c>
      <c r="D17" t="s">
        <v>435</v>
      </c>
    </row>
    <row r="18" spans="1:6">
      <c r="A18" t="s">
        <v>429</v>
      </c>
      <c r="B18" t="s">
        <v>232</v>
      </c>
      <c r="C18" t="s">
        <v>232</v>
      </c>
      <c r="D18" t="s">
        <v>435</v>
      </c>
      <c r="E18">
        <v>-3842</v>
      </c>
      <c r="F18">
        <v>-5682</v>
      </c>
    </row>
    <row r="19" spans="1:6">
      <c r="A19" t="s">
        <v>442</v>
      </c>
    </row>
    <row r="20" spans="1:6">
      <c r="A20" t="s">
        <v>42</v>
      </c>
      <c r="B20" t="s">
        <v>236</v>
      </c>
      <c r="C20" t="s">
        <v>236</v>
      </c>
      <c r="D20" t="s">
        <v>435</v>
      </c>
      <c r="E20">
        <v>73</v>
      </c>
      <c r="F20">
        <v>87</v>
      </c>
    </row>
    <row r="21" spans="1:6">
      <c r="A21" t="s">
        <v>443</v>
      </c>
      <c r="F21">
        <v>49</v>
      </c>
    </row>
    <row r="22" spans="1:6">
      <c r="A22" t="s">
        <v>436</v>
      </c>
      <c r="B22" t="s">
        <v>248</v>
      </c>
      <c r="C22" t="s">
        <v>248</v>
      </c>
      <c r="E22">
        <v>218</v>
      </c>
      <c r="F22">
        <v>464</v>
      </c>
    </row>
    <row r="23" spans="1:6">
      <c r="A23" t="s">
        <v>444</v>
      </c>
      <c r="E23">
        <v>-172</v>
      </c>
    </row>
    <row r="24" spans="1:6">
      <c r="A24" t="s">
        <v>445</v>
      </c>
      <c r="B24" t="s">
        <v>240</v>
      </c>
      <c r="C24" t="s">
        <v>240</v>
      </c>
      <c r="D24" t="s">
        <v>435</v>
      </c>
      <c r="E24">
        <v>87</v>
      </c>
      <c r="F24">
        <v>99</v>
      </c>
    </row>
    <row r="25" spans="1:6">
      <c r="A25" t="s">
        <v>446</v>
      </c>
      <c r="B25" t="s">
        <v>240</v>
      </c>
      <c r="C25" t="s">
        <v>240</v>
      </c>
      <c r="D25" t="s">
        <v>435</v>
      </c>
      <c r="E25">
        <v>207</v>
      </c>
      <c r="F25">
        <v>207</v>
      </c>
    </row>
    <row r="26" spans="1:6">
      <c r="A26" t="s">
        <v>447</v>
      </c>
      <c r="B26" t="s">
        <v>241</v>
      </c>
      <c r="C26" t="s">
        <v>241</v>
      </c>
      <c r="D26" t="s">
        <v>435</v>
      </c>
      <c r="E26">
        <v>-296</v>
      </c>
    </row>
    <row r="27" spans="1:6">
      <c r="A27" t="s">
        <v>448</v>
      </c>
      <c r="B27" t="s">
        <v>245</v>
      </c>
      <c r="C27" t="s">
        <v>245</v>
      </c>
      <c r="D27" t="s">
        <v>435</v>
      </c>
      <c r="F27">
        <v>-2</v>
      </c>
    </row>
    <row r="28" spans="1:6">
      <c r="A28" t="s">
        <v>449</v>
      </c>
      <c r="D28" t="s">
        <v>435</v>
      </c>
    </row>
    <row r="29" spans="1:6">
      <c r="A29" t="s">
        <v>450</v>
      </c>
      <c r="B29" t="s">
        <v>265</v>
      </c>
      <c r="C29" t="s">
        <v>265</v>
      </c>
      <c r="D29" t="s">
        <v>435</v>
      </c>
      <c r="F29">
        <v>23</v>
      </c>
    </row>
    <row r="30" spans="1:6">
      <c r="A30" t="s">
        <v>451</v>
      </c>
      <c r="B30" t="s">
        <v>276</v>
      </c>
      <c r="C30" t="s">
        <v>276</v>
      </c>
      <c r="D30" t="s">
        <v>435</v>
      </c>
      <c r="F30">
        <v>79</v>
      </c>
    </row>
    <row r="31" spans="1:6">
      <c r="A31" t="s">
        <v>377</v>
      </c>
      <c r="D31" t="s">
        <v>435</v>
      </c>
      <c r="E31">
        <v>-66</v>
      </c>
      <c r="F31">
        <v>-21</v>
      </c>
    </row>
    <row r="32" spans="1:6">
      <c r="A32" t="s">
        <v>452</v>
      </c>
      <c r="B32" t="s">
        <v>261</v>
      </c>
      <c r="C32" t="s">
        <v>261</v>
      </c>
      <c r="D32" t="s">
        <v>435</v>
      </c>
      <c r="F32">
        <v>103</v>
      </c>
    </row>
    <row r="33" spans="1:6">
      <c r="A33" t="s">
        <v>378</v>
      </c>
      <c r="B33" t="s">
        <v>264</v>
      </c>
      <c r="C33" t="s">
        <v>264</v>
      </c>
      <c r="D33" t="s">
        <v>435</v>
      </c>
      <c r="E33">
        <v>109</v>
      </c>
      <c r="F33">
        <v>-7</v>
      </c>
    </row>
    <row r="34" spans="1:6">
      <c r="A34" t="s">
        <v>379</v>
      </c>
      <c r="B34" t="s">
        <v>292</v>
      </c>
      <c r="C34" t="s">
        <v>292</v>
      </c>
      <c r="D34" t="s">
        <v>435</v>
      </c>
      <c r="F34">
        <v>-135</v>
      </c>
    </row>
    <row r="35" spans="1:6">
      <c r="A35" t="s">
        <v>386</v>
      </c>
      <c r="B35" t="s">
        <v>275</v>
      </c>
      <c r="C35" t="s">
        <v>275</v>
      </c>
      <c r="D35" t="s">
        <v>435</v>
      </c>
      <c r="E35">
        <v>602</v>
      </c>
      <c r="F35">
        <v>-74</v>
      </c>
    </row>
    <row r="36" spans="1:6">
      <c r="A36" t="s">
        <v>364</v>
      </c>
      <c r="B36" t="s">
        <v>277</v>
      </c>
      <c r="C36" t="s">
        <v>277</v>
      </c>
      <c r="D36" t="s">
        <v>435</v>
      </c>
      <c r="E36">
        <v>-343</v>
      </c>
      <c r="F36">
        <v>236</v>
      </c>
    </row>
    <row r="37" spans="1:6">
      <c r="A37" t="s">
        <v>453</v>
      </c>
      <c r="B37" t="s">
        <v>454</v>
      </c>
      <c r="C37" t="s">
        <v>243</v>
      </c>
      <c r="D37" t="s">
        <v>435</v>
      </c>
      <c r="E37">
        <v>-566</v>
      </c>
      <c r="F37">
        <v>141</v>
      </c>
    </row>
    <row r="38" spans="1:6">
      <c r="A38" t="s">
        <v>455</v>
      </c>
      <c r="D38" t="s">
        <v>435</v>
      </c>
      <c r="E38">
        <v>110</v>
      </c>
    </row>
    <row r="39" spans="1:6">
      <c r="A39" t="s">
        <v>390</v>
      </c>
      <c r="B39" t="s">
        <v>277</v>
      </c>
      <c r="C39" t="s">
        <v>277</v>
      </c>
      <c r="D39" t="s">
        <v>435</v>
      </c>
      <c r="E39">
        <v>2</v>
      </c>
      <c r="F39">
        <v>22</v>
      </c>
    </row>
    <row r="40" spans="1:6">
      <c r="A40" t="s">
        <v>391</v>
      </c>
      <c r="D40" t="s">
        <v>435</v>
      </c>
      <c r="E40">
        <v>-31</v>
      </c>
      <c r="F40">
        <v>-99</v>
      </c>
    </row>
    <row r="41" spans="1:6">
      <c r="A41" t="s">
        <v>456</v>
      </c>
      <c r="B41" t="s">
        <v>285</v>
      </c>
      <c r="C41" t="s">
        <v>285</v>
      </c>
      <c r="D41" t="s">
        <v>435</v>
      </c>
      <c r="E41">
        <v>-3908</v>
      </c>
      <c r="F41">
        <v>-4510</v>
      </c>
    </row>
    <row r="42" spans="1:6">
      <c r="A42" t="s">
        <v>457</v>
      </c>
      <c r="B42" t="s">
        <v>231</v>
      </c>
      <c r="C42" t="s">
        <v>231</v>
      </c>
      <c r="D42" t="s">
        <v>458</v>
      </c>
    </row>
    <row r="43" spans="1:6">
      <c r="A43" t="s">
        <v>459</v>
      </c>
      <c r="B43" t="s">
        <v>288</v>
      </c>
      <c r="C43" t="s">
        <v>288</v>
      </c>
      <c r="D43" t="s">
        <v>458</v>
      </c>
      <c r="F43">
        <v>103</v>
      </c>
    </row>
    <row r="44" spans="1:6">
      <c r="A44" t="s">
        <v>460</v>
      </c>
      <c r="B44" t="s">
        <v>288</v>
      </c>
      <c r="C44" t="s">
        <v>288</v>
      </c>
      <c r="D44" t="s">
        <v>458</v>
      </c>
      <c r="F44">
        <v>206</v>
      </c>
    </row>
    <row r="45" spans="1:6">
      <c r="A45" t="s">
        <v>461</v>
      </c>
      <c r="B45" t="s">
        <v>296</v>
      </c>
      <c r="C45" t="s">
        <v>296</v>
      </c>
      <c r="D45" t="s">
        <v>458</v>
      </c>
      <c r="F45">
        <v>309</v>
      </c>
    </row>
    <row r="46" spans="1:6">
      <c r="A46" t="s">
        <v>462</v>
      </c>
      <c r="B46" t="s">
        <v>297</v>
      </c>
      <c r="C46" t="s">
        <v>297</v>
      </c>
      <c r="D46" t="s">
        <v>438</v>
      </c>
    </row>
    <row r="47" spans="1:6">
      <c r="A47" t="s">
        <v>463</v>
      </c>
      <c r="D47" t="s">
        <v>458</v>
      </c>
      <c r="E47">
        <v>2</v>
      </c>
    </row>
    <row r="48" spans="1:6">
      <c r="A48" t="s">
        <v>464</v>
      </c>
      <c r="B48" t="s">
        <v>239</v>
      </c>
      <c r="C48" t="s">
        <v>239</v>
      </c>
      <c r="D48" t="s">
        <v>435</v>
      </c>
      <c r="E48">
        <v>4350</v>
      </c>
    </row>
    <row r="49" spans="1:6">
      <c r="A49" t="s">
        <v>465</v>
      </c>
      <c r="B49" t="s">
        <v>302</v>
      </c>
      <c r="C49" t="s">
        <v>302</v>
      </c>
      <c r="D49" t="s">
        <v>458</v>
      </c>
      <c r="E49">
        <v>-2573</v>
      </c>
      <c r="F49">
        <v>-2760</v>
      </c>
    </row>
    <row r="50" spans="1:6">
      <c r="A50" t="s">
        <v>466</v>
      </c>
      <c r="B50" t="s">
        <v>467</v>
      </c>
      <c r="C50" t="s">
        <v>467</v>
      </c>
      <c r="D50" t="s">
        <v>458</v>
      </c>
      <c r="F50">
        <v>4000</v>
      </c>
    </row>
    <row r="51" spans="1:6">
      <c r="A51" t="s">
        <v>468</v>
      </c>
      <c r="B51" t="s">
        <v>311</v>
      </c>
      <c r="C51" t="s">
        <v>311</v>
      </c>
      <c r="D51" t="s">
        <v>438</v>
      </c>
      <c r="E51">
        <v>1779</v>
      </c>
      <c r="F51">
        <v>1240</v>
      </c>
    </row>
    <row r="52" spans="1:6">
      <c r="A52" t="s">
        <v>469</v>
      </c>
      <c r="B52" t="s">
        <v>314</v>
      </c>
      <c r="C52" t="s">
        <v>314</v>
      </c>
      <c r="D52" t="s">
        <v>438</v>
      </c>
      <c r="E52">
        <v>-2129</v>
      </c>
      <c r="F52">
        <v>-2961</v>
      </c>
    </row>
    <row r="53" spans="1:6">
      <c r="A53" t="s">
        <v>470</v>
      </c>
      <c r="B53" t="s">
        <v>471</v>
      </c>
      <c r="C53" t="s">
        <v>315</v>
      </c>
      <c r="D53" t="s">
        <v>438</v>
      </c>
      <c r="E53">
        <v>2220</v>
      </c>
      <c r="F53">
        <v>5181</v>
      </c>
    </row>
    <row r="54" spans="1:6">
      <c r="A54" t="s">
        <v>472</v>
      </c>
      <c r="B54" t="s">
        <v>316</v>
      </c>
      <c r="C54" t="s">
        <v>316</v>
      </c>
      <c r="D54" t="s">
        <v>438</v>
      </c>
      <c r="E54">
        <v>91</v>
      </c>
      <c r="F54">
        <v>2220</v>
      </c>
    </row>
    <row r="55" spans="1:6">
      <c r="A55" t="s">
        <v>473</v>
      </c>
      <c r="D55" t="s">
        <v>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B7C39-1C10-41AA-B38C-9098843236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068D1-988F-4E15-AE60-53682D1B05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187FD4-0B07-4F23-8F7A-60DA2C57B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2021-10-12T04:36:16Z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