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20490" windowHeight="7050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89" i="1"/>
  <c r="G98" i="1" s="1"/>
  <c r="G100" i="1" s="1"/>
  <c r="F89" i="1"/>
  <c r="F98" i="1" s="1"/>
  <c r="F100" i="1" s="1"/>
  <c r="F128" i="1" s="1"/>
  <c r="F7" i="1" s="1"/>
  <c r="G92" i="1"/>
  <c r="F92" i="1"/>
  <c r="G25" i="1"/>
  <c r="G30" i="1"/>
  <c r="G369" i="1" s="1"/>
  <c r="G24" i="1"/>
  <c r="G364" i="1" s="1"/>
  <c r="F24" i="1"/>
  <c r="F364" i="1" s="1"/>
  <c r="G432" i="1"/>
  <c r="G433" i="1" s="1"/>
  <c r="F432" i="1"/>
  <c r="F433" i="1" s="1"/>
  <c r="F418" i="1"/>
  <c r="G417" i="1"/>
  <c r="G418" i="1" s="1"/>
  <c r="F417" i="1"/>
  <c r="G409" i="1"/>
  <c r="G410" i="1" s="1"/>
  <c r="G397" i="1"/>
  <c r="F397" i="1"/>
  <c r="F409" i="1" s="1"/>
  <c r="F410" i="1" s="1"/>
  <c r="N382" i="1"/>
  <c r="O381" i="1"/>
  <c r="N381" i="1"/>
  <c r="M381" i="1"/>
  <c r="L381" i="1"/>
  <c r="K381" i="1"/>
  <c r="J381" i="1"/>
  <c r="H381" i="1"/>
  <c r="L377" i="1"/>
  <c r="N376" i="1"/>
  <c r="O375" i="1"/>
  <c r="N375" i="1"/>
  <c r="M375" i="1"/>
  <c r="L375" i="1"/>
  <c r="K375" i="1"/>
  <c r="J375" i="1"/>
  <c r="H375" i="1"/>
  <c r="J373" i="1"/>
  <c r="N371" i="1"/>
  <c r="H370" i="1"/>
  <c r="J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O296" i="1"/>
  <c r="N296" i="1"/>
  <c r="M296" i="1"/>
  <c r="L296" i="1"/>
  <c r="K296" i="1"/>
  <c r="J296" i="1"/>
  <c r="I296" i="1"/>
  <c r="H296" i="1"/>
  <c r="G296" i="1"/>
  <c r="F296" i="1"/>
  <c r="F297" i="1" s="1"/>
  <c r="F319" i="1" s="1"/>
  <c r="F326" i="1" s="1"/>
  <c r="O227" i="1"/>
  <c r="N227" i="1"/>
  <c r="M227" i="1"/>
  <c r="L227" i="1"/>
  <c r="K227" i="1"/>
  <c r="J227" i="1"/>
  <c r="I227" i="1"/>
  <c r="H227" i="1"/>
  <c r="G227" i="1"/>
  <c r="F227" i="1"/>
  <c r="F11" i="1" s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F384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3" i="1" s="1"/>
  <c r="J71" i="1"/>
  <c r="J372" i="1" s="1"/>
  <c r="I71" i="1"/>
  <c r="I372" i="1" s="1"/>
  <c r="H71" i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H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O10" i="1"/>
  <c r="N10" i="1"/>
  <c r="M10" i="1"/>
  <c r="L10" i="1"/>
  <c r="K10" i="1"/>
  <c r="J10" i="1"/>
  <c r="I10" i="1"/>
  <c r="H10" i="1"/>
  <c r="G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O7" i="1"/>
  <c r="N7" i="1"/>
  <c r="M7" i="1"/>
  <c r="L7" i="1"/>
  <c r="K7" i="1"/>
  <c r="J7" i="1"/>
  <c r="I7" i="1"/>
  <c r="H7" i="1"/>
  <c r="O6" i="1"/>
  <c r="O371" i="1" s="1"/>
  <c r="N6" i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H377" i="1" l="1"/>
  <c r="H383" i="1"/>
  <c r="H385" i="1"/>
  <c r="F161" i="1"/>
  <c r="F8" i="1" s="1"/>
  <c r="F383" i="1" s="1"/>
  <c r="G161" i="1"/>
  <c r="G8" i="1" s="1"/>
  <c r="G383" i="1" s="1"/>
  <c r="G128" i="1"/>
  <c r="G7" i="1" s="1"/>
  <c r="H372" i="1"/>
  <c r="F353" i="1"/>
  <c r="F355" i="1" s="1"/>
  <c r="F357" i="1" s="1"/>
  <c r="F385" i="1"/>
  <c r="G353" i="1"/>
  <c r="G355" i="1" s="1"/>
  <c r="G357" i="1" s="1"/>
  <c r="G385" i="1"/>
  <c r="J368" i="1"/>
  <c r="N370" i="1"/>
  <c r="H373" i="1"/>
  <c r="F375" i="1"/>
  <c r="L376" i="1"/>
  <c r="J377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J384" i="1"/>
  <c r="I365" i="1"/>
  <c r="M368" i="1"/>
  <c r="M372" i="1"/>
  <c r="I375" i="1"/>
  <c r="O376" i="1"/>
  <c r="M377" i="1"/>
  <c r="K378" i="1"/>
  <c r="I381" i="1"/>
  <c r="O382" i="1"/>
  <c r="K384" i="1"/>
  <c r="H365" i="1"/>
  <c r="J378" i="1"/>
  <c r="F363" i="1"/>
  <c r="N368" i="1"/>
  <c r="N372" i="1"/>
  <c r="L373" i="1"/>
  <c r="H376" i="1"/>
  <c r="F377" i="1"/>
  <c r="N377" i="1"/>
  <c r="L378" i="1"/>
  <c r="H382" i="1"/>
  <c r="G363" i="1"/>
  <c r="O368" i="1"/>
  <c r="O372" i="1"/>
  <c r="I376" i="1"/>
  <c r="G377" i="1"/>
  <c r="O377" i="1"/>
  <c r="M378" i="1"/>
  <c r="I382" i="1"/>
  <c r="F13" i="1"/>
  <c r="F44" i="1"/>
  <c r="H363" i="1"/>
  <c r="G13" i="1"/>
  <c r="G44" i="1"/>
  <c r="I363" i="1"/>
  <c r="F12" i="1" l="1"/>
  <c r="F376" i="1" s="1"/>
  <c r="F382" i="1"/>
  <c r="G382" i="1"/>
  <c r="G12" i="1"/>
  <c r="G366" i="1" s="1"/>
  <c r="F378" i="1"/>
  <c r="F370" i="1"/>
  <c r="F59" i="1"/>
  <c r="F67" i="1" s="1"/>
  <c r="F71" i="1" s="1"/>
  <c r="G378" i="1"/>
  <c r="G370" i="1"/>
  <c r="G59" i="1"/>
  <c r="G67" i="1" s="1"/>
  <c r="G71" i="1" s="1"/>
  <c r="F14" i="1" l="1"/>
  <c r="F366" i="1"/>
  <c r="G14" i="1"/>
  <c r="G376" i="1"/>
  <c r="G373" i="1"/>
  <c r="G83" i="1"/>
  <c r="G372" i="1"/>
  <c r="G6" i="1"/>
  <c r="F373" i="1"/>
  <c r="F83" i="1"/>
  <c r="F372" i="1"/>
  <c r="F6" i="1"/>
  <c r="F371" i="1" l="1"/>
  <c r="F365" i="1"/>
  <c r="G371" i="1"/>
  <c r="G365" i="1"/>
</calcChain>
</file>

<file path=xl/sharedStrings.xml><?xml version="1.0" encoding="utf-8"?>
<sst xmlns="http://schemas.openxmlformats.org/spreadsheetml/2006/main" count="921" uniqueCount="523">
  <si>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</si>
  <si>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</si>
  <si>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</si>
  <si>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</si>
  <si>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</si>
  <si>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</si>
  <si>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</si>
  <si>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</si>
  <si>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</si>
  <si>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</si>
  <si>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</si>
  <si>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</si>
  <si>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</si>
  <si>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</si>
  <si>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</si>
  <si>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</si>
  <si>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</si>
  <si>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</si>
  <si>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</si>
  <si>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</si>
  <si>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</si>
  <si>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</si>
  <si>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</si>
  <si>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</si>
  <si>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</si>
  <si>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</si>
  <si>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</si>
  <si>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</si>
  <si>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</si>
  <si>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</si>
  <si>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</si>
  <si>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</si>
  <si>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</si>
  <si>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</si>
  <si>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</si>
  <si>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</si>
  <si>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</si>
  <si>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</si>
  <si>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</si>
  <si>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</si>
  <si>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</si>
  <si>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</si>
  <si>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</si>
  <si>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</si>
  <si>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</si>
  <si>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</si>
  <si>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</si>
  <si>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</si>
  <si>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</si>
  <si>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</si>
  <si>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</si>
  <si>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</si>
  <si>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</si>
  <si>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</si>
  <si>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</si>
  <si>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</si>
  <si>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</si>
  <si>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</si>
  <si>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</si>
  <si>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</si>
  <si>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</si>
  <si>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</si>
  <si>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</si>
  <si>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</si>
  <si>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</si>
  <si>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</si>
  <si>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</si>
  <si>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</si>
  <si>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</si>
  <si>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</si>
  <si>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</si>
  <si>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</si>
  <si>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</si>
  <si>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</si>
  <si>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</si>
  <si>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</si>
  <si>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</si>
  <si>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</si>
  <si>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</si>
  <si>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</si>
  <si>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</si>
  <si>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</si>
  <si>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</si>
  <si>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</si>
  <si>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</si>
  <si>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</si>
  <si>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</si>
  <si>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</si>
  <si>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</si>
  <si>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</si>
  <si>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</si>
  <si>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</si>
  <si>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</si>
  <si>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</si>
  <si>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</si>
  <si>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</si>
  <si>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</si>
  <si>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</si>
  <si>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</si>
  <si>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</si>
  <si>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</si>
  <si>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</si>
  <si>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</si>
  <si>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</si>
  <si>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</si>
  <si>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</si>
  <si>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</si>
  <si>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</si>
  <si>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</si>
  <si>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</si>
  <si>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</si>
  <si>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</si>
  <si>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</si>
  <si>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</si>
  <si>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</si>
  <si>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</si>
  <si>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</si>
  <si>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</si>
  <si>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</si>
  <si>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</si>
  <si>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</si>
  <si>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</si>
  <si>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</si>
  <si>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</si>
  <si>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</si>
  <si>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</si>
  <si>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</si>
  <si>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</si>
  <si>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</si>
  <si>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</si>
  <si>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</si>
  <si>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</si>
  <si>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</si>
  <si>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</si>
  <si>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</si>
  <si>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</si>
  <si>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</si>
  <si>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</si>
  <si>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</si>
  <si>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</si>
  <si>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</si>
  <si>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</si>
  <si>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</si>
  <si>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</si>
  <si>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</si>
  <si>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</si>
  <si>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</si>
  <si>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</si>
  <si>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</si>
  <si>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</si>
  <si>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</si>
  <si>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</si>
  <si>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</si>
  <si>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</si>
  <si>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</si>
  <si>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</si>
  <si>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</si>
  <si>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</si>
  <si>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</si>
  <si>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</si>
  <si>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</si>
  <si>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</si>
  <si>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</si>
  <si>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</si>
  <si>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</si>
  <si>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</si>
  <si>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</si>
  <si>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</si>
  <si>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</si>
  <si>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</si>
  <si>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</si>
  <si>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</si>
  <si>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</si>
  <si>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</si>
  <si>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</si>
  <si>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</si>
  <si>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</si>
  <si>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</si>
  <si>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</si>
  <si>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</si>
  <si>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</si>
  <si>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</si>
  <si>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</si>
  <si>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</si>
  <si>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</si>
  <si>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</si>
  <si>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</si>
  <si>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</si>
  <si>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</si>
  <si>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</si>
  <si>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</si>
  <si>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</si>
  <si>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</si>
  <si>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</si>
  <si>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</si>
  <si>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</si>
  <si>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</si>
  <si>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</si>
  <si>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</si>
  <si>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</si>
  <si>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</si>
  <si>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</si>
  <si>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</si>
  <si>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</si>
  <si>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</si>
  <si>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</si>
  <si>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</si>
  <si>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</si>
  <si>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</si>
  <si>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</si>
  <si>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</si>
  <si>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</si>
  <si>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</si>
  <si>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</si>
  <si>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</si>
  <si>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</si>
  <si>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</si>
  <si>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</si>
  <si>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</si>
  <si>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</si>
  <si>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</si>
  <si>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</si>
  <si>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</si>
  <si>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</si>
  <si>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</si>
  <si>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</si>
  <si>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</si>
  <si>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</si>
  <si>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</si>
  <si>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</si>
  <si>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</si>
  <si>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</si>
  <si>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</si>
  <si>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</si>
  <si>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</si>
  <si>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</si>
  <si>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</si>
  <si>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</si>
  <si>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</si>
  <si>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</si>
  <si>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</si>
  <si>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</si>
  <si>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</si>
  <si>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</si>
  <si>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</si>
  <si>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</si>
  <si>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</si>
  <si>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</si>
  <si>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</si>
  <si>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</si>
  <si>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</si>
  <si>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</si>
  <si>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</si>
  <si>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</si>
  <si>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</si>
  <si>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</si>
  <si>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</si>
  <si>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</si>
  <si>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</si>
  <si>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</si>
  <si>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</si>
  <si>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</si>
  <si>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</si>
  <si>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</si>
  <si>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</si>
  <si>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</si>
  <si>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</si>
  <si>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</si>
  <si>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</si>
  <si>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</si>
  <si>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</si>
  <si>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</si>
  <si>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</si>
  <si>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</si>
  <si>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</si>
  <si>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</si>
  <si>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</si>
  <si>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</si>
  <si>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</si>
  <si>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</si>
  <si>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</si>
  <si>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</si>
  <si>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</si>
  <si>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</si>
  <si>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</si>
  <si>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</si>
  <si>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</si>
  <si>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</si>
  <si>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</si>
  <si>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</si>
  <si>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</si>
  <si>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</si>
  <si>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</si>
  <si>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</si>
  <si>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</si>
  <si>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</si>
  <si>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</si>
  <si>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</si>
  <si>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</si>
  <si>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</si>
  <si>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</si>
  <si>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</si>
  <si>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</si>
  <si>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</si>
  <si>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</si>
  <si>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</si>
  <si>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</si>
  <si>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</si>
  <si>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</si>
  <si>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</si>
  <si>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</si>
  <si>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</si>
  <si>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</si>
  <si>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</si>
  <si>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</si>
  <si>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</si>
  <si>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</si>
  <si>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</si>
  <si>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</si>
  <si>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</si>
  <si>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</si>
  <si>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</si>
  <si>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</si>
  <si>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</si>
  <si>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</si>
  <si>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</si>
  <si>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</si>
  <si>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</si>
  <si>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</si>
  <si>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</si>
  <si>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</si>
  <si>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</si>
  <si>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</si>
  <si>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</si>
  <si>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</si>
  <si>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</si>
  <si>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</si>
  <si>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</si>
  <si>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</si>
  <si>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</si>
  <si>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</si>
  <si>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</si>
  <si>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</si>
  <si>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</si>
  <si>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</si>
  <si>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</si>
  <si>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</si>
  <si>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</si>
  <si>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</si>
  <si>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</si>
  <si>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</si>
  <si>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</si>
  <si>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</si>
  <si>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</si>
  <si>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</si>
  <si>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</si>
  <si>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</si>
  <si>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</si>
  <si>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</si>
  <si>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</si>
  <si>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</si>
  <si>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</si>
  <si>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</si>
  <si>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</si>
  <si>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</si>
  <si>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</si>
  <si>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</si>
  <si>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</si>
  <si>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</si>
  <si>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</si>
  <si>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</si>
  <si>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</si>
  <si>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</si>
  <si>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</si>
  <si>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</si>
  <si>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</si>
  <si>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</t>
  </si>
  <si>
    <t>Receivables, net</t>
  </si>
  <si>
    <t>Derivative assets</t>
  </si>
  <si>
    <t>Derivative financial instruments - Current assets</t>
  </si>
  <si>
    <t>Secured loans receivable</t>
  </si>
  <si>
    <t>Precious metals held under financing arrangements</t>
  </si>
  <si>
    <t>Inventories:</t>
  </si>
  <si>
    <t>Inventories</t>
  </si>
  <si>
    <t>Restricted inventories</t>
  </si>
  <si>
    <t>Income taxes receivable</t>
  </si>
  <si>
    <t>Prepaid expenses and other assets</t>
  </si>
  <si>
    <t>Total current assets</t>
  </si>
  <si>
    <t>Plant, property and equipment, net</t>
  </si>
  <si>
    <t>Goodwill</t>
  </si>
  <si>
    <t>Intangibles, net</t>
  </si>
  <si>
    <t>Other Intangibles</t>
  </si>
  <si>
    <t>Long-term investments</t>
  </si>
  <si>
    <t>Deferred tax assets - non-current</t>
  </si>
  <si>
    <t>Total assets</t>
  </si>
  <si>
    <t>LIABILITIES AND STOCKHOLDERS EQUITY</t>
  </si>
  <si>
    <t>Current liabilities:</t>
  </si>
  <si>
    <t>Lines of credit</t>
  </si>
  <si>
    <t>Borrowings</t>
  </si>
  <si>
    <t>Liability on borrowed metals</t>
  </si>
  <si>
    <t>Product financing arrangements</t>
  </si>
  <si>
    <t>Accounts payable</t>
  </si>
  <si>
    <t>Derivative liabilities</t>
  </si>
  <si>
    <t>Note payable (related party)</t>
  </si>
  <si>
    <t>Accrued liabilities</t>
  </si>
  <si>
    <t>Income taxes payable</t>
  </si>
  <si>
    <t>Total current liabilities</t>
  </si>
  <si>
    <t>Debt obligation (related party)</t>
  </si>
  <si>
    <t>Other long-term liabilities (related party)</t>
  </si>
  <si>
    <t>Total liabilities</t>
  </si>
  <si>
    <t>Commitments and contingencies</t>
  </si>
  <si>
    <t>Stockholders equity:</t>
  </si>
  <si>
    <t>2018 and 2017</t>
  </si>
  <si>
    <t>Additional paid-in capital</t>
  </si>
  <si>
    <t>Retained earnings</t>
  </si>
  <si>
    <t>Total A-Mark Precious Metals, Inc. stockholders equity</t>
  </si>
  <si>
    <t>Non-controlling interest</t>
  </si>
  <si>
    <t>Total stockholders equity</t>
  </si>
  <si>
    <t>Total liabilities, non-controlling interest and stockholders equity</t>
  </si>
  <si>
    <t>Revenues</t>
  </si>
  <si>
    <t>Revenue</t>
  </si>
  <si>
    <t>Cost of sales</t>
  </si>
  <si>
    <t>Gross profit</t>
  </si>
  <si>
    <t>Gross Profit</t>
  </si>
  <si>
    <t>Selling, general and administrative expenses</t>
  </si>
  <si>
    <t>Goodwill and intangible asset impairment</t>
  </si>
  <si>
    <t>Interest income</t>
  </si>
  <si>
    <t>Interest expense</t>
  </si>
  <si>
    <t>Other income</t>
  </si>
  <si>
    <t>Unrealized gain on foreign exchange</t>
  </si>
  <si>
    <t>Net (loss) income before provision for income taxes</t>
  </si>
  <si>
    <t>Income tax expense</t>
  </si>
  <si>
    <t>Net (loss) income</t>
  </si>
  <si>
    <t>Add: Net loss attributable to non-controlling interest</t>
  </si>
  <si>
    <t>Share of profit or loss from associates, JVs</t>
  </si>
  <si>
    <t>Net (loss) income attributable to the Company</t>
  </si>
  <si>
    <t>Basic and diluted net (loss) income per share attributable to A-Mark Precious Metals, Inc.:</t>
  </si>
  <si>
    <t>Basic</t>
  </si>
  <si>
    <t>Diluted</t>
  </si>
  <si>
    <t>Dividends per share</t>
  </si>
  <si>
    <t>Weighted average shares outstanding:</t>
  </si>
  <si>
    <t>Cash flows from operating activities:</t>
  </si>
  <si>
    <t>Operating Activities</t>
  </si>
  <si>
    <t>Adjustments to reconcile net income (loss) to net cash provided by (used in) operating activities:</t>
  </si>
  <si>
    <t>Depreciation and amortization</t>
  </si>
  <si>
    <t>Impairment of intangible assets</t>
  </si>
  <si>
    <t>Amortization of loan cost</t>
  </si>
  <si>
    <t>Deferred income taxes</t>
  </si>
  <si>
    <t>Interest added to principal of secured loans</t>
  </si>
  <si>
    <t>Change in accrued earn-out (non-cash)</t>
  </si>
  <si>
    <t>Share-based compensation</t>
  </si>
  <si>
    <t>Earnings from equity method investment</t>
  </si>
  <si>
    <t>Loss on disposal of fixed assets</t>
  </si>
  <si>
    <t>Changes in assets and liabilities:</t>
  </si>
  <si>
    <t>Receivables</t>
  </si>
  <si>
    <t>Secured loans</t>
  </si>
  <si>
    <t>Secured loans to Former Parent</t>
  </si>
  <si>
    <t>Income tax receivable</t>
  </si>
  <si>
    <t>Liabilities on borrowed metals</t>
  </si>
  <si>
    <t>Receivable from/payables to Former Parent</t>
  </si>
  <si>
    <t xml:space="preserve">Adjustment for Income Tax Paid </t>
  </si>
  <si>
    <t>Net cash provided by (used in) operating activities</t>
  </si>
  <si>
    <t>Cash flows from investing activities:</t>
  </si>
  <si>
    <t>Investing Activities</t>
  </si>
  <si>
    <t>Capital expenditures for property and equipment</t>
  </si>
  <si>
    <t>Secured loans, net</t>
  </si>
  <si>
    <t>Acquisition of subsidiary, net of cash</t>
  </si>
  <si>
    <t>Net cash used in investing activities</t>
  </si>
  <si>
    <t>Cash flows from financing activities:</t>
  </si>
  <si>
    <t>Financing Activities</t>
  </si>
  <si>
    <t>Product financing arrangements, net</t>
  </si>
  <si>
    <t>Dividends</t>
  </si>
  <si>
    <t xml:space="preserve">Dividend paid to shareholders to parent on minority interests </t>
  </si>
  <si>
    <t>Proceeds from issuance of debt obligation payable to related party</t>
  </si>
  <si>
    <t>Repayments on notes payable to related party</t>
  </si>
  <si>
    <t>Stock award grant</t>
  </si>
  <si>
    <t>Debt funding fees</t>
  </si>
  <si>
    <t>Excess tax benefit of share-based award</t>
  </si>
  <si>
    <t>Net cash provided by financing activities</t>
  </si>
  <si>
    <t>Net decrease in cash, cash equivalents, and restricted cash</t>
  </si>
  <si>
    <t>Cash, cash equivalents, and restricted cash, beginning of period</t>
  </si>
  <si>
    <t>Cash and cash equivalents at beginning of period</t>
  </si>
  <si>
    <t>Cash, cash equivalents, and restricted cash, end of period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</si>
  <si>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</si>
  <si>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</si>
  <si>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</si>
  <si>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</si>
  <si>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</si>
  <si>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land and buildings</t>
  </si>
  <si>
    <t>property, plant and equipment</t>
  </si>
  <si>
    <t>other fixed assets</t>
  </si>
  <si>
    <t>less: accumulated depreciation</t>
  </si>
  <si>
    <t>accumulated depreciation and amortisation</t>
  </si>
  <si>
    <t>ordinary shares</t>
  </si>
  <si>
    <t>additional paid-in capital</t>
  </si>
  <si>
    <t>revenues</t>
  </si>
  <si>
    <t>split values</t>
  </si>
  <si>
    <t>changed sign to positive</t>
  </si>
  <si>
    <t>changed signs to positive</t>
  </si>
  <si>
    <t>impairment</t>
  </si>
  <si>
    <t>goodwill and intangible asset impairment</t>
  </si>
  <si>
    <t>other income</t>
  </si>
  <si>
    <t>shifted down from above row and changed sign to positive (it's negative in the pdf)</t>
  </si>
  <si>
    <t>current taxation</t>
  </si>
  <si>
    <t>income tax expense</t>
  </si>
  <si>
    <t>wrong value; changed it and made the sign positive (it's negative in the pdf)</t>
  </si>
  <si>
    <t>minority interest</t>
  </si>
  <si>
    <t>add: net loss attributable to non-controlling interest</t>
  </si>
  <si>
    <t>deleted this value</t>
  </si>
  <si>
    <t>added from pdf</t>
  </si>
  <si>
    <t>building</t>
  </si>
  <si>
    <t>land</t>
  </si>
  <si>
    <t>office furniture, and fixtures</t>
  </si>
  <si>
    <t>computer equipment</t>
  </si>
  <si>
    <t>computer software</t>
  </si>
  <si>
    <t>plant equipment</t>
  </si>
  <si>
    <t>leased assets</t>
  </si>
  <si>
    <t>leasehold improvements</t>
  </si>
  <si>
    <t>property and equipment not placed in service</t>
  </si>
  <si>
    <t>shifted one column to the left</t>
  </si>
  <si>
    <t>shifted values one column to the left</t>
  </si>
  <si>
    <t>wrong value; corrected &amp; shifted values one column to the left</t>
  </si>
  <si>
    <t>common stock, par value $0.01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</si>
</sst>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7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63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4C-4E7A-9A0C-286B065CD2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5D-4784-8E13-E0D3406F53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DC-4333-8EF9-827F7E7976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E2-43EE-93F3-22EEC01CB1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F5-4719-9AE3-7D4090743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E1-4FF4-A203-F0C4CF7C5A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9E-4819-A752-A82D6AFA7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73-4559-9405-3DCEB4D8E9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E20-4F3F-84DA-820D131D47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B42-4E22-8D76-CF13CCEE2D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A5C-4745-A594-3611B8D53B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F3-4FC5-9B83-E90AD8F78E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606-4C8C-A76C-EF7620FD29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8C-4543-9CBA-9B5FC9802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4D3-463F-B22F-AE563F4D7D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-3397</v>
      </c>
      <c r="G6" s="7">
        <f t="shared" ref="G6:O6" si="1">IF(G4=$BF$1,"",G71)</f>
        <v>7086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36018</v>
      </c>
      <c r="G7" s="7">
        <f t="shared" ref="G7:O7" si="2">IF(G4=$BF$1,"",G128)</f>
        <v>31479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706983</v>
      </c>
      <c r="G8" s="7">
        <f t="shared" ref="G8:O8" si="3">IF(G4=$BF$1,"",G161)</f>
        <v>447021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665869</v>
      </c>
      <c r="G9" s="7">
        <f t="shared" ref="G9:O9" si="4">IF(G4=$BF$1,"",G189)</f>
        <v>404360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8024</v>
      </c>
      <c r="G10" s="7">
        <f t="shared" ref="G10:O10" si="5">IF(G4=$BF$1,"",G210)</f>
        <v>1117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69108</v>
      </c>
      <c r="G11" s="7">
        <f t="shared" ref="G11:O11" si="6">IF(G4=$BF$1,"",G227)</f>
        <v>73023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743001</v>
      </c>
      <c r="G12" s="35">
        <f t="shared" ref="G12:O12" si="7">IF(G4=$BF$1,"",SUM(G7:G8))</f>
        <v>478500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743001</v>
      </c>
      <c r="G13" s="35">
        <f t="shared" ref="G13:O13" si="8">IF(G4=$BF$1,"",SUM(G9:G11))</f>
        <v>478500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7606248+954</f>
        <v>7607202</v>
      </c>
      <c r="G24">
        <f>6989624+298</f>
        <v>6989922</v>
      </c>
      <c r="P24" s="44" t="s">
        <v>496</v>
      </c>
    </row>
    <row r="25" spans="5:16">
      <c r="E25" s="1" t="s">
        <v>27</v>
      </c>
      <c r="F25">
        <v>7576805</v>
      </c>
      <c r="G25">
        <f>6958290</f>
        <v>6958290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30397</v>
      </c>
      <c r="G30" s="7">
        <f>IF(G4=$BF$1,"",G24-G25+ABS(G26)-G27-G28-G29)</f>
        <v>31632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6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33398</v>
      </c>
      <c r="G34">
        <v>23343</v>
      </c>
      <c r="P34" s="44" t="s">
        <v>497</v>
      </c>
    </row>
    <row r="35" spans="5:16">
      <c r="E35" s="1" t="s">
        <v>37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  <c r="F42">
        <v>2654</v>
      </c>
      <c r="G42">
        <v>0</v>
      </c>
      <c r="P42" s="44" t="s">
        <v>497</v>
      </c>
    </row>
    <row r="43" spans="5:16">
      <c r="E43" s="6" t="s">
        <v>45</v>
      </c>
      <c r="F43" s="7">
        <f>F32+F33+F34+F35+F36+F37+F38+F39+F40+F41+F42</f>
        <v>36052</v>
      </c>
      <c r="G43" s="7">
        <f>G32+G33+G34+G35+G36+G37+G38+G39+G40+G41+G42</f>
        <v>23343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-5655</v>
      </c>
      <c r="G44" s="7">
        <f>IF(G4=$BF$1,"",G30+G31-G43)</f>
        <v>8289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13891</v>
      </c>
      <c r="G49">
        <v>10117</v>
      </c>
      <c r="P49" s="44" t="s">
        <v>498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16105</v>
      </c>
      <c r="G52">
        <v>12553</v>
      </c>
    </row>
    <row r="53" spans="5:16">
      <c r="E53" s="1" t="s">
        <v>55</v>
      </c>
    </row>
    <row r="54" spans="5:16">
      <c r="E54" s="1" t="s">
        <v>56</v>
      </c>
      <c r="F54"/>
      <c r="G54"/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  <c r="F57">
        <v>30</v>
      </c>
      <c r="G57">
        <v>60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-3411</v>
      </c>
      <c r="G59" s="7">
        <f>IF(G4=$BF$1,"",G44+G45+G46+G47+G48-G49-G50-G51+G52-G53+G54+G55-G56+G57+G58)</f>
        <v>10785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5"/>
    </row>
    <row r="60" spans="5:16">
      <c r="E60" s="1" t="s">
        <v>62</v>
      </c>
      <c r="F60" s="38">
        <v>8</v>
      </c>
      <c r="G60" s="38">
        <v>3721</v>
      </c>
      <c r="P60" s="44" t="s">
        <v>502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-3419</v>
      </c>
      <c r="G67" s="7">
        <f>IF(G4=$BF$1,"",SUM(G59,-G60,-ABS(G61),-G62,-G66))</f>
        <v>7064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5"/>
    </row>
    <row r="68" spans="5:16">
      <c r="E68" s="1" t="s">
        <v>67</v>
      </c>
      <c r="F68">
        <v>22</v>
      </c>
      <c r="G68">
        <v>22</v>
      </c>
      <c r="P68" s="44" t="s">
        <v>505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-3397</v>
      </c>
      <c r="G71" s="7">
        <f t="shared" ref="G71:O71" si="14">IF(G4=$BF$1,"",SUM(G67:G70))</f>
        <v>7086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5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  <c r="F82"/>
      <c r="G82"/>
      <c r="P82" s="44" t="s">
        <v>508</v>
      </c>
    </row>
    <row r="83" spans="5:16">
      <c r="E83" s="6" t="s">
        <v>77</v>
      </c>
      <c r="F83" s="7">
        <f>SUM(F71:F82)</f>
        <v>-3397</v>
      </c>
      <c r="G83" s="7">
        <f t="shared" ref="G83:O83" si="15">IF(G4=$BF$1,"",SUM(G71:G82))</f>
        <v>7086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315+36</f>
        <v>351</v>
      </c>
      <c r="G89" s="38">
        <f>315+36</f>
        <v>351</v>
      </c>
      <c r="P89" s="44" t="s">
        <v>509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 s="38">
        <f>2056+757+3471+2701</f>
        <v>8985</v>
      </c>
      <c r="G92">
        <f>1638+462+2386+1979</f>
        <v>6465</v>
      </c>
      <c r="P92" s="44" t="s">
        <v>509</v>
      </c>
    </row>
    <row r="93" spans="5:16">
      <c r="E93" s="1" t="s">
        <v>85</v>
      </c>
    </row>
    <row r="94" spans="5:16">
      <c r="E94" s="1" t="s">
        <v>86</v>
      </c>
      <c r="F94" s="38">
        <v>2796</v>
      </c>
      <c r="G94" s="38">
        <v>2571</v>
      </c>
      <c r="P94" s="44" t="s">
        <v>509</v>
      </c>
    </row>
    <row r="95" spans="5:16">
      <c r="E95" s="1" t="s">
        <v>87</v>
      </c>
      <c r="F95" s="38">
        <v>1483</v>
      </c>
      <c r="G95" s="38">
        <v>1105</v>
      </c>
      <c r="P95" s="44" t="s">
        <v>509</v>
      </c>
    </row>
    <row r="96" spans="5:16">
      <c r="E96" s="12"/>
    </row>
    <row r="98" spans="5:16">
      <c r="E98" s="6" t="s">
        <v>88</v>
      </c>
      <c r="F98" s="7">
        <f>F89+F90+F91+F92+F93+F94+F95+F96</f>
        <v>13615</v>
      </c>
      <c r="G98" s="7">
        <f>IF(G4=$BF$1,"",G89+G90+G91+G92+G93+G94+G95+G96)</f>
        <v>10492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5"/>
    </row>
    <row r="99" spans="5:16">
      <c r="E99" s="1" t="s">
        <v>89</v>
      </c>
      <c r="F99" s="38">
        <v>-5597</v>
      </c>
      <c r="G99" s="38">
        <v>-3885</v>
      </c>
      <c r="P99" s="44" t="s">
        <v>509</v>
      </c>
    </row>
    <row r="100" spans="5:16">
      <c r="E100" s="6" t="s">
        <v>90</v>
      </c>
      <c r="F100" s="7">
        <f>F98+F99</f>
        <v>8018</v>
      </c>
      <c r="G100" s="7">
        <f t="shared" ref="G100:O100" si="17">IF(G4=$BF$1,"",G98+G99)</f>
        <v>6607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5"/>
    </row>
    <row r="101" spans="5:16">
      <c r="E101" s="1" t="s">
        <v>91</v>
      </c>
      <c r="F101" s="38">
        <v>8881</v>
      </c>
      <c r="G101">
        <v>8881</v>
      </c>
      <c r="P101" s="44" t="s">
        <v>519</v>
      </c>
    </row>
    <row r="102" spans="5:16">
      <c r="E102" s="1" t="s">
        <v>92</v>
      </c>
      <c r="F102" s="38">
        <v>6861</v>
      </c>
      <c r="G102">
        <v>4065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15742</v>
      </c>
      <c r="G104" s="7">
        <f t="shared" ref="G104:O104" si="18">IF(G4=$BF$1,"",G101+G102+G103)</f>
        <v>12946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3870</v>
      </c>
      <c r="G111">
        <v>3959</v>
      </c>
      <c r="P111" s="44" t="s">
        <v>520</v>
      </c>
    </row>
    <row r="112" spans="5:16">
      <c r="E112" s="1" t="s">
        <v>102</v>
      </c>
    </row>
    <row r="113" spans="5:16">
      <c r="E113" s="1" t="s">
        <v>103</v>
      </c>
      <c r="F113">
        <v>8388</v>
      </c>
      <c r="G113">
        <v>7967</v>
      </c>
      <c r="P113" s="44" t="s">
        <v>520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36018</v>
      </c>
      <c r="G128" s="7">
        <f t="shared" ref="G128:O128" si="19">IF(G4=$BF$1,"",G100+SUM(G104:G126))</f>
        <v>31479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5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6291</v>
      </c>
      <c r="G130">
        <v>13059</v>
      </c>
      <c r="P130" s="44" t="s">
        <v>519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  <c r="F135">
        <v>35856</v>
      </c>
      <c r="G135">
        <v>39295</v>
      </c>
      <c r="P135" s="44" t="s">
        <v>519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42147</v>
      </c>
      <c r="G140" s="7">
        <f t="shared" ref="G140:O140" si="20">IF(G4=$BF$1,"",G130+G131+G132+G133+G134+G135+G136+G139)</f>
        <v>52354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280116</v>
      </c>
      <c r="G144">
        <v>284659</v>
      </c>
      <c r="P144" s="44" t="s">
        <v>520</v>
      </c>
    </row>
    <row r="145" spans="5:16">
      <c r="E145" s="6" t="s">
        <v>127</v>
      </c>
      <c r="F145" s="7">
        <f>F141+F142+F143+F144</f>
        <v>280116</v>
      </c>
      <c r="G145" s="7">
        <f t="shared" ref="G145:O145" si="21">IF(G4=$BF$1,"",G141+G142+G143+G144)</f>
        <v>284659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  <c r="F151">
        <v>1553</v>
      </c>
      <c r="G151">
        <v>0</v>
      </c>
      <c r="P151" s="44" t="s">
        <v>520</v>
      </c>
    </row>
    <row r="154" spans="5:16">
      <c r="E154" s="12" t="s">
        <v>134</v>
      </c>
      <c r="F154">
        <v>2782</v>
      </c>
      <c r="G154">
        <v>1183</v>
      </c>
      <c r="P154" s="44" t="s">
        <v>520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110424</v>
      </c>
      <c r="G157">
        <v>91238</v>
      </c>
      <c r="P157" s="44" t="s">
        <v>520</v>
      </c>
    </row>
    <row r="158" spans="5:16">
      <c r="E158" s="1" t="s">
        <v>138</v>
      </c>
      <c r="P158" s="46"/>
    </row>
    <row r="159" spans="5:16">
      <c r="E159" s="1" t="s">
        <v>139</v>
      </c>
      <c r="F159">
        <v>269961</v>
      </c>
      <c r="G159">
        <v>17587</v>
      </c>
      <c r="P159" s="44" t="s">
        <v>520</v>
      </c>
    </row>
    <row r="160" spans="5:16">
      <c r="E160" s="6" t="s">
        <v>140</v>
      </c>
      <c r="F160" s="7">
        <f>F146+F147+F148+F149+F150+F151+F152+F153+F154+F155+F156+F157+F158+F159</f>
        <v>384720</v>
      </c>
      <c r="G160" s="7">
        <f>IF(G4=$BF$1,"",G146+G147+G148+G149+G150+G151+G152+G153+G154+G155+G156+G157+G158+G159)</f>
        <v>110008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706983</v>
      </c>
      <c r="G161" s="7">
        <f t="shared" ref="G161:O161" si="22">IF(G4=$BF$1,"",G140+G145+G160)</f>
        <v>447021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5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  <c r="F168">
        <v>200000</v>
      </c>
      <c r="G168">
        <v>180000</v>
      </c>
      <c r="P168" s="44" t="s">
        <v>520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5129</v>
      </c>
      <c r="G172">
        <v>4945</v>
      </c>
      <c r="P172" s="44" t="s">
        <v>520</v>
      </c>
    </row>
    <row r="173" spans="5:16">
      <c r="E173" s="1" t="s">
        <v>152</v>
      </c>
      <c r="F173">
        <v>0</v>
      </c>
      <c r="G173">
        <v>500</v>
      </c>
      <c r="P173" s="44" t="s">
        <v>520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0</v>
      </c>
      <c r="G181">
        <v>1418</v>
      </c>
      <c r="P181" s="44" t="s">
        <v>520</v>
      </c>
    </row>
    <row r="183" spans="5:16">
      <c r="E183" s="1" t="s">
        <v>160</v>
      </c>
    </row>
    <row r="184" spans="5:16">
      <c r="E184" s="12" t="s">
        <v>161</v>
      </c>
    </row>
    <row r="185" spans="5:16">
      <c r="E185" s="12" t="s">
        <v>162</v>
      </c>
    </row>
    <row r="187" spans="5:16">
      <c r="E187" s="1" t="s">
        <v>163</v>
      </c>
      <c r="F187">
        <v>440283</v>
      </c>
      <c r="G187">
        <v>182915</v>
      </c>
      <c r="P187" s="44" t="s">
        <v>520</v>
      </c>
    </row>
    <row r="188" spans="5:16">
      <c r="E188" s="1" t="s">
        <v>164</v>
      </c>
      <c r="F188">
        <v>20457</v>
      </c>
      <c r="G188">
        <v>34582</v>
      </c>
      <c r="P188" s="44" t="s">
        <v>520</v>
      </c>
    </row>
    <row r="189" spans="5:16">
      <c r="E189" s="6" t="s">
        <v>13</v>
      </c>
      <c r="F189" s="7">
        <f>SUM(F163:F188)</f>
        <v>665869</v>
      </c>
      <c r="G189" s="7">
        <f t="shared" ref="G189:O189" si="23">IF(G4=$BF$1,"",SUM(G163:G188))</f>
        <v>404360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5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  <c r="F199">
        <v>7226</v>
      </c>
      <c r="G199">
        <v>0</v>
      </c>
      <c r="P199" s="44" t="s">
        <v>520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798</v>
      </c>
      <c r="G209">
        <v>1117</v>
      </c>
      <c r="P209" s="44" t="s">
        <v>520</v>
      </c>
    </row>
    <row r="210" spans="5:16">
      <c r="E210" s="6" t="s">
        <v>14</v>
      </c>
      <c r="F210" s="7">
        <f>SUM(F191:F209)</f>
        <v>8024</v>
      </c>
      <c r="G210" s="7">
        <f t="shared" ref="G210:O210" si="24">IF(G4=$BF$1,"",SUM(G191:G209))</f>
        <v>1117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5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71+24717</f>
        <v>24788</v>
      </c>
      <c r="G212">
        <f>71+23526</f>
        <v>23597</v>
      </c>
      <c r="P212" s="44" t="s">
        <v>521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40910</v>
      </c>
      <c r="G217">
        <v>45994</v>
      </c>
      <c r="P217" s="44" t="s">
        <v>520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  <c r="F221">
        <v>3410</v>
      </c>
      <c r="G221">
        <v>3432</v>
      </c>
      <c r="P221" s="44" t="s">
        <v>520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69108</v>
      </c>
      <c r="G227" s="7">
        <f t="shared" ref="G227:O227" si="25">IF(G4=$BF$1,"",SUM(G212:G226))</f>
        <v>73023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5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-3419</v>
      </c>
      <c r="G267">
        <v>7064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2626</v>
      </c>
      <c r="G271">
        <v>1521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  <c r="F275">
        <v>2654</v>
      </c>
      <c r="G275">
        <v>0</v>
      </c>
    </row>
    <row r="276" spans="5:7">
      <c r="E276" s="1" t="s">
        <v>241</v>
      </c>
      <c r="F276">
        <v>-421</v>
      </c>
      <c r="G276">
        <v>-94</v>
      </c>
    </row>
    <row r="277" spans="5:7" ht="25.5" customHeight="1">
      <c r="E277" s="1" t="s">
        <v>242</v>
      </c>
      <c r="F277">
        <v>0</v>
      </c>
      <c r="G277">
        <v>178</v>
      </c>
    </row>
    <row r="278" spans="5:7">
      <c r="E278" s="1" t="s">
        <v>243</v>
      </c>
      <c r="F278">
        <v>-12186</v>
      </c>
      <c r="G278">
        <v>10205</v>
      </c>
    </row>
    <row r="279" spans="5:7">
      <c r="E279" s="1" t="s">
        <v>244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  <c r="F284">
        <v>-1418</v>
      </c>
      <c r="G284">
        <v>1418</v>
      </c>
    </row>
    <row r="285" spans="5:7">
      <c r="E285" s="1" t="s">
        <v>248</v>
      </c>
      <c r="F285">
        <v>1191</v>
      </c>
      <c r="G285">
        <v>996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  <c r="F288">
        <v>3206</v>
      </c>
      <c r="G288">
        <v>1476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-4348</v>
      </c>
      <c r="G296" s="7">
        <f>IF(G4=$BF$1,"",G271+G272+G273+G274+G275+G276+G277+G278+G279+G280+G281+G282+G283+G284+G285+G286+G287+G288+G289+G290+G291+G292+G293+G294+G295)</f>
        <v>15700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-7767</v>
      </c>
      <c r="G297" s="7">
        <f t="shared" ref="G297:O297" si="27">IF(G4=$BF$1,"",MIN(F267,F268,F269)+F296)</f>
        <v>-7767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16946</v>
      </c>
      <c r="G299">
        <v>-39602</v>
      </c>
    </row>
    <row r="300" spans="5:15">
      <c r="E300" s="1" t="s">
        <v>262</v>
      </c>
      <c r="F300">
        <v>4044</v>
      </c>
      <c r="G300">
        <v>4007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-1779</v>
      </c>
      <c r="G302">
        <v>-572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2221</v>
      </c>
      <c r="G315">
        <v>-4822</v>
      </c>
    </row>
    <row r="316" spans="5:15">
      <c r="E316" s="1" t="s">
        <v>276</v>
      </c>
    </row>
    <row r="317" spans="5:15">
      <c r="E317" s="1" t="s">
        <v>277</v>
      </c>
      <c r="F317">
        <v>-17035</v>
      </c>
      <c r="G317">
        <v>-4993</v>
      </c>
    </row>
    <row r="318" spans="5:15">
      <c r="E318" s="6" t="s">
        <v>278</v>
      </c>
      <c r="F318" s="7">
        <f>F299+F300+F301+F302+F303+F304+F305+F306+F307+F308+F309+F310+F311+F312+F313+F314+F315+F316+F317</f>
        <v>4397</v>
      </c>
      <c r="G318" s="7">
        <f>IF(G4=$BF$1,"",G299+G300+G301+G302+G303+G304+G305+G306+G307+G308+G309+G310+G311+G312+G313+G314+G315+G316+G317)</f>
        <v>-45982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-3370</v>
      </c>
      <c r="G319" s="7">
        <f t="shared" ref="G319:O319" si="28">IF(G4=$BF$1,"",G297+G318)</f>
        <v>-53749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-3370</v>
      </c>
      <c r="G326" s="7">
        <f t="shared" ref="G326:O326" si="30">IF(G4=$BF$1,"",G325+G319)</f>
        <v>-53749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-1317</v>
      </c>
      <c r="G328">
        <v>-2265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-7000</v>
      </c>
      <c r="G331">
        <v>-30801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  <c r="F336">
        <v>-9515</v>
      </c>
      <c r="G336">
        <v>-3421</v>
      </c>
    </row>
    <row r="337" spans="5:15">
      <c r="E337" s="6" t="s">
        <v>296</v>
      </c>
      <c r="F337" s="7">
        <f>SUM(F328:F336)</f>
        <v>-17832</v>
      </c>
      <c r="G337" s="7">
        <f>IF(G4=$BF$1,"",SUM(G328:G336))</f>
        <v>-36487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  <c r="F340">
        <v>-13903</v>
      </c>
      <c r="G340">
        <v>75985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-500</v>
      </c>
      <c r="G343">
        <v>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-1687</v>
      </c>
      <c r="G348">
        <v>-2110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-16090</v>
      </c>
      <c r="G352" s="7">
        <f>IF(G4=$BF$1,"",SUM(G339:G351))</f>
        <v>73875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-37292</v>
      </c>
      <c r="G353" s="7">
        <f t="shared" ref="G353:O353" si="33">IF(G4=$BF$1,"",G326+G337+G352)</f>
        <v>-16361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-37292</v>
      </c>
      <c r="G355" s="7">
        <f t="shared" ref="G355:O355" si="34">IF(G4=$BF$1,"",G353+G354)</f>
        <v>-16361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13059</v>
      </c>
      <c r="G356">
        <v>17142</v>
      </c>
    </row>
    <row r="357" spans="5:15">
      <c r="E357" s="6" t="s">
        <v>316</v>
      </c>
      <c r="F357" s="7">
        <f>F355+F356</f>
        <v>-24233</v>
      </c>
      <c r="G357" s="7">
        <f t="shared" ref="G357:O357" si="35">IF(G4=$BF$1,"",G355+G356)</f>
        <v>781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8.8309998308994012E-2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-1.4793959920970929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0.55277115987460812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3.9958186991748083E-3</v>
      </c>
      <c r="G369" s="27">
        <f t="shared" si="41"/>
        <v>4.5253723861296306E-3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-7.4337450221513774E-4</v>
      </c>
      <c r="G370" s="27">
        <f t="shared" si="42"/>
        <v>1.1858501425337793E-3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-4.465505188372808E-4</v>
      </c>
      <c r="G371" s="28">
        <f t="shared" si="43"/>
        <v>1.0137452177577948E-3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-4.5719992301490849E-3</v>
      </c>
      <c r="G372" s="27">
        <f t="shared" si="44"/>
        <v>1.4808777429467084E-2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-4.9154945881808187E-2</v>
      </c>
      <c r="G373" s="27">
        <f t="shared" si="45"/>
        <v>9.7037919559590818E-2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0.90698801212918956</v>
      </c>
      <c r="G376" s="30">
        <f t="shared" si="47"/>
        <v>0.84739184952978053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9.7513023094287199</v>
      </c>
      <c r="G377" s="30">
        <f t="shared" si="48"/>
        <v>5.5527299617928598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-0.40709812108559501</v>
      </c>
      <c r="G378" s="30">
        <f t="shared" si="49"/>
        <v>0.81931402589700508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1.0617448777462233</v>
      </c>
      <c r="G382" s="32">
        <f t="shared" si="51"/>
        <v>1.1055025225046988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0.6410675373083895</v>
      </c>
      <c r="G383" s="32">
        <f t="shared" si="52"/>
        <v>0.40152834108220398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9.4478042978423677E-3</v>
      </c>
      <c r="G384" s="32">
        <f t="shared" si="53"/>
        <v>3.2295479275892769E-2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-5.0610555529691272E-3</v>
      </c>
      <c r="G385" s="32">
        <f t="shared" si="54"/>
        <v>-0.13292363240676625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6291</v>
      </c>
      <c r="G418" s="17">
        <f>G130-G417</f>
        <v>13059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5129</v>
      </c>
      <c r="G433" s="17">
        <f>G172-G432</f>
        <v>4945</v>
      </c>
    </row>
  </sheetData>
  <conditionalFormatting sqref="E101:E103 E138:G139 F137:G137 E89:G97 H146:O159 E267:O269 F333:O336 E330:E336 E339:O351 E130:G136 E156:G159">
    <cfRule type="expression" dxfId="62" priority="45">
      <formula>MOD(ROW(),2)=0</formula>
    </cfRule>
  </conditionalFormatting>
  <conditionalFormatting sqref="F101:G103">
    <cfRule type="expression" dxfId="61" priority="44">
      <formula>MOD(ROW(),2)=0</formula>
    </cfRule>
  </conditionalFormatting>
  <conditionalFormatting sqref="E243:G243">
    <cfRule type="expression" dxfId="60" priority="50">
      <formula>MOD(ROW(),2)=0</formula>
    </cfRule>
  </conditionalFormatting>
  <conditionalFormatting sqref="E323:E324">
    <cfRule type="expression" dxfId="59" priority="46">
      <formula>MOD(ROW(),2)=0</formula>
    </cfRule>
  </conditionalFormatting>
  <conditionalFormatting sqref="E329">
    <cfRule type="expression" dxfId="58" priority="43">
      <formula>MOD(ROW(),2)=0</formula>
    </cfRule>
  </conditionalFormatting>
  <conditionalFormatting sqref="E24:G29">
    <cfRule type="expression" dxfId="57" priority="63">
      <formula>MOD(ROW(),2)=0</formula>
    </cfRule>
  </conditionalFormatting>
  <conditionalFormatting sqref="E99:G99 E328:G328 F329:G332 E31:G42">
    <cfRule type="expression" dxfId="56" priority="64">
      <formula>MOD(ROW(),2)=0</formula>
    </cfRule>
  </conditionalFormatting>
  <conditionalFormatting sqref="E45:G58">
    <cfRule type="expression" dxfId="55" priority="62">
      <formula>MOD(ROW(),2)=0</formula>
    </cfRule>
  </conditionalFormatting>
  <conditionalFormatting sqref="E60:G66">
    <cfRule type="expression" dxfId="54" priority="61">
      <formula>MOD(ROW(),2)=0</formula>
    </cfRule>
  </conditionalFormatting>
  <conditionalFormatting sqref="E68:G70">
    <cfRule type="expression" dxfId="53" priority="60">
      <formula>MOD(ROW(),2)=0</formula>
    </cfRule>
  </conditionalFormatting>
  <conditionalFormatting sqref="E72:G82">
    <cfRule type="expression" dxfId="52" priority="59">
      <formula>MOD(ROW(),2)=0</formula>
    </cfRule>
  </conditionalFormatting>
  <conditionalFormatting sqref="E84:G86">
    <cfRule type="expression" dxfId="51" priority="58">
      <formula>MOD(ROW(),2)=0</formula>
    </cfRule>
  </conditionalFormatting>
  <conditionalFormatting sqref="E107:G127">
    <cfRule type="expression" dxfId="50" priority="57">
      <formula>MOD(ROW(),2)=0</formula>
    </cfRule>
  </conditionalFormatting>
  <conditionalFormatting sqref="E141:G144">
    <cfRule type="expression" dxfId="49" priority="56">
      <formula>MOD(ROW(),2)=0</formula>
    </cfRule>
  </conditionalFormatting>
  <conditionalFormatting sqref="F155:G155 E146:G154">
    <cfRule type="expression" dxfId="48" priority="55">
      <formula>MOD(ROW(),2)=0</formula>
    </cfRule>
  </conditionalFormatting>
  <conditionalFormatting sqref="E163:G188">
    <cfRule type="expression" dxfId="47" priority="54">
      <formula>MOD(ROW(),2)=0</formula>
    </cfRule>
  </conditionalFormatting>
  <conditionalFormatting sqref="E191:G209">
    <cfRule type="expression" dxfId="46" priority="53">
      <formula>MOD(ROW(),2)=0</formula>
    </cfRule>
  </conditionalFormatting>
  <conditionalFormatting sqref="E212:G226">
    <cfRule type="expression" dxfId="45" priority="52">
      <formula>MOD(ROW(),2)=0</formula>
    </cfRule>
  </conditionalFormatting>
  <conditionalFormatting sqref="E229:G242">
    <cfRule type="expression" dxfId="44" priority="51">
      <formula>MOD(ROW(),2)=0</formula>
    </cfRule>
  </conditionalFormatting>
  <conditionalFormatting sqref="E245:G262">
    <cfRule type="expression" dxfId="43" priority="49">
      <formula>MOD(ROW(),2)=0</formula>
    </cfRule>
  </conditionalFormatting>
  <conditionalFormatting sqref="E271:G295 E321:G322 E354:F354 E356:F356 E358:G360 F323:G324 E299:G317">
    <cfRule type="expression" dxfId="42" priority="48">
      <formula>MOD(ROW(),2)=0</formula>
    </cfRule>
  </conditionalFormatting>
  <conditionalFormatting sqref="G354 G356">
    <cfRule type="expression" dxfId="41" priority="47">
      <formula>MOD(ROW(),2)=0</formula>
    </cfRule>
  </conditionalFormatting>
  <conditionalFormatting sqref="E105:G106">
    <cfRule type="expression" dxfId="40" priority="42">
      <formula>MOD(ROW(),2)=0</formula>
    </cfRule>
  </conditionalFormatting>
  <conditionalFormatting sqref="E155">
    <cfRule type="expression" dxfId="39" priority="41">
      <formula>MOD(ROW(),2)=0</formula>
    </cfRule>
  </conditionalFormatting>
  <conditionalFormatting sqref="H24:O29">
    <cfRule type="expression" dxfId="38" priority="40">
      <formula>MOD(ROW(),2)=0</formula>
    </cfRule>
  </conditionalFormatting>
  <conditionalFormatting sqref="H89:O97">
    <cfRule type="expression" dxfId="37" priority="21">
      <formula>MOD(ROW(),2)=0</formula>
    </cfRule>
  </conditionalFormatting>
  <conditionalFormatting sqref="H101:O103">
    <cfRule type="expression" dxfId="36" priority="20">
      <formula>MOD(ROW(),2)=0</formula>
    </cfRule>
  </conditionalFormatting>
  <conditionalFormatting sqref="H243:O243">
    <cfRule type="expression" dxfId="35" priority="25">
      <formula>MOD(ROW(),2)=0</formula>
    </cfRule>
  </conditionalFormatting>
  <conditionalFormatting sqref="H31:O42 H99:O99 H328:O332">
    <cfRule type="expression" dxfId="34" priority="39">
      <formula>MOD(ROW(),2)=0</formula>
    </cfRule>
  </conditionalFormatting>
  <conditionalFormatting sqref="H45:O58">
    <cfRule type="expression" dxfId="33" priority="38">
      <formula>MOD(ROW(),2)=0</formula>
    </cfRule>
  </conditionalFormatting>
  <conditionalFormatting sqref="H60:O66">
    <cfRule type="expression" dxfId="32" priority="37">
      <formula>MOD(ROW(),2)=0</formula>
    </cfRule>
  </conditionalFormatting>
  <conditionalFormatting sqref="H68:O70">
    <cfRule type="expression" dxfId="31" priority="36">
      <formula>MOD(ROW(),2)=0</formula>
    </cfRule>
  </conditionalFormatting>
  <conditionalFormatting sqref="H72:O82">
    <cfRule type="expression" dxfId="30" priority="35">
      <formula>MOD(ROW(),2)=0</formula>
    </cfRule>
  </conditionalFormatting>
  <conditionalFormatting sqref="H84:O86">
    <cfRule type="expression" dxfId="29" priority="34">
      <formula>MOD(ROW(),2)=0</formula>
    </cfRule>
  </conditionalFormatting>
  <conditionalFormatting sqref="H107:O127">
    <cfRule type="expression" dxfId="28" priority="33">
      <formula>MOD(ROW(),2)=0</formula>
    </cfRule>
  </conditionalFormatting>
  <conditionalFormatting sqref="H130:O139">
    <cfRule type="expression" dxfId="27" priority="32">
      <formula>MOD(ROW(),2)=0</formula>
    </cfRule>
  </conditionalFormatting>
  <conditionalFormatting sqref="H141:O144">
    <cfRule type="expression" dxfId="26" priority="31">
      <formula>MOD(ROW(),2)=0</formula>
    </cfRule>
  </conditionalFormatting>
  <conditionalFormatting sqref="H163:O188">
    <cfRule type="expression" dxfId="25" priority="29">
      <formula>MOD(ROW(),2)=0</formula>
    </cfRule>
  </conditionalFormatting>
  <conditionalFormatting sqref="H191:O209">
    <cfRule type="expression" dxfId="24" priority="28">
      <formula>MOD(ROW(),2)=0</formula>
    </cfRule>
  </conditionalFormatting>
  <conditionalFormatting sqref="H212:O226">
    <cfRule type="expression" dxfId="23" priority="27">
      <formula>MOD(ROW(),2)=0</formula>
    </cfRule>
  </conditionalFormatting>
  <conditionalFormatting sqref="H229:O242">
    <cfRule type="expression" dxfId="22" priority="26">
      <formula>MOD(ROW(),2)=0</formula>
    </cfRule>
  </conditionalFormatting>
  <conditionalFormatting sqref="H245:O262">
    <cfRule type="expression" dxfId="21" priority="24">
      <formula>MOD(ROW(),2)=0</formula>
    </cfRule>
  </conditionalFormatting>
  <conditionalFormatting sqref="H271:O295 H321:O324 H358:O360 H299:O317">
    <cfRule type="expression" dxfId="20" priority="23">
      <formula>MOD(ROW(),2)=0</formula>
    </cfRule>
  </conditionalFormatting>
  <conditionalFormatting sqref="H354:O354 H356:O356">
    <cfRule type="expression" dxfId="19" priority="22">
      <formula>MOD(ROW(),2)=0</formula>
    </cfRule>
  </conditionalFormatting>
  <conditionalFormatting sqref="H105:O106">
    <cfRule type="expression" dxfId="18" priority="19">
      <formula>MOD(ROW(),2)=0</formula>
    </cfRule>
  </conditionalFormatting>
  <conditionalFormatting sqref="G130">
    <cfRule type="expression" dxfId="17" priority="18">
      <formula>MOD(ROW(),2)=0</formula>
    </cfRule>
  </conditionalFormatting>
  <conditionalFormatting sqref="G135">
    <cfRule type="expression" dxfId="16" priority="17">
      <formula>MOD(ROW(),2)=0</formula>
    </cfRule>
  </conditionalFormatting>
  <conditionalFormatting sqref="G151">
    <cfRule type="expression" dxfId="15" priority="16">
      <formula>MOD(ROW(),2)=0</formula>
    </cfRule>
  </conditionalFormatting>
  <conditionalFormatting sqref="G154">
    <cfRule type="expression" dxfId="14" priority="15">
      <formula>MOD(ROW(),2)=0</formula>
    </cfRule>
  </conditionalFormatting>
  <conditionalFormatting sqref="G144">
    <cfRule type="expression" dxfId="13" priority="14">
      <formula>MOD(ROW(),2)=0</formula>
    </cfRule>
  </conditionalFormatting>
  <conditionalFormatting sqref="G111">
    <cfRule type="expression" dxfId="12" priority="13">
      <formula>MOD(ROW(),2)=0</formula>
    </cfRule>
  </conditionalFormatting>
  <conditionalFormatting sqref="G113">
    <cfRule type="expression" dxfId="11" priority="12">
      <formula>MOD(ROW(),2)=0</formula>
    </cfRule>
  </conditionalFormatting>
  <conditionalFormatting sqref="G168">
    <cfRule type="expression" dxfId="10" priority="11">
      <formula>MOD(ROW(),2)=0</formula>
    </cfRule>
  </conditionalFormatting>
  <conditionalFormatting sqref="G172">
    <cfRule type="expression" dxfId="9" priority="10">
      <formula>MOD(ROW(),2)=0</formula>
    </cfRule>
  </conditionalFormatting>
  <conditionalFormatting sqref="G173">
    <cfRule type="expression" dxfId="8" priority="9">
      <formula>MOD(ROW(),2)=0</formula>
    </cfRule>
  </conditionalFormatting>
  <conditionalFormatting sqref="G181">
    <cfRule type="expression" dxfId="7" priority="8">
      <formula>MOD(ROW(),2)=0</formula>
    </cfRule>
  </conditionalFormatting>
  <conditionalFormatting sqref="G187">
    <cfRule type="expression" dxfId="6" priority="7">
      <formula>MOD(ROW(),2)=0</formula>
    </cfRule>
  </conditionalFormatting>
  <conditionalFormatting sqref="G188">
    <cfRule type="expression" dxfId="5" priority="6">
      <formula>MOD(ROW(),2)=0</formula>
    </cfRule>
  </conditionalFormatting>
  <conditionalFormatting sqref="G199">
    <cfRule type="expression" dxfId="4" priority="5">
      <formula>MOD(ROW(),2)=0</formula>
    </cfRule>
  </conditionalFormatting>
  <conditionalFormatting sqref="G209">
    <cfRule type="expression" dxfId="3" priority="4">
      <formula>MOD(ROW(),2)=0</formula>
    </cfRule>
  </conditionalFormatting>
  <conditionalFormatting sqref="G212">
    <cfRule type="expression" dxfId="2" priority="3">
      <formula>MOD(ROW(),2)=0</formula>
    </cfRule>
  </conditionalFormatting>
  <conditionalFormatting sqref="G217">
    <cfRule type="expression" dxfId="1" priority="2">
      <formula>MOD(ROW(),2)=0</formula>
    </cfRule>
  </conditionalFormatting>
  <conditionalFormatting sqref="G22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483</v>
      </c>
      <c r="B1" s="39" t="s">
        <v>484</v>
      </c>
      <c r="C1" s="39" t="s">
        <v>485</v>
      </c>
      <c r="D1" s="39"/>
    </row>
    <row r="2" spans="1:4">
      <c r="A2" s="41" t="s">
        <v>495</v>
      </c>
      <c r="B2" s="41" t="s">
        <v>486</v>
      </c>
      <c r="C2" s="39" t="s">
        <v>487</v>
      </c>
      <c r="D2" s="39"/>
    </row>
    <row r="3" spans="1:4">
      <c r="A3" s="41" t="s">
        <v>500</v>
      </c>
      <c r="B3" s="41" t="s">
        <v>499</v>
      </c>
      <c r="C3" s="39" t="s">
        <v>487</v>
      </c>
    </row>
    <row r="4" spans="1:4">
      <c r="A4" s="41" t="s">
        <v>501</v>
      </c>
      <c r="B4" s="41" t="s">
        <v>495</v>
      </c>
      <c r="C4" s="39" t="s">
        <v>487</v>
      </c>
    </row>
    <row r="5" spans="1:4">
      <c r="A5" s="41" t="s">
        <v>504</v>
      </c>
      <c r="B5" s="41" t="s">
        <v>503</v>
      </c>
      <c r="C5" s="39" t="s">
        <v>487</v>
      </c>
    </row>
    <row r="6" spans="1:4">
      <c r="A6" s="41" t="s">
        <v>507</v>
      </c>
      <c r="B6" s="41" t="s">
        <v>506</v>
      </c>
      <c r="C6" s="39" t="s">
        <v>487</v>
      </c>
    </row>
    <row r="7" spans="1:4">
      <c r="A7" s="41" t="s">
        <v>510</v>
      </c>
      <c r="B7" s="41" t="s">
        <v>488</v>
      </c>
      <c r="C7" s="39" t="s">
        <v>487</v>
      </c>
    </row>
    <row r="8" spans="1:4">
      <c r="A8" s="41" t="s">
        <v>511</v>
      </c>
      <c r="B8" s="41" t="s">
        <v>488</v>
      </c>
      <c r="C8" s="39" t="s">
        <v>487</v>
      </c>
    </row>
    <row r="9" spans="1:4">
      <c r="A9" s="41" t="s">
        <v>512</v>
      </c>
      <c r="B9" s="41" t="s">
        <v>489</v>
      </c>
      <c r="C9" s="39" t="s">
        <v>487</v>
      </c>
    </row>
    <row r="10" spans="1:4">
      <c r="A10" s="41" t="s">
        <v>513</v>
      </c>
      <c r="B10" s="41" t="s">
        <v>489</v>
      </c>
      <c r="C10" s="39" t="s">
        <v>487</v>
      </c>
    </row>
    <row r="11" spans="1:4">
      <c r="A11" s="41" t="s">
        <v>514</v>
      </c>
      <c r="B11" s="41" t="s">
        <v>489</v>
      </c>
      <c r="C11" s="39" t="s">
        <v>487</v>
      </c>
    </row>
    <row r="12" spans="1:4">
      <c r="A12" s="41" t="s">
        <v>515</v>
      </c>
      <c r="B12" s="41" t="s">
        <v>489</v>
      </c>
      <c r="C12" s="39" t="s">
        <v>487</v>
      </c>
    </row>
    <row r="13" spans="1:4">
      <c r="A13" s="42" t="s">
        <v>517</v>
      </c>
      <c r="B13" s="41" t="s">
        <v>516</v>
      </c>
      <c r="C13" s="39" t="s">
        <v>487</v>
      </c>
    </row>
    <row r="14" spans="1:4">
      <c r="A14" s="41" t="s">
        <v>518</v>
      </c>
      <c r="B14" s="41" t="s">
        <v>490</v>
      </c>
      <c r="C14" s="39" t="s">
        <v>487</v>
      </c>
    </row>
    <row r="15" spans="1:4">
      <c r="A15" s="41" t="s">
        <v>491</v>
      </c>
      <c r="B15" s="41" t="s">
        <v>492</v>
      </c>
      <c r="C15" s="39" t="s">
        <v>487</v>
      </c>
    </row>
    <row r="16" spans="1:4">
      <c r="A16" s="41" t="s">
        <v>522</v>
      </c>
      <c r="B16" s="41" t="s">
        <v>493</v>
      </c>
      <c r="C16" s="39" t="s">
        <v>487</v>
      </c>
    </row>
    <row r="17" spans="1:3">
      <c r="A17" s="41" t="s">
        <v>494</v>
      </c>
      <c r="B17" s="41" t="s">
        <v>493</v>
      </c>
      <c r="C17" s="39" t="s">
        <v>487</v>
      </c>
    </row>
    <row r="18" spans="1:3">
      <c r="A18" s="41"/>
      <c r="B18" s="41"/>
      <c r="C18" s="39"/>
    </row>
    <row r="19" spans="1:3">
      <c r="A19" s="43"/>
      <c r="B19" s="43"/>
      <c r="C19" s="39"/>
    </row>
    <row r="20" spans="1:3">
      <c r="A20" s="43"/>
      <c r="B20" s="43"/>
      <c r="C20" s="39"/>
    </row>
    <row r="21" spans="1:3">
      <c r="A21" s="43"/>
      <c r="B21" s="43"/>
      <c r="C21" s="39"/>
    </row>
    <row r="22" spans="1:3">
      <c r="A22" s="43"/>
      <c r="B22" s="43"/>
      <c r="C22" s="39"/>
    </row>
    <row r="23" spans="1:3">
      <c r="A23" s="43"/>
      <c r="B23" s="43"/>
      <c r="C23" s="39"/>
    </row>
    <row r="24" spans="1:3">
      <c r="A24" s="43"/>
      <c r="B24" s="43"/>
      <c r="C24" s="39"/>
    </row>
    <row r="25" spans="1:3">
      <c r="A25" s="43"/>
      <c r="B25" s="43"/>
      <c r="C25" s="39"/>
    </row>
    <row r="26" spans="1:3">
      <c r="A26" s="43"/>
      <c r="B26" s="43"/>
      <c r="C26" s="39"/>
    </row>
    <row r="27" spans="1:3">
      <c r="A27" s="43"/>
      <c r="B27" s="43"/>
      <c r="C27" s="39"/>
    </row>
    <row r="28" spans="1:3">
      <c r="A28" s="43"/>
      <c r="B28" s="43"/>
      <c r="C28" s="39"/>
    </row>
    <row r="29" spans="1:3">
      <c r="A29" s="43"/>
      <c r="B29" s="43"/>
      <c r="C29" s="39"/>
    </row>
    <row r="30" spans="1:3">
      <c r="A30" s="43"/>
      <c r="B30" s="43"/>
      <c r="C30" s="39"/>
    </row>
    <row r="31" spans="1:3">
      <c r="A31" s="43"/>
      <c r="B31" s="43"/>
      <c r="C31" s="39"/>
    </row>
    <row r="32" spans="1:3">
      <c r="A32" s="43"/>
      <c r="B32" s="43"/>
      <c r="C32" s="39"/>
    </row>
    <row r="33" spans="1:3">
      <c r="A33" s="42"/>
      <c r="B33" s="43"/>
      <c r="C33" s="39"/>
    </row>
    <row r="34" spans="1:3">
      <c r="A34" s="42"/>
      <c r="B34" s="43"/>
      <c r="C34" s="39"/>
    </row>
    <row r="35" spans="1:3">
      <c r="A35" s="43"/>
      <c r="B35" s="43"/>
      <c r="C35" s="39"/>
    </row>
    <row r="36" spans="1:3">
      <c r="A36" s="43"/>
      <c r="B36" s="43"/>
      <c r="C36" s="39"/>
    </row>
    <row r="37" spans="1:3">
      <c r="A37" s="43"/>
      <c r="B37" s="43"/>
      <c r="C37" s="39"/>
    </row>
    <row r="38" spans="1:3">
      <c r="A38" s="43"/>
      <c r="B38" s="43"/>
    </row>
    <row r="39" spans="1:3">
      <c r="A39" s="43"/>
      <c r="B39" s="43"/>
    </row>
    <row r="40" spans="1:3">
      <c r="A40" s="43"/>
      <c r="B40" s="43"/>
    </row>
    <row r="41" spans="1:3">
      <c r="A41" s="43"/>
      <c r="B41" s="43"/>
    </row>
    <row r="42" spans="1:3">
      <c r="A42" s="43"/>
      <c r="B42" s="43"/>
    </row>
    <row r="43" spans="1:3">
      <c r="A43" s="43"/>
      <c r="B43" s="43"/>
    </row>
    <row r="44" spans="1:3">
      <c r="A44" s="43"/>
      <c r="B44" s="43"/>
    </row>
    <row r="45" spans="1:3">
      <c r="A45" s="43"/>
      <c r="B45" s="43"/>
    </row>
    <row r="46" spans="1:3">
      <c r="A46" s="43"/>
      <c r="B46" s="43"/>
    </row>
    <row r="47" spans="1:3">
      <c r="A47" s="43"/>
      <c r="B47" s="43"/>
    </row>
    <row r="48" spans="1:3">
      <c r="A48" s="43"/>
      <c r="B48" s="43"/>
    </row>
    <row r="49" spans="1:2">
      <c r="A49" s="43"/>
      <c r="B49" s="43"/>
    </row>
    <row r="50" spans="1:2">
      <c r="A50" s="43"/>
      <c r="B50" s="43"/>
    </row>
    <row r="51" spans="1:2">
      <c r="A51" s="43"/>
      <c r="B51" s="43"/>
    </row>
    <row r="52" spans="1:2">
      <c r="A52" s="43"/>
      <c r="B52" s="43"/>
    </row>
    <row r="53" spans="1:2">
      <c r="A53" s="43"/>
      <c r="B53" s="43"/>
    </row>
    <row r="54" spans="1:2">
      <c r="A54" s="43"/>
      <c r="B54" s="43"/>
    </row>
    <row r="55" spans="1:2">
      <c r="A55" s="43"/>
      <c r="B55" s="43"/>
    </row>
    <row r="56" spans="1:2">
      <c r="A56" s="43"/>
      <c r="B56" s="43"/>
    </row>
    <row r="57" spans="1:2">
      <c r="A57" s="43"/>
      <c r="B57" s="43"/>
    </row>
    <row r="58" spans="1:2">
      <c r="A58" s="43"/>
      <c r="B58" s="43"/>
    </row>
    <row r="59" spans="1:2">
      <c r="A59" s="43"/>
      <c r="B59" s="43"/>
    </row>
    <row r="60" spans="1:2">
      <c r="A60" s="43"/>
      <c r="B60" s="43"/>
    </row>
    <row r="61" spans="1:2">
      <c r="A61" s="43"/>
      <c r="B61" s="43"/>
    </row>
    <row r="62" spans="1:2">
      <c r="A62" s="43"/>
      <c r="B62" s="43"/>
    </row>
    <row r="63" spans="1:2">
      <c r="A63" s="43"/>
      <c r="B63" s="43"/>
    </row>
    <row r="64" spans="1:2">
      <c r="A64" s="43"/>
      <c r="B64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9"/>
  <sheetViews>
    <sheetView workbookViewId="0">
      <selection activeCell="C8" sqref="C8"/>
    </sheetView>
  </sheetViews>
  <sheetFormatPr defaultRowHeight="12.75"/>
  <cols>
    <col min="1" max="4" width="24.7109375" customWidth="1"/>
  </cols>
  <sheetData>
    <row r="4" spans="1:7">
      <c r="A4" t="s">
        <v>374</v>
      </c>
      <c r="E4" t="s">
        <v>374</v>
      </c>
    </row>
    <row r="5" spans="1:7">
      <c r="A5" t="s">
        <v>375</v>
      </c>
      <c r="B5" t="s">
        <v>116</v>
      </c>
      <c r="C5" t="s">
        <v>116</v>
      </c>
      <c r="D5" t="s">
        <v>116</v>
      </c>
      <c r="E5" t="s">
        <v>375</v>
      </c>
    </row>
    <row r="6" spans="1:7">
      <c r="A6" t="s">
        <v>376</v>
      </c>
      <c r="B6" t="s">
        <v>117</v>
      </c>
      <c r="C6" t="s">
        <v>117</v>
      </c>
      <c r="D6" t="s">
        <v>116</v>
      </c>
      <c r="E6" t="s">
        <v>376</v>
      </c>
      <c r="F6">
        <v>6291</v>
      </c>
      <c r="G6">
        <v>13059</v>
      </c>
    </row>
    <row r="7" spans="1:7">
      <c r="A7" t="s">
        <v>377</v>
      </c>
      <c r="B7" t="s">
        <v>96</v>
      </c>
      <c r="C7" t="s">
        <v>96</v>
      </c>
      <c r="D7" t="s">
        <v>116</v>
      </c>
      <c r="E7" t="s">
        <v>377</v>
      </c>
      <c r="F7">
        <v>35856</v>
      </c>
      <c r="G7">
        <v>39295</v>
      </c>
    </row>
    <row r="8" spans="1:7">
      <c r="A8" t="s">
        <v>378</v>
      </c>
      <c r="B8" t="s">
        <v>379</v>
      </c>
      <c r="C8" t="s">
        <v>139</v>
      </c>
      <c r="D8" t="s">
        <v>116</v>
      </c>
      <c r="E8" t="s">
        <v>378</v>
      </c>
      <c r="F8">
        <v>7395</v>
      </c>
      <c r="G8">
        <v>17587</v>
      </c>
    </row>
    <row r="9" spans="1:7">
      <c r="A9" t="s">
        <v>380</v>
      </c>
      <c r="B9" t="s">
        <v>352</v>
      </c>
      <c r="C9" t="s">
        <v>137</v>
      </c>
      <c r="D9" t="s">
        <v>116</v>
      </c>
      <c r="E9" t="s">
        <v>380</v>
      </c>
      <c r="F9">
        <v>110424</v>
      </c>
      <c r="G9">
        <v>91238</v>
      </c>
    </row>
    <row r="10" spans="1:7">
      <c r="A10" t="s">
        <v>381</v>
      </c>
      <c r="B10" t="s">
        <v>139</v>
      </c>
      <c r="C10" t="s">
        <v>139</v>
      </c>
      <c r="D10" t="s">
        <v>116</v>
      </c>
      <c r="E10" t="s">
        <v>381</v>
      </c>
      <c r="F10">
        <v>262566</v>
      </c>
    </row>
    <row r="11" spans="1:7">
      <c r="A11" t="s">
        <v>382</v>
      </c>
      <c r="B11" t="s">
        <v>126</v>
      </c>
      <c r="C11" t="s">
        <v>126</v>
      </c>
      <c r="D11" t="s">
        <v>116</v>
      </c>
      <c r="E11" t="s">
        <v>382</v>
      </c>
    </row>
    <row r="12" spans="1:7">
      <c r="A12" t="s">
        <v>383</v>
      </c>
      <c r="B12" t="s">
        <v>126</v>
      </c>
      <c r="C12" t="s">
        <v>126</v>
      </c>
      <c r="D12" t="s">
        <v>116</v>
      </c>
      <c r="E12" t="s">
        <v>383</v>
      </c>
      <c r="F12">
        <v>166176</v>
      </c>
      <c r="G12">
        <v>149316</v>
      </c>
    </row>
    <row r="13" spans="1:7">
      <c r="A13" t="s">
        <v>384</v>
      </c>
      <c r="B13" t="s">
        <v>126</v>
      </c>
      <c r="C13" t="s">
        <v>126</v>
      </c>
      <c r="D13" t="s">
        <v>116</v>
      </c>
      <c r="E13" t="s">
        <v>384</v>
      </c>
      <c r="F13">
        <v>113940</v>
      </c>
      <c r="G13">
        <v>135343</v>
      </c>
    </row>
    <row r="14" spans="1:7">
      <c r="D14" t="s">
        <v>116</v>
      </c>
      <c r="F14">
        <v>280116</v>
      </c>
      <c r="G14">
        <v>284659</v>
      </c>
    </row>
    <row r="15" spans="1:7">
      <c r="A15" t="s">
        <v>385</v>
      </c>
      <c r="B15" t="s">
        <v>133</v>
      </c>
      <c r="C15" t="s">
        <v>133</v>
      </c>
      <c r="D15" t="s">
        <v>116</v>
      </c>
      <c r="E15" t="s">
        <v>385</v>
      </c>
      <c r="F15">
        <v>1553</v>
      </c>
    </row>
    <row r="16" spans="1:7">
      <c r="A16" t="s">
        <v>386</v>
      </c>
      <c r="B16" t="s">
        <v>134</v>
      </c>
      <c r="C16" t="s">
        <v>134</v>
      </c>
      <c r="D16" t="s">
        <v>116</v>
      </c>
      <c r="E16" t="s">
        <v>386</v>
      </c>
      <c r="F16">
        <v>2782</v>
      </c>
      <c r="G16">
        <v>1183</v>
      </c>
    </row>
    <row r="17" spans="1:7">
      <c r="A17" t="s">
        <v>387</v>
      </c>
      <c r="B17" t="s">
        <v>12</v>
      </c>
      <c r="C17" t="s">
        <v>12</v>
      </c>
      <c r="D17" t="s">
        <v>116</v>
      </c>
      <c r="E17" t="s">
        <v>387</v>
      </c>
      <c r="F17">
        <v>706983</v>
      </c>
      <c r="G17">
        <v>447021</v>
      </c>
    </row>
    <row r="18" spans="1:7">
      <c r="A18" t="s">
        <v>388</v>
      </c>
      <c r="B18" t="s">
        <v>84</v>
      </c>
      <c r="C18" t="s">
        <v>84</v>
      </c>
      <c r="D18" t="s">
        <v>80</v>
      </c>
      <c r="E18" t="s">
        <v>388</v>
      </c>
      <c r="F18">
        <v>8018</v>
      </c>
      <c r="G18">
        <v>6607</v>
      </c>
    </row>
    <row r="19" spans="1:7">
      <c r="A19" t="s">
        <v>389</v>
      </c>
      <c r="B19" t="s">
        <v>389</v>
      </c>
      <c r="C19" t="s">
        <v>91</v>
      </c>
      <c r="D19" t="s">
        <v>80</v>
      </c>
      <c r="E19" t="s">
        <v>389</v>
      </c>
      <c r="F19">
        <v>8881</v>
      </c>
      <c r="G19">
        <v>8881</v>
      </c>
    </row>
    <row r="20" spans="1:7">
      <c r="A20" t="s">
        <v>390</v>
      </c>
      <c r="B20" t="s">
        <v>391</v>
      </c>
      <c r="C20" t="s">
        <v>92</v>
      </c>
      <c r="D20" t="s">
        <v>80</v>
      </c>
      <c r="E20" t="s">
        <v>390</v>
      </c>
      <c r="F20">
        <v>6861</v>
      </c>
      <c r="G20">
        <v>4065</v>
      </c>
    </row>
    <row r="21" spans="1:7">
      <c r="A21" t="s">
        <v>392</v>
      </c>
      <c r="B21" t="s">
        <v>103</v>
      </c>
      <c r="C21" t="s">
        <v>103</v>
      </c>
      <c r="D21" t="s">
        <v>80</v>
      </c>
      <c r="E21" t="s">
        <v>392</v>
      </c>
      <c r="F21">
        <v>8388</v>
      </c>
      <c r="G21">
        <v>7967</v>
      </c>
    </row>
    <row r="22" spans="1:7">
      <c r="A22" t="s">
        <v>393</v>
      </c>
      <c r="B22" t="s">
        <v>101</v>
      </c>
      <c r="C22" t="s">
        <v>101</v>
      </c>
      <c r="D22" t="s">
        <v>80</v>
      </c>
      <c r="E22" t="s">
        <v>393</v>
      </c>
      <c r="F22">
        <v>3870</v>
      </c>
      <c r="G22">
        <v>3959</v>
      </c>
    </row>
    <row r="23" spans="1:7">
      <c r="A23" t="s">
        <v>394</v>
      </c>
      <c r="D23" t="s">
        <v>80</v>
      </c>
      <c r="E23" t="s">
        <v>394</v>
      </c>
      <c r="F23">
        <v>743001</v>
      </c>
      <c r="G23">
        <v>478500</v>
      </c>
    </row>
    <row r="24" spans="1:7">
      <c r="A24" t="s">
        <v>395</v>
      </c>
      <c r="D24" t="s">
        <v>80</v>
      </c>
      <c r="E24" t="s">
        <v>395</v>
      </c>
    </row>
    <row r="25" spans="1:7">
      <c r="A25" t="s">
        <v>396</v>
      </c>
      <c r="B25" t="s">
        <v>141</v>
      </c>
      <c r="C25" t="s">
        <v>141</v>
      </c>
      <c r="D25" t="s">
        <v>141</v>
      </c>
      <c r="E25" t="s">
        <v>396</v>
      </c>
    </row>
    <row r="26" spans="1:7">
      <c r="A26" t="s">
        <v>397</v>
      </c>
      <c r="B26" t="s">
        <v>398</v>
      </c>
      <c r="C26" t="s">
        <v>147</v>
      </c>
      <c r="D26" t="s">
        <v>141</v>
      </c>
      <c r="E26" t="s">
        <v>397</v>
      </c>
      <c r="F26">
        <v>200000</v>
      </c>
      <c r="G26">
        <v>180000</v>
      </c>
    </row>
    <row r="27" spans="1:7">
      <c r="A27" t="s">
        <v>399</v>
      </c>
      <c r="B27" t="s">
        <v>163</v>
      </c>
      <c r="C27" t="s">
        <v>163</v>
      </c>
      <c r="D27" t="s">
        <v>141</v>
      </c>
      <c r="E27" t="s">
        <v>399</v>
      </c>
      <c r="F27">
        <v>280346</v>
      </c>
      <c r="G27">
        <v>5625</v>
      </c>
    </row>
    <row r="28" spans="1:7">
      <c r="A28" t="s">
        <v>400</v>
      </c>
      <c r="B28" t="s">
        <v>163</v>
      </c>
      <c r="C28" t="s">
        <v>163</v>
      </c>
      <c r="D28" t="s">
        <v>141</v>
      </c>
      <c r="E28" t="s">
        <v>400</v>
      </c>
      <c r="F28">
        <v>113940</v>
      </c>
      <c r="G28">
        <v>135343</v>
      </c>
    </row>
    <row r="29" spans="1:7">
      <c r="A29" t="s">
        <v>401</v>
      </c>
      <c r="B29" t="s">
        <v>401</v>
      </c>
      <c r="C29" t="s">
        <v>163</v>
      </c>
      <c r="D29" t="s">
        <v>141</v>
      </c>
      <c r="E29" t="s">
        <v>401</v>
      </c>
      <c r="F29">
        <v>45997</v>
      </c>
      <c r="G29">
        <v>41947</v>
      </c>
    </row>
    <row r="30" spans="1:7">
      <c r="A30" t="s">
        <v>402</v>
      </c>
      <c r="B30" t="s">
        <v>164</v>
      </c>
      <c r="C30" t="s">
        <v>164</v>
      </c>
      <c r="D30" t="s">
        <v>141</v>
      </c>
      <c r="E30" t="s">
        <v>402</v>
      </c>
      <c r="F30">
        <v>20457</v>
      </c>
      <c r="G30">
        <v>34582</v>
      </c>
    </row>
    <row r="31" spans="1:7">
      <c r="A31" t="s">
        <v>403</v>
      </c>
      <c r="B31" t="s">
        <v>152</v>
      </c>
      <c r="C31" t="s">
        <v>152</v>
      </c>
      <c r="D31" t="s">
        <v>141</v>
      </c>
      <c r="E31" t="s">
        <v>403</v>
      </c>
      <c r="G31">
        <v>500</v>
      </c>
    </row>
    <row r="32" spans="1:7">
      <c r="A32" t="s">
        <v>404</v>
      </c>
      <c r="B32" t="s">
        <v>151</v>
      </c>
      <c r="C32" t="s">
        <v>151</v>
      </c>
      <c r="D32" t="s">
        <v>141</v>
      </c>
      <c r="E32" t="s">
        <v>404</v>
      </c>
      <c r="F32">
        <v>5129</v>
      </c>
      <c r="G32">
        <v>4945</v>
      </c>
    </row>
    <row r="33" spans="1:7">
      <c r="A33" t="s">
        <v>405</v>
      </c>
      <c r="B33" t="s">
        <v>159</v>
      </c>
      <c r="C33" t="s">
        <v>159</v>
      </c>
      <c r="D33" t="s">
        <v>141</v>
      </c>
      <c r="E33" t="s">
        <v>405</v>
      </c>
      <c r="G33">
        <v>1418</v>
      </c>
    </row>
    <row r="34" spans="1:7">
      <c r="A34" t="s">
        <v>406</v>
      </c>
      <c r="B34" t="s">
        <v>13</v>
      </c>
      <c r="C34" t="s">
        <v>13</v>
      </c>
      <c r="D34" t="s">
        <v>141</v>
      </c>
      <c r="E34" t="s">
        <v>406</v>
      </c>
      <c r="F34">
        <v>665869</v>
      </c>
      <c r="G34">
        <v>404360</v>
      </c>
    </row>
    <row r="35" spans="1:7">
      <c r="A35" t="s">
        <v>407</v>
      </c>
      <c r="B35" t="s">
        <v>174</v>
      </c>
      <c r="C35" t="s">
        <v>174</v>
      </c>
      <c r="D35" t="s">
        <v>165</v>
      </c>
      <c r="E35" t="s">
        <v>407</v>
      </c>
      <c r="F35">
        <v>7226</v>
      </c>
    </row>
    <row r="36" spans="1:7">
      <c r="A36" t="s">
        <v>408</v>
      </c>
      <c r="B36" t="s">
        <v>180</v>
      </c>
      <c r="C36" t="s">
        <v>180</v>
      </c>
      <c r="D36" t="s">
        <v>165</v>
      </c>
      <c r="E36" t="s">
        <v>408</v>
      </c>
      <c r="F36">
        <v>798</v>
      </c>
      <c r="G36">
        <v>1117</v>
      </c>
    </row>
    <row r="37" spans="1:7">
      <c r="A37" t="s">
        <v>409</v>
      </c>
      <c r="B37" t="s">
        <v>164</v>
      </c>
      <c r="C37" t="s">
        <v>164</v>
      </c>
      <c r="D37" t="s">
        <v>165</v>
      </c>
      <c r="E37" t="s">
        <v>409</v>
      </c>
      <c r="F37">
        <v>673893</v>
      </c>
      <c r="G37">
        <v>405477</v>
      </c>
    </row>
    <row r="38" spans="1:7">
      <c r="A38" t="s">
        <v>410</v>
      </c>
      <c r="B38" t="s">
        <v>180</v>
      </c>
      <c r="C38" t="s">
        <v>180</v>
      </c>
      <c r="D38" t="s">
        <v>165</v>
      </c>
      <c r="E38" t="s">
        <v>410</v>
      </c>
    </row>
    <row r="39" spans="1:7">
      <c r="A39" t="s">
        <v>411</v>
      </c>
      <c r="B39" t="s">
        <v>181</v>
      </c>
      <c r="C39" t="s">
        <v>181</v>
      </c>
      <c r="D39" t="s">
        <v>165</v>
      </c>
      <c r="E39" t="s">
        <v>411</v>
      </c>
    </row>
    <row r="40" spans="1:7">
      <c r="D40" t="s">
        <v>165</v>
      </c>
    </row>
    <row r="41" spans="1:7">
      <c r="A41" t="s">
        <v>5</v>
      </c>
      <c r="D41" t="s">
        <v>165</v>
      </c>
      <c r="E41" t="s">
        <v>5</v>
      </c>
    </row>
    <row r="42" spans="1:7">
      <c r="D42" t="s">
        <v>165</v>
      </c>
    </row>
    <row r="43" spans="1:7">
      <c r="A43" t="s">
        <v>412</v>
      </c>
      <c r="D43" t="s">
        <v>165</v>
      </c>
      <c r="E43" t="s">
        <v>412</v>
      </c>
      <c r="F43">
        <v>71</v>
      </c>
      <c r="G43">
        <v>71</v>
      </c>
    </row>
    <row r="44" spans="1:7">
      <c r="A44" t="s">
        <v>413</v>
      </c>
      <c r="B44" t="s">
        <v>182</v>
      </c>
      <c r="C44" t="s">
        <v>182</v>
      </c>
      <c r="D44" t="s">
        <v>181</v>
      </c>
      <c r="E44" t="s">
        <v>413</v>
      </c>
      <c r="F44">
        <v>24717</v>
      </c>
      <c r="G44">
        <v>23526</v>
      </c>
    </row>
    <row r="45" spans="1:7">
      <c r="A45" t="s">
        <v>414</v>
      </c>
      <c r="B45" t="s">
        <v>187</v>
      </c>
      <c r="C45" t="s">
        <v>187</v>
      </c>
      <c r="D45" t="s">
        <v>181</v>
      </c>
      <c r="E45" t="s">
        <v>414</v>
      </c>
      <c r="F45">
        <v>40910</v>
      </c>
      <c r="G45">
        <v>45994</v>
      </c>
    </row>
    <row r="46" spans="1:7">
      <c r="A46" t="s">
        <v>415</v>
      </c>
      <c r="D46" t="s">
        <v>181</v>
      </c>
      <c r="E46" t="s">
        <v>415</v>
      </c>
      <c r="F46">
        <v>65698</v>
      </c>
      <c r="G46">
        <v>69591</v>
      </c>
    </row>
    <row r="47" spans="1:7">
      <c r="A47" t="s">
        <v>416</v>
      </c>
      <c r="B47" t="s">
        <v>67</v>
      </c>
      <c r="C47" t="s">
        <v>67</v>
      </c>
      <c r="D47" t="s">
        <v>181</v>
      </c>
      <c r="E47" t="s">
        <v>416</v>
      </c>
      <c r="F47">
        <v>3410</v>
      </c>
      <c r="G47">
        <v>3432</v>
      </c>
    </row>
    <row r="48" spans="1:7">
      <c r="A48" t="s">
        <v>417</v>
      </c>
      <c r="B48" t="s">
        <v>195</v>
      </c>
      <c r="C48" t="s">
        <v>195</v>
      </c>
      <c r="D48" t="s">
        <v>181</v>
      </c>
      <c r="E48" t="s">
        <v>417</v>
      </c>
      <c r="F48">
        <v>69108</v>
      </c>
      <c r="G48">
        <v>73023</v>
      </c>
    </row>
    <row r="49" spans="1:7">
      <c r="A49" t="s">
        <v>418</v>
      </c>
      <c r="B49" t="s">
        <v>14</v>
      </c>
      <c r="C49" t="s">
        <v>14</v>
      </c>
      <c r="D49" t="s">
        <v>165</v>
      </c>
      <c r="E49" t="s">
        <v>418</v>
      </c>
      <c r="F49">
        <v>743001</v>
      </c>
      <c r="G49">
        <v>478500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9" sqref="A9"/>
    </sheetView>
  </sheetViews>
  <sheetFormatPr defaultRowHeight="12.75"/>
  <cols>
    <col min="1" max="4" width="24.7109375" customWidth="1"/>
  </cols>
  <sheetData>
    <row r="1" spans="1:6">
      <c r="E1">
        <v>2018</v>
      </c>
      <c r="F1">
        <v>2017</v>
      </c>
    </row>
    <row r="2" spans="1:6">
      <c r="A2" t="s">
        <v>419</v>
      </c>
      <c r="B2" t="s">
        <v>420</v>
      </c>
      <c r="C2" t="s">
        <v>26</v>
      </c>
      <c r="D2" t="s">
        <v>420</v>
      </c>
      <c r="E2">
        <v>7606248</v>
      </c>
      <c r="F2">
        <v>6989624</v>
      </c>
    </row>
    <row r="3" spans="1:6">
      <c r="A3" t="s">
        <v>421</v>
      </c>
      <c r="B3" t="s">
        <v>27</v>
      </c>
      <c r="C3" t="s">
        <v>27</v>
      </c>
      <c r="D3" t="s">
        <v>420</v>
      </c>
      <c r="E3">
        <v>7576805</v>
      </c>
      <c r="F3">
        <v>6958290</v>
      </c>
    </row>
    <row r="4" spans="1:6">
      <c r="A4" t="s">
        <v>422</v>
      </c>
      <c r="B4" t="s">
        <v>423</v>
      </c>
      <c r="C4" t="s">
        <v>32</v>
      </c>
      <c r="D4" t="s">
        <v>420</v>
      </c>
      <c r="E4">
        <v>29443</v>
      </c>
      <c r="F4">
        <v>31334</v>
      </c>
    </row>
    <row r="5" spans="1:6">
      <c r="A5" t="s">
        <v>424</v>
      </c>
      <c r="B5" t="s">
        <v>36</v>
      </c>
      <c r="C5" t="s">
        <v>36</v>
      </c>
      <c r="D5" t="s">
        <v>420</v>
      </c>
      <c r="E5">
        <v>-33398</v>
      </c>
      <c r="F5">
        <v>-23343</v>
      </c>
    </row>
    <row r="6" spans="1:6">
      <c r="A6" t="s">
        <v>425</v>
      </c>
      <c r="B6" t="s">
        <v>44</v>
      </c>
      <c r="C6" t="s">
        <v>44</v>
      </c>
      <c r="D6" t="s">
        <v>420</v>
      </c>
      <c r="E6">
        <v>-2654</v>
      </c>
    </row>
    <row r="7" spans="1:6">
      <c r="A7" t="s">
        <v>426</v>
      </c>
      <c r="B7" t="s">
        <v>54</v>
      </c>
      <c r="C7" t="s">
        <v>54</v>
      </c>
      <c r="D7" t="s">
        <v>420</v>
      </c>
      <c r="E7">
        <v>16105</v>
      </c>
      <c r="F7">
        <v>12553</v>
      </c>
    </row>
    <row r="8" spans="1:6">
      <c r="A8" t="s">
        <v>427</v>
      </c>
      <c r="B8" t="s">
        <v>51</v>
      </c>
      <c r="C8" t="s">
        <v>51</v>
      </c>
      <c r="D8" t="s">
        <v>420</v>
      </c>
      <c r="E8">
        <v>-13891</v>
      </c>
      <c r="F8">
        <v>-10117</v>
      </c>
    </row>
    <row r="9" spans="1:6">
      <c r="A9" t="s">
        <v>428</v>
      </c>
      <c r="B9" t="s">
        <v>420</v>
      </c>
      <c r="C9" t="s">
        <v>26</v>
      </c>
      <c r="D9" t="s">
        <v>420</v>
      </c>
      <c r="E9">
        <v>954</v>
      </c>
      <c r="F9">
        <v>298</v>
      </c>
    </row>
    <row r="10" spans="1:6">
      <c r="A10" t="s">
        <v>429</v>
      </c>
      <c r="B10" t="s">
        <v>59</v>
      </c>
      <c r="C10" t="s">
        <v>59</v>
      </c>
      <c r="D10" t="s">
        <v>420</v>
      </c>
      <c r="E10">
        <v>30</v>
      </c>
      <c r="F10">
        <v>60</v>
      </c>
    </row>
    <row r="11" spans="1:6">
      <c r="A11" t="s">
        <v>430</v>
      </c>
      <c r="B11" t="s">
        <v>61</v>
      </c>
      <c r="C11" t="s">
        <v>61</v>
      </c>
      <c r="D11" t="s">
        <v>420</v>
      </c>
      <c r="E11">
        <v>-3411</v>
      </c>
      <c r="F11">
        <v>10785</v>
      </c>
    </row>
    <row r="12" spans="1:6">
      <c r="A12" t="s">
        <v>431</v>
      </c>
      <c r="B12" t="s">
        <v>56</v>
      </c>
      <c r="C12" t="s">
        <v>56</v>
      </c>
      <c r="D12" t="s">
        <v>420</v>
      </c>
      <c r="E12">
        <v>-8</v>
      </c>
      <c r="F12">
        <v>-3721</v>
      </c>
    </row>
    <row r="13" spans="1:6">
      <c r="A13" t="s">
        <v>432</v>
      </c>
      <c r="B13" t="s">
        <v>70</v>
      </c>
      <c r="C13" t="s">
        <v>70</v>
      </c>
      <c r="D13" t="s">
        <v>420</v>
      </c>
      <c r="E13">
        <v>-3419</v>
      </c>
      <c r="F13">
        <v>7064</v>
      </c>
    </row>
    <row r="14" spans="1:6">
      <c r="A14" t="s">
        <v>433</v>
      </c>
      <c r="B14" t="s">
        <v>434</v>
      </c>
      <c r="C14" t="s">
        <v>67</v>
      </c>
      <c r="D14" t="s">
        <v>420</v>
      </c>
      <c r="E14">
        <v>-22</v>
      </c>
      <c r="F14">
        <v>-22</v>
      </c>
    </row>
    <row r="15" spans="1:6">
      <c r="A15" t="s">
        <v>435</v>
      </c>
      <c r="B15" t="s">
        <v>67</v>
      </c>
      <c r="C15" t="s">
        <v>67</v>
      </c>
      <c r="D15" t="s">
        <v>420</v>
      </c>
      <c r="E15">
        <v>-3397</v>
      </c>
      <c r="F15">
        <v>7086</v>
      </c>
    </row>
    <row r="16" spans="1:6">
      <c r="A16" t="s">
        <v>436</v>
      </c>
      <c r="D16" t="s">
        <v>420</v>
      </c>
    </row>
    <row r="17" spans="1:6">
      <c r="A17" t="s">
        <v>437</v>
      </c>
      <c r="D17" t="s">
        <v>420</v>
      </c>
      <c r="E17">
        <v>-48</v>
      </c>
      <c r="F17">
        <v>101</v>
      </c>
    </row>
    <row r="18" spans="1:6">
      <c r="A18" t="s">
        <v>438</v>
      </c>
      <c r="D18" t="s">
        <v>420</v>
      </c>
      <c r="E18">
        <v>-48</v>
      </c>
      <c r="F18">
        <v>100</v>
      </c>
    </row>
    <row r="19" spans="1:6">
      <c r="A19" t="s">
        <v>439</v>
      </c>
      <c r="B19" t="s">
        <v>76</v>
      </c>
      <c r="C19" t="s">
        <v>76</v>
      </c>
      <c r="D19" t="s">
        <v>420</v>
      </c>
      <c r="E19">
        <v>-24</v>
      </c>
      <c r="F19">
        <v>-30</v>
      </c>
    </row>
    <row r="20" spans="1:6">
      <c r="A20" t="s">
        <v>440</v>
      </c>
      <c r="D20" t="s">
        <v>420</v>
      </c>
    </row>
    <row r="21" spans="1:6">
      <c r="A21" t="s">
        <v>437</v>
      </c>
      <c r="D21" t="s">
        <v>420</v>
      </c>
      <c r="E21">
        <v>7031400</v>
      </c>
      <c r="F21">
        <v>7029400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workbookViewId="0"/>
  </sheetViews>
  <sheetFormatPr defaultRowHeight="12.75"/>
  <cols>
    <col min="1" max="4" width="24.7109375" customWidth="1"/>
  </cols>
  <sheetData>
    <row r="2" spans="1:6">
      <c r="A2" t="s">
        <v>441</v>
      </c>
      <c r="B2" t="s">
        <v>231</v>
      </c>
      <c r="C2" t="s">
        <v>231</v>
      </c>
      <c r="D2" t="s">
        <v>442</v>
      </c>
    </row>
    <row r="3" spans="1:6">
      <c r="A3" t="s">
        <v>432</v>
      </c>
      <c r="B3" t="s">
        <v>232</v>
      </c>
      <c r="C3" t="s">
        <v>232</v>
      </c>
      <c r="D3" t="s">
        <v>442</v>
      </c>
      <c r="E3">
        <v>-3419</v>
      </c>
      <c r="F3">
        <v>7064</v>
      </c>
    </row>
    <row r="4" spans="1:6">
      <c r="A4" t="s">
        <v>443</v>
      </c>
    </row>
    <row r="5" spans="1:6">
      <c r="A5" t="s">
        <v>444</v>
      </c>
      <c r="B5" t="s">
        <v>236</v>
      </c>
      <c r="C5" t="s">
        <v>236</v>
      </c>
      <c r="D5" t="s">
        <v>442</v>
      </c>
      <c r="E5">
        <v>2626</v>
      </c>
      <c r="F5">
        <v>1521</v>
      </c>
    </row>
    <row r="6" spans="1:6">
      <c r="A6" t="s">
        <v>445</v>
      </c>
      <c r="B6" t="s">
        <v>240</v>
      </c>
      <c r="C6" t="s">
        <v>240</v>
      </c>
      <c r="D6" t="s">
        <v>442</v>
      </c>
      <c r="E6">
        <v>2654</v>
      </c>
    </row>
    <row r="7" spans="1:6">
      <c r="A7" t="s">
        <v>446</v>
      </c>
      <c r="B7" t="s">
        <v>240</v>
      </c>
      <c r="C7" t="s">
        <v>240</v>
      </c>
      <c r="E7">
        <v>1463</v>
      </c>
      <c r="F7">
        <v>892</v>
      </c>
    </row>
    <row r="8" spans="1:6">
      <c r="A8" t="s">
        <v>447</v>
      </c>
      <c r="B8" t="s">
        <v>269</v>
      </c>
      <c r="C8" t="s">
        <v>269</v>
      </c>
      <c r="E8">
        <v>89</v>
      </c>
      <c r="F8">
        <v>-10780</v>
      </c>
    </row>
    <row r="9" spans="1:6">
      <c r="A9" t="s">
        <v>448</v>
      </c>
      <c r="B9" t="s">
        <v>243</v>
      </c>
      <c r="C9" t="s">
        <v>243</v>
      </c>
      <c r="D9" t="s">
        <v>442</v>
      </c>
      <c r="E9">
        <v>-48</v>
      </c>
      <c r="F9">
        <v>-68</v>
      </c>
    </row>
    <row r="10" spans="1:6">
      <c r="A10" t="s">
        <v>449</v>
      </c>
      <c r="B10" t="s">
        <v>277</v>
      </c>
      <c r="C10" t="s">
        <v>277</v>
      </c>
      <c r="D10" t="s">
        <v>442</v>
      </c>
      <c r="E10">
        <v>-529</v>
      </c>
      <c r="F10">
        <v>-198</v>
      </c>
    </row>
    <row r="11" spans="1:6">
      <c r="A11" t="s">
        <v>450</v>
      </c>
      <c r="B11" t="s">
        <v>248</v>
      </c>
      <c r="C11" t="s">
        <v>248</v>
      </c>
      <c r="D11" t="s">
        <v>442</v>
      </c>
      <c r="E11">
        <v>1191</v>
      </c>
      <c r="F11">
        <v>996</v>
      </c>
    </row>
    <row r="12" spans="1:6">
      <c r="A12" t="s">
        <v>451</v>
      </c>
      <c r="B12" t="s">
        <v>241</v>
      </c>
      <c r="C12" t="s">
        <v>241</v>
      </c>
      <c r="D12" t="s">
        <v>442</v>
      </c>
      <c r="E12">
        <v>-421</v>
      </c>
      <c r="F12">
        <v>-94</v>
      </c>
    </row>
    <row r="13" spans="1:6">
      <c r="A13" t="s">
        <v>452</v>
      </c>
      <c r="B13" t="s">
        <v>242</v>
      </c>
      <c r="C13" t="s">
        <v>242</v>
      </c>
      <c r="D13" t="s">
        <v>442</v>
      </c>
      <c r="F13">
        <v>178</v>
      </c>
    </row>
    <row r="14" spans="1:6">
      <c r="A14" t="s">
        <v>453</v>
      </c>
    </row>
    <row r="15" spans="1:6">
      <c r="A15" t="s">
        <v>454</v>
      </c>
      <c r="B15" t="s">
        <v>262</v>
      </c>
      <c r="C15" t="s">
        <v>262</v>
      </c>
      <c r="D15" t="s">
        <v>442</v>
      </c>
      <c r="E15">
        <v>4044</v>
      </c>
      <c r="F15">
        <v>4007</v>
      </c>
    </row>
    <row r="16" spans="1:6">
      <c r="A16" t="s">
        <v>455</v>
      </c>
      <c r="B16" t="s">
        <v>243</v>
      </c>
      <c r="C16" t="s">
        <v>243</v>
      </c>
      <c r="D16" t="s">
        <v>442</v>
      </c>
      <c r="E16">
        <v>385</v>
      </c>
      <c r="F16">
        <v>8765</v>
      </c>
    </row>
    <row r="17" spans="1:6">
      <c r="A17" t="s">
        <v>456</v>
      </c>
      <c r="B17" t="s">
        <v>243</v>
      </c>
      <c r="C17" t="s">
        <v>243</v>
      </c>
      <c r="D17" t="s">
        <v>442</v>
      </c>
      <c r="E17">
        <v>-12523</v>
      </c>
      <c r="F17">
        <v>1370</v>
      </c>
    </row>
    <row r="18" spans="1:6">
      <c r="A18" t="s">
        <v>378</v>
      </c>
      <c r="E18">
        <v>11017</v>
      </c>
      <c r="F18">
        <v>16145</v>
      </c>
    </row>
    <row r="19" spans="1:6">
      <c r="A19" t="s">
        <v>457</v>
      </c>
      <c r="B19" t="s">
        <v>292</v>
      </c>
      <c r="C19" t="s">
        <v>292</v>
      </c>
      <c r="E19">
        <v>-1553</v>
      </c>
      <c r="F19">
        <v>7318</v>
      </c>
    </row>
    <row r="20" spans="1:6">
      <c r="A20" t="s">
        <v>381</v>
      </c>
      <c r="B20" t="s">
        <v>251</v>
      </c>
      <c r="C20" t="s">
        <v>251</v>
      </c>
      <c r="D20" t="s">
        <v>442</v>
      </c>
      <c r="E20">
        <v>-262566</v>
      </c>
    </row>
    <row r="21" spans="1:6">
      <c r="A21" t="s">
        <v>383</v>
      </c>
      <c r="B21" t="s">
        <v>261</v>
      </c>
      <c r="C21" t="s">
        <v>261</v>
      </c>
      <c r="D21" t="s">
        <v>442</v>
      </c>
      <c r="E21">
        <v>16946</v>
      </c>
      <c r="F21">
        <v>-39602</v>
      </c>
    </row>
    <row r="22" spans="1:6">
      <c r="A22" t="s">
        <v>386</v>
      </c>
      <c r="B22" t="s">
        <v>264</v>
      </c>
      <c r="C22" t="s">
        <v>264</v>
      </c>
      <c r="D22" t="s">
        <v>442</v>
      </c>
      <c r="E22">
        <v>-1779</v>
      </c>
      <c r="F22">
        <v>-572</v>
      </c>
    </row>
    <row r="23" spans="1:6">
      <c r="A23" t="s">
        <v>401</v>
      </c>
      <c r="B23" t="s">
        <v>275</v>
      </c>
      <c r="C23" t="s">
        <v>275</v>
      </c>
      <c r="D23" t="s">
        <v>442</v>
      </c>
      <c r="E23">
        <v>2221</v>
      </c>
      <c r="F23">
        <v>-4822</v>
      </c>
    </row>
    <row r="24" spans="1:6">
      <c r="A24" t="s">
        <v>402</v>
      </c>
      <c r="B24" t="s">
        <v>277</v>
      </c>
      <c r="C24" t="s">
        <v>277</v>
      </c>
      <c r="D24" t="s">
        <v>442</v>
      </c>
      <c r="E24">
        <v>-14125</v>
      </c>
      <c r="F24">
        <v>-1872</v>
      </c>
    </row>
    <row r="25" spans="1:6">
      <c r="A25" t="s">
        <v>458</v>
      </c>
      <c r="B25" t="s">
        <v>251</v>
      </c>
      <c r="C25" t="s">
        <v>251</v>
      </c>
      <c r="D25" t="s">
        <v>442</v>
      </c>
      <c r="E25">
        <v>265772</v>
      </c>
      <c r="F25">
        <v>1273</v>
      </c>
    </row>
    <row r="26" spans="1:6">
      <c r="A26" t="s">
        <v>404</v>
      </c>
      <c r="B26" t="s">
        <v>277</v>
      </c>
      <c r="C26" t="s">
        <v>277</v>
      </c>
      <c r="D26" t="s">
        <v>442</v>
      </c>
      <c r="E26">
        <v>-2381</v>
      </c>
      <c r="F26">
        <v>-2923</v>
      </c>
    </row>
    <row r="27" spans="1:6">
      <c r="A27" t="s">
        <v>459</v>
      </c>
      <c r="B27" t="s">
        <v>251</v>
      </c>
      <c r="C27" t="s">
        <v>251</v>
      </c>
      <c r="D27" t="s">
        <v>442</v>
      </c>
      <c r="F27">
        <v>203</v>
      </c>
    </row>
    <row r="28" spans="1:6">
      <c r="A28" t="s">
        <v>405</v>
      </c>
      <c r="B28" t="s">
        <v>460</v>
      </c>
      <c r="C28" t="s">
        <v>247</v>
      </c>
      <c r="D28" t="s">
        <v>442</v>
      </c>
      <c r="E28">
        <v>-1418</v>
      </c>
      <c r="F28">
        <v>1418</v>
      </c>
    </row>
    <row r="29" spans="1:6">
      <c r="A29" t="s">
        <v>461</v>
      </c>
      <c r="B29" t="s">
        <v>285</v>
      </c>
      <c r="C29" t="s">
        <v>285</v>
      </c>
      <c r="D29" t="s">
        <v>442</v>
      </c>
      <c r="E29">
        <v>7646</v>
      </c>
      <c r="F29">
        <v>-9781</v>
      </c>
    </row>
    <row r="30" spans="1:6">
      <c r="A30" t="s">
        <v>462</v>
      </c>
      <c r="B30" t="s">
        <v>231</v>
      </c>
      <c r="C30" t="s">
        <v>231</v>
      </c>
      <c r="D30" t="s">
        <v>463</v>
      </c>
    </row>
    <row r="31" spans="1:6">
      <c r="A31" t="s">
        <v>464</v>
      </c>
      <c r="B31" t="s">
        <v>287</v>
      </c>
      <c r="C31" t="s">
        <v>287</v>
      </c>
      <c r="D31" t="s">
        <v>463</v>
      </c>
      <c r="E31">
        <v>-1317</v>
      </c>
      <c r="F31">
        <v>-2265</v>
      </c>
    </row>
    <row r="32" spans="1:6">
      <c r="A32" t="s">
        <v>465</v>
      </c>
      <c r="B32" t="s">
        <v>290</v>
      </c>
      <c r="C32" t="s">
        <v>290</v>
      </c>
      <c r="D32" t="s">
        <v>463</v>
      </c>
      <c r="E32">
        <v>-7000</v>
      </c>
      <c r="F32">
        <v>-30801</v>
      </c>
    </row>
    <row r="33" spans="1:6">
      <c r="A33" t="s">
        <v>466</v>
      </c>
      <c r="B33" t="s">
        <v>295</v>
      </c>
      <c r="C33" t="s">
        <v>295</v>
      </c>
      <c r="D33" t="s">
        <v>463</v>
      </c>
      <c r="E33">
        <v>-9515</v>
      </c>
      <c r="F33">
        <v>-3421</v>
      </c>
    </row>
    <row r="34" spans="1:6">
      <c r="A34" t="s">
        <v>467</v>
      </c>
      <c r="B34" t="s">
        <v>296</v>
      </c>
      <c r="C34" t="s">
        <v>296</v>
      </c>
      <c r="D34" t="s">
        <v>463</v>
      </c>
      <c r="E34">
        <v>-17832</v>
      </c>
      <c r="F34">
        <v>-36487</v>
      </c>
    </row>
    <row r="35" spans="1:6">
      <c r="A35" t="s">
        <v>468</v>
      </c>
      <c r="B35" t="s">
        <v>297</v>
      </c>
      <c r="C35" t="s">
        <v>297</v>
      </c>
      <c r="D35" t="s">
        <v>469</v>
      </c>
    </row>
    <row r="36" spans="1:6">
      <c r="A36" t="s">
        <v>470</v>
      </c>
      <c r="B36" t="s">
        <v>299</v>
      </c>
      <c r="C36" t="s">
        <v>299</v>
      </c>
      <c r="D36" t="s">
        <v>469</v>
      </c>
      <c r="E36">
        <v>-21403</v>
      </c>
      <c r="F36">
        <v>75985</v>
      </c>
    </row>
    <row r="37" spans="1:6">
      <c r="A37" t="s">
        <v>471</v>
      </c>
      <c r="B37" t="s">
        <v>472</v>
      </c>
      <c r="C37" t="s">
        <v>307</v>
      </c>
      <c r="D37" t="s">
        <v>469</v>
      </c>
      <c r="E37">
        <v>-1687</v>
      </c>
      <c r="F37">
        <v>-2110</v>
      </c>
    </row>
    <row r="38" spans="1:6">
      <c r="A38" t="s">
        <v>473</v>
      </c>
      <c r="B38" t="s">
        <v>299</v>
      </c>
      <c r="C38" t="s">
        <v>299</v>
      </c>
      <c r="D38" t="s">
        <v>469</v>
      </c>
      <c r="E38">
        <v>7500</v>
      </c>
    </row>
    <row r="39" spans="1:6">
      <c r="A39" t="s">
        <v>474</v>
      </c>
      <c r="B39" t="s">
        <v>302</v>
      </c>
      <c r="C39" t="s">
        <v>302</v>
      </c>
      <c r="D39" t="s">
        <v>469</v>
      </c>
      <c r="E39">
        <v>-500</v>
      </c>
    </row>
    <row r="40" spans="1:6">
      <c r="A40" t="s">
        <v>475</v>
      </c>
      <c r="D40" t="s">
        <v>469</v>
      </c>
      <c r="F40">
        <v>172</v>
      </c>
    </row>
    <row r="41" spans="1:6">
      <c r="A41" t="s">
        <v>476</v>
      </c>
      <c r="D41" t="s">
        <v>469</v>
      </c>
      <c r="E41">
        <v>-492</v>
      </c>
    </row>
    <row r="42" spans="1:6">
      <c r="A42" t="s">
        <v>477</v>
      </c>
      <c r="B42" t="s">
        <v>243</v>
      </c>
      <c r="C42" t="s">
        <v>243</v>
      </c>
      <c r="D42" t="s">
        <v>442</v>
      </c>
      <c r="F42">
        <v>138</v>
      </c>
    </row>
    <row r="43" spans="1:6">
      <c r="A43" t="s">
        <v>478</v>
      </c>
      <c r="B43" t="s">
        <v>311</v>
      </c>
      <c r="C43" t="s">
        <v>311</v>
      </c>
      <c r="D43" t="s">
        <v>469</v>
      </c>
      <c r="E43">
        <v>3418</v>
      </c>
      <c r="F43">
        <v>42185</v>
      </c>
    </row>
    <row r="44" spans="1:6">
      <c r="A44" t="s">
        <v>479</v>
      </c>
      <c r="B44" t="s">
        <v>314</v>
      </c>
      <c r="C44" t="s">
        <v>314</v>
      </c>
      <c r="D44" t="s">
        <v>469</v>
      </c>
      <c r="E44">
        <v>-6768</v>
      </c>
      <c r="F44">
        <v>-4083</v>
      </c>
    </row>
    <row r="45" spans="1:6">
      <c r="A45" t="s">
        <v>480</v>
      </c>
      <c r="B45" t="s">
        <v>481</v>
      </c>
      <c r="C45" t="s">
        <v>315</v>
      </c>
      <c r="D45" t="s">
        <v>469</v>
      </c>
      <c r="E45">
        <v>13059</v>
      </c>
      <c r="F45">
        <v>17142</v>
      </c>
    </row>
    <row r="46" spans="1:6">
      <c r="A46" t="s">
        <v>482</v>
      </c>
      <c r="B46" t="s">
        <v>316</v>
      </c>
      <c r="C46" t="s">
        <v>316</v>
      </c>
      <c r="D46" t="s">
        <v>469</v>
      </c>
      <c r="E46">
        <v>6291</v>
      </c>
      <c r="F46">
        <v>13059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236C37-ABFC-4139-AE45-C3A1C353B3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647B48-6D63-4B08-8A7B-F162220BDC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472A45-E272-47F9-B764-74DF8B466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2021-10-12T05:18:52Z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