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CogNext\GroundTruth\PDFs &amp; Excels\"/>
    </mc:Choice>
  </mc:AlternateContent>
  <bookViews>
    <workbookView xWindow="0" yWindow="0" windowWidth="20490" windowHeight="7050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84" i="1"/>
  <c r="F184" i="1"/>
  <c r="G113" i="1"/>
  <c r="F113" i="1"/>
  <c r="G92" i="1"/>
  <c r="F92" i="1"/>
  <c r="G432" i="1" l="1"/>
  <c r="G433" i="1" s="1"/>
  <c r="F432" i="1"/>
  <c r="F433" i="1" s="1"/>
  <c r="F418" i="1"/>
  <c r="G417" i="1"/>
  <c r="G418" i="1" s="1"/>
  <c r="F417" i="1"/>
  <c r="G409" i="1"/>
  <c r="G410" i="1" s="1"/>
  <c r="G397" i="1"/>
  <c r="F397" i="1"/>
  <c r="F409" i="1" s="1"/>
  <c r="F410" i="1" s="1"/>
  <c r="O381" i="1"/>
  <c r="N381" i="1"/>
  <c r="M381" i="1"/>
  <c r="L381" i="1"/>
  <c r="K381" i="1"/>
  <c r="J381" i="1"/>
  <c r="O375" i="1"/>
  <c r="N375" i="1"/>
  <c r="M375" i="1"/>
  <c r="L375" i="1"/>
  <c r="K375" i="1"/>
  <c r="J375" i="1"/>
  <c r="H373" i="1"/>
  <c r="L371" i="1"/>
  <c r="N370" i="1"/>
  <c r="J369" i="1"/>
  <c r="H369" i="1"/>
  <c r="L368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F98" i="1"/>
  <c r="F100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H71" i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O11" i="1"/>
  <c r="N11" i="1"/>
  <c r="M11" i="1"/>
  <c r="L11" i="1"/>
  <c r="L377" i="1" s="1"/>
  <c r="K11" i="1"/>
  <c r="J11" i="1"/>
  <c r="I11" i="1"/>
  <c r="H11" i="1"/>
  <c r="G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28" i="1" l="1"/>
  <c r="G7" i="1" s="1"/>
  <c r="F128" i="1"/>
  <c r="F7" i="1" s="1"/>
  <c r="H372" i="1"/>
  <c r="I372" i="1"/>
  <c r="J376" i="1"/>
  <c r="H366" i="1"/>
  <c r="N382" i="1"/>
  <c r="G161" i="1"/>
  <c r="G8" i="1" s="1"/>
  <c r="G383" i="1" s="1"/>
  <c r="F161" i="1"/>
  <c r="F8" i="1" s="1"/>
  <c r="F383" i="1" s="1"/>
  <c r="G44" i="1"/>
  <c r="G378" i="1" s="1"/>
  <c r="G353" i="1"/>
  <c r="G355" i="1" s="1"/>
  <c r="G357" i="1" s="1"/>
  <c r="G385" i="1"/>
  <c r="F384" i="1"/>
  <c r="F13" i="1"/>
  <c r="F377" i="1"/>
  <c r="F353" i="1"/>
  <c r="F355" i="1" s="1"/>
  <c r="F357" i="1" s="1"/>
  <c r="F385" i="1"/>
  <c r="L366" i="1"/>
  <c r="J368" i="1"/>
  <c r="J372" i="1"/>
  <c r="F375" i="1"/>
  <c r="J377" i="1"/>
  <c r="H378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L372" i="1"/>
  <c r="H375" i="1"/>
  <c r="H381" i="1"/>
  <c r="I365" i="1"/>
  <c r="M368" i="1"/>
  <c r="M372" i="1"/>
  <c r="I375" i="1"/>
  <c r="O376" i="1"/>
  <c r="M377" i="1"/>
  <c r="K378" i="1"/>
  <c r="I381" i="1"/>
  <c r="O382" i="1"/>
  <c r="K384" i="1"/>
  <c r="H365" i="1"/>
  <c r="J378" i="1"/>
  <c r="J384" i="1"/>
  <c r="F363" i="1"/>
  <c r="N368" i="1"/>
  <c r="N372" i="1"/>
  <c r="H376" i="1"/>
  <c r="N377" i="1"/>
  <c r="L378" i="1"/>
  <c r="H382" i="1"/>
  <c r="G363" i="1"/>
  <c r="O368" i="1"/>
  <c r="O372" i="1"/>
  <c r="I376" i="1"/>
  <c r="G377" i="1"/>
  <c r="O377" i="1"/>
  <c r="M378" i="1"/>
  <c r="I382" i="1"/>
  <c r="F44" i="1"/>
  <c r="H363" i="1"/>
  <c r="G13" i="1"/>
  <c r="I363" i="1"/>
  <c r="G12" i="1" l="1"/>
  <c r="G366" i="1" s="1"/>
  <c r="G382" i="1"/>
  <c r="F382" i="1"/>
  <c r="F12" i="1"/>
  <c r="F376" i="1" s="1"/>
  <c r="G370" i="1"/>
  <c r="G59" i="1"/>
  <c r="G67" i="1" s="1"/>
  <c r="G71" i="1" s="1"/>
  <c r="G373" i="1" s="1"/>
  <c r="F378" i="1"/>
  <c r="F59" i="1"/>
  <c r="F67" i="1" s="1"/>
  <c r="F71" i="1" s="1"/>
  <c r="F370" i="1"/>
  <c r="G376" i="1" l="1"/>
  <c r="G14" i="1"/>
  <c r="F366" i="1"/>
  <c r="F14" i="1"/>
  <c r="G372" i="1"/>
  <c r="G83" i="1"/>
  <c r="G6" i="1"/>
  <c r="G371" i="1" s="1"/>
  <c r="F373" i="1"/>
  <c r="F83" i="1"/>
  <c r="F6" i="1"/>
  <c r="F372" i="1"/>
  <c r="G365" i="1" l="1"/>
  <c r="F371" i="1"/>
  <c r="F365" i="1"/>
</calcChain>
</file>

<file path=xl/sharedStrings.xml><?xml version="1.0" encoding="utf-8"?>
<sst xmlns="http://schemas.openxmlformats.org/spreadsheetml/2006/main" count="879" uniqueCount="555">
  <si>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</si>
  <si>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</si>
  <si>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</si>
  <si>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</si>
  <si>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</si>
  <si>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</si>
  <si>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</si>
  <si>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</si>
  <si>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</si>
  <si>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</si>
  <si>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</si>
  <si>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</si>
  <si>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</si>
  <si>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</si>
  <si>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</si>
  <si>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</si>
  <si>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</si>
  <si>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</si>
  <si>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</si>
  <si>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</si>
  <si>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</si>
  <si>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</si>
  <si>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</si>
  <si>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</si>
  <si>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</si>
  <si>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</si>
  <si>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</si>
  <si>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</si>
  <si>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</si>
  <si>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</si>
  <si>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</si>
  <si>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</si>
  <si>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</si>
  <si>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</si>
  <si>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</si>
  <si>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</si>
  <si>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</si>
  <si>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</si>
  <si>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</si>
  <si>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</si>
  <si>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</si>
  <si>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</si>
  <si>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</si>
  <si>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</si>
  <si>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</si>
  <si>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</si>
  <si>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</si>
  <si>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</si>
  <si>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</si>
  <si>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</si>
  <si>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</si>
  <si>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</si>
  <si>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</si>
  <si>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</si>
  <si>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</si>
  <si>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</si>
  <si>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</si>
  <si>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</si>
  <si>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</si>
  <si>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</si>
  <si>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</si>
  <si>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</si>
  <si>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</si>
  <si>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</si>
  <si>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</si>
  <si>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</si>
  <si>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</si>
  <si>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</si>
  <si>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</si>
  <si>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</si>
  <si>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</si>
  <si>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</si>
  <si>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</si>
  <si>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</si>
  <si>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</si>
  <si>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</si>
  <si>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</si>
  <si>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</si>
  <si>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</si>
  <si>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</si>
  <si>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</si>
  <si>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</si>
  <si>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</si>
  <si>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</si>
  <si>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</si>
  <si>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</si>
  <si>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</si>
  <si>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</si>
  <si>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</si>
  <si>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</si>
  <si>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</si>
  <si>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</si>
  <si>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</si>
  <si>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</si>
  <si>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</si>
  <si>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</si>
  <si>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</si>
  <si>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</si>
  <si>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</si>
  <si>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</si>
  <si>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</si>
  <si>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</si>
  <si>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</si>
  <si>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</si>
  <si>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</si>
  <si>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</si>
  <si>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</si>
  <si>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</si>
  <si>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</si>
  <si>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</si>
  <si>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</si>
  <si>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</si>
  <si>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</si>
  <si>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</si>
  <si>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</si>
  <si>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</si>
  <si>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</si>
  <si>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</si>
  <si>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</si>
  <si>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</si>
  <si>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</si>
  <si>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</si>
  <si>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</si>
  <si>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</si>
  <si>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</si>
  <si>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</si>
  <si>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</si>
  <si>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</si>
  <si>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</si>
  <si>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</si>
  <si>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</si>
  <si>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</si>
  <si>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</si>
  <si>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</si>
  <si>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</si>
  <si>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</si>
  <si>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</si>
  <si>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</si>
  <si>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</si>
  <si>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</si>
  <si>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</si>
  <si>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</si>
  <si>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</si>
  <si>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</si>
  <si>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</si>
  <si>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</si>
  <si>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</si>
  <si>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</si>
  <si>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</si>
  <si>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</si>
  <si>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</si>
  <si>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</si>
  <si>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</si>
  <si>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</si>
  <si>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</si>
  <si>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</si>
  <si>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</si>
  <si>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</si>
  <si>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</si>
  <si>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</si>
  <si>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</si>
  <si>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</si>
  <si>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</si>
  <si>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</si>
  <si>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</si>
  <si>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</si>
  <si>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</si>
  <si>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</si>
  <si>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</si>
  <si>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</si>
  <si>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</si>
  <si>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</si>
  <si>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</si>
  <si>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</si>
  <si>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</si>
  <si>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</si>
  <si>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</si>
  <si>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</si>
  <si>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</si>
  <si>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</si>
  <si>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</si>
  <si>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</si>
  <si>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</si>
  <si>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</si>
  <si>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</si>
  <si>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</si>
  <si>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</si>
  <si>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</si>
  <si>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</si>
  <si>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</si>
  <si>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</si>
  <si>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</si>
  <si>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</si>
  <si>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</si>
  <si>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</si>
  <si>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</si>
  <si>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</si>
  <si>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</si>
  <si>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</si>
  <si>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</si>
  <si>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</si>
  <si>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</si>
  <si>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</si>
  <si>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</si>
  <si>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</si>
  <si>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</si>
  <si>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</si>
  <si>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</si>
  <si>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</si>
  <si>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</si>
  <si>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</si>
  <si>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</si>
  <si>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</si>
  <si>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</si>
  <si>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</si>
  <si>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</si>
  <si>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</si>
  <si>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</si>
  <si>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</si>
  <si>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</si>
  <si>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</si>
  <si>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</si>
  <si>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</si>
  <si>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</si>
  <si>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</si>
  <si>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</si>
  <si>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</si>
  <si>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</si>
  <si>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</si>
  <si>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</si>
  <si>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</si>
  <si>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</si>
  <si>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</si>
  <si>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</si>
  <si>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</si>
  <si>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</si>
  <si>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</si>
  <si>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</si>
  <si>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</si>
  <si>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</si>
  <si>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</si>
  <si>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</si>
  <si>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</si>
  <si>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</si>
  <si>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</si>
  <si>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</si>
  <si>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</si>
  <si>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</si>
  <si>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</si>
  <si>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</si>
  <si>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</si>
  <si>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</si>
  <si>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</si>
  <si>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</si>
  <si>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</si>
  <si>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</si>
  <si>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</si>
  <si>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</si>
  <si>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</si>
  <si>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</si>
  <si>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</si>
  <si>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</si>
  <si>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</si>
  <si>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</si>
  <si>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</si>
  <si>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</si>
  <si>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</si>
  <si>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</si>
  <si>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</si>
  <si>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</si>
  <si>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</si>
  <si>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</si>
  <si>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</si>
  <si>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</si>
  <si>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</si>
  <si>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</si>
  <si>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</si>
  <si>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</si>
  <si>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</si>
  <si>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</si>
  <si>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</si>
  <si>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</si>
  <si>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</si>
  <si>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</si>
  <si>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</si>
  <si>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</si>
  <si>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</si>
  <si>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</si>
  <si>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</si>
  <si>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</si>
  <si>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</si>
  <si>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</si>
  <si>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</si>
  <si>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</si>
  <si>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</si>
  <si>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</si>
  <si>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</si>
  <si>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</si>
  <si>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</si>
  <si>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</si>
  <si>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</si>
  <si>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</si>
  <si>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</si>
  <si>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</si>
  <si>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</si>
  <si>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</si>
  <si>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</si>
  <si>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</si>
  <si>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</si>
  <si>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</si>
  <si>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</si>
  <si>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</si>
  <si>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</si>
  <si>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</si>
  <si>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</si>
  <si>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</si>
  <si>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</si>
  <si>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</si>
  <si>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</si>
  <si>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</si>
  <si>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</si>
  <si>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</si>
  <si>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</si>
  <si>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</si>
  <si>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</si>
  <si>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</si>
  <si>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</si>
  <si>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</si>
  <si>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</si>
  <si>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</si>
  <si>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</si>
  <si>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</si>
  <si>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</si>
  <si>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</si>
  <si>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</si>
  <si>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</si>
  <si>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</si>
  <si>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</si>
  <si>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</si>
  <si>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</si>
  <si>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</si>
  <si>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</si>
  <si>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</si>
  <si>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</si>
  <si>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</si>
  <si>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</si>
  <si>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</si>
  <si>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</si>
  <si>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</si>
  <si>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</si>
  <si>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</si>
  <si>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</si>
  <si>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</si>
  <si>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</si>
  <si>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</si>
  <si>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</si>
  <si>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</si>
  <si>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</si>
  <si>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</si>
  <si>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</si>
  <si>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</si>
  <si>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</si>
  <si>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</si>
  <si>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</si>
  <si>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</si>
  <si>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</si>
  <si>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</si>
  <si>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</si>
  <si>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</si>
  <si>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</si>
  <si>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</si>
  <si>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</si>
  <si>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</si>
  <si>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</si>
  <si>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BALANCE SHEETS</t>
  </si>
  <si>
    <t>(In thousands, except per share amounts)</t>
  </si>
  <si>
    <t>ASSETS</t>
  </si>
  <si>
    <t>Current assets:</t>
  </si>
  <si>
    <t>Cash and cash equivalents</t>
  </si>
  <si>
    <t>Prepaid expenses and other current assets</t>
  </si>
  <si>
    <t>Total current assets</t>
  </si>
  <si>
    <t>Property and equipment, net</t>
  </si>
  <si>
    <t>Property and Equipment</t>
  </si>
  <si>
    <t>Other assets</t>
  </si>
  <si>
    <t>Total assets</t>
  </si>
  <si>
    <t>LIABILITIES AND STOCKHOLDERS EQUITY</t>
  </si>
  <si>
    <t>Current liabilities:</t>
  </si>
  <si>
    <t>Accounts payable</t>
  </si>
  <si>
    <t>Accruals</t>
  </si>
  <si>
    <t>Note payable</t>
  </si>
  <si>
    <t>Deferred revenue</t>
  </si>
  <si>
    <t>Accrued Revenue</t>
  </si>
  <si>
    <t>Total current liabilities</t>
  </si>
  <si>
    <t>Other liabilities</t>
  </si>
  <si>
    <t>Total liabilities</t>
  </si>
  <si>
    <t>Commitments and contingencies (Note 12)</t>
  </si>
  <si>
    <t>Stockholders equity:</t>
  </si>
  <si>
    <t>Preferred stock, $0.01 par value, Authorized  5,000 shares:</t>
  </si>
  <si>
    <t>Series A convertible preferred stock; Designated</t>
  </si>
  <si>
    <t>1,500 shares, Issued and outstanding  1 share</t>
  </si>
  <si>
    <t>Common stock, $0.001 par value, Authorized  70,000 shares;</t>
  </si>
  <si>
    <t>Issued and outstanding  27,188 and 24,453 shares at</t>
  </si>
  <si>
    <t>December 31, 2018 and December 31, 2017, respectively</t>
  </si>
  <si>
    <t>Additional paid-in capital</t>
  </si>
  <si>
    <t>Accumulated deficit</t>
  </si>
  <si>
    <t>Total stockholders equity</t>
  </si>
  <si>
    <t>Statement of Operations and Comprehensive</t>
  </si>
  <si>
    <t>(Loss) Income Data:</t>
  </si>
  <si>
    <t>Alliance revenue</t>
  </si>
  <si>
    <t>Operating expenses:</t>
  </si>
  <si>
    <t>Revenue</t>
  </si>
  <si>
    <t>Research and development</t>
  </si>
  <si>
    <t>General and administrative</t>
  </si>
  <si>
    <t>Merger-related costs, net</t>
  </si>
  <si>
    <t>Restructuring costs</t>
  </si>
  <si>
    <t>Total operating expenses</t>
  </si>
  <si>
    <t>Loss from operations</t>
  </si>
  <si>
    <t>Operating Profit</t>
  </si>
  <si>
    <t>Other income (expense):</t>
  </si>
  <si>
    <t>Interest income</t>
  </si>
  <si>
    <t>Interest expense</t>
  </si>
  <si>
    <t>Foreign currency exchange (loss) gain</t>
  </si>
  <si>
    <t>Foreign Currency exchange loss</t>
  </si>
  <si>
    <t>Net loss</t>
  </si>
  <si>
    <t>Loss on extinguishment of convertible preferred</t>
  </si>
  <si>
    <t>Other Income - net</t>
  </si>
  <si>
    <t>stock, and preferred stock accretion and dividends</t>
  </si>
  <si>
    <t>Net loss applicable to common stockholders</t>
  </si>
  <si>
    <t>Net loss per share applicable to common stockholders - basic and diluted</t>
  </si>
  <si>
    <t>Weighted-average number of common shares</t>
  </si>
  <si>
    <t>used in computing net loss per common share</t>
  </si>
  <si>
    <t>applicable to common stockholders - basic and diluted (1)</t>
  </si>
  <si>
    <t>Comprehensive loss:</t>
  </si>
  <si>
    <t>Total Other Comprehensive Loss</t>
  </si>
  <si>
    <t>Total Other Comprehensive Income</t>
  </si>
  <si>
    <t>Other comprehensive income (loss):</t>
  </si>
  <si>
    <t>Unrealized income (loss) on available-for-sale securities</t>
  </si>
  <si>
    <t>Total other comprehensive income (loss)</t>
  </si>
  <si>
    <t>Total Other Comprehensive Income (Loss)</t>
  </si>
  <si>
    <t>Comprehensive loss</t>
  </si>
  <si>
    <t>Balance Sheet Data:</t>
  </si>
  <si>
    <t>Cash, cash equivalents and investments</t>
  </si>
  <si>
    <t>Working capital</t>
  </si>
  <si>
    <t>STATEMENTS OF CASH FLOWS</t>
  </si>
  <si>
    <t>(In thousands)</t>
  </si>
  <si>
    <t>Cash Flows from Operating Activities:</t>
  </si>
  <si>
    <t>Operating Activities</t>
  </si>
  <si>
    <t>Adjustments to reconcile net loss to net cash used in operating activities:</t>
  </si>
  <si>
    <t>Stock-based compensation</t>
  </si>
  <si>
    <t>Issuance of common stock for services rendered</t>
  </si>
  <si>
    <t>Accretion of discounts and premiums on investments</t>
  </si>
  <si>
    <t>Depreciation and amortization expense</t>
  </si>
  <si>
    <t>Loss on disposal or impairment of property and equipment</t>
  </si>
  <si>
    <t>Changes in operating assets and liabilities:</t>
  </si>
  <si>
    <t>Prepaid expenses and other assets</t>
  </si>
  <si>
    <t>Accounts payable, accrued expenses, and other liabilities</t>
  </si>
  <si>
    <t>Net cash used in operating activities</t>
  </si>
  <si>
    <t>Cash Flows from Investing Activities:</t>
  </si>
  <si>
    <t>Investing Activities</t>
  </si>
  <si>
    <t>Purchases of available-for-sale securities</t>
  </si>
  <si>
    <t>Proceeds from maturity of available-for-sale securities</t>
  </si>
  <si>
    <t>Proceeds from sale of available-for-sale securities</t>
  </si>
  <si>
    <t>Proceeds from the sale of property and equipment</t>
  </si>
  <si>
    <t>Purchases of property and equipment</t>
  </si>
  <si>
    <t>Net cash provided by investing activities</t>
  </si>
  <si>
    <t>Cash Flows from Financing Activities:</t>
  </si>
  <si>
    <t>Financing Activities</t>
  </si>
  <si>
    <t>Proceeds from equity financings, net of issuance costs</t>
  </si>
  <si>
    <t>Proceeds from employee stock purchases</t>
  </si>
  <si>
    <t>Proceeds from exercise of common stock options and warrants</t>
  </si>
  <si>
    <t>Payments on note payable</t>
  </si>
  <si>
    <t>Payments on capital leases</t>
  </si>
  <si>
    <t>Finance Costs</t>
  </si>
  <si>
    <t>Net cash provided by financing activities</t>
  </si>
  <si>
    <t>Net increase (decrease) in cash, cash equivalents and restricted cash</t>
  </si>
  <si>
    <t>Net increase (decrease) in cash and cash equivalents</t>
  </si>
  <si>
    <t>Cash, cash equivalents and restricted cash, beginning of period</t>
  </si>
  <si>
    <t>Cash and cash equivalents at beginning of period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</si>
  <si>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</si>
  <si>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</si>
  <si>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</si>
  <si>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</si>
  <si>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</si>
  <si>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added value</t>
  </si>
  <si>
    <t>turnover</t>
  </si>
  <si>
    <t>other operating expenses</t>
  </si>
  <si>
    <t>interest received and financial income</t>
  </si>
  <si>
    <t>interest paid and financial costs</t>
  </si>
  <si>
    <t>interest income</t>
  </si>
  <si>
    <t>interest expense</t>
  </si>
  <si>
    <t>leasehold improvements</t>
  </si>
  <si>
    <t>accumulated depreciation and amortisation</t>
  </si>
  <si>
    <t>property, plant and equipment</t>
  </si>
  <si>
    <t>leased assets</t>
  </si>
  <si>
    <t>other non-current assets</t>
  </si>
  <si>
    <t>other assets</t>
  </si>
  <si>
    <t>accounts payable</t>
  </si>
  <si>
    <t>other non-current liabilities</t>
  </si>
  <si>
    <t>ordinary shares</t>
  </si>
  <si>
    <t>cost of goods sold</t>
  </si>
  <si>
    <t>revenue</t>
  </si>
  <si>
    <t>cost of sales</t>
  </si>
  <si>
    <t>administrative expenses</t>
  </si>
  <si>
    <t>research and development</t>
  </si>
  <si>
    <t>amortisation</t>
  </si>
  <si>
    <t>special charges</t>
  </si>
  <si>
    <t>amortization of intangibles</t>
  </si>
  <si>
    <t>selling, marketing, general and administrative</t>
  </si>
  <si>
    <t>other, net</t>
  </si>
  <si>
    <t>other income (expenses)</t>
  </si>
  <si>
    <t>current taxation</t>
  </si>
  <si>
    <t>provision for income taxes</t>
  </si>
  <si>
    <t>stock - raw materials</t>
  </si>
  <si>
    <t>stock - work in progress</t>
  </si>
  <si>
    <t>stock - finished goods</t>
  </si>
  <si>
    <t>finished goods</t>
  </si>
  <si>
    <t>work in process</t>
  </si>
  <si>
    <t>raw materials</t>
  </si>
  <si>
    <t>land and buildings</t>
  </si>
  <si>
    <t>machinery and equipment</t>
  </si>
  <si>
    <t>office equipment</t>
  </si>
  <si>
    <t>less accumulated depreciation and amortization</t>
  </si>
  <si>
    <t>cash and bank balance</t>
  </si>
  <si>
    <t>cash and cash equivalents</t>
  </si>
  <si>
    <t>accounts receivable</t>
  </si>
  <si>
    <t>prepaid income tax</t>
  </si>
  <si>
    <t>prepaid expenses and other current assets</t>
  </si>
  <si>
    <t>tax recoverable</t>
  </si>
  <si>
    <t>prepaid expenses</t>
  </si>
  <si>
    <t>long term investments</t>
  </si>
  <si>
    <t>other investments</t>
  </si>
  <si>
    <t>deferred compensation plan investments</t>
  </si>
  <si>
    <t>intangibles - goodwill</t>
  </si>
  <si>
    <t>intangibles - other</t>
  </si>
  <si>
    <t>intangible assets, net</t>
  </si>
  <si>
    <t>goodwill</t>
  </si>
  <si>
    <t>deferred tax asset</t>
  </si>
  <si>
    <t>deferred tax assets</t>
  </si>
  <si>
    <t>deferred income on shipments to distributors, net</t>
  </si>
  <si>
    <t>income taxes payable</t>
  </si>
  <si>
    <t>debt, current</t>
  </si>
  <si>
    <t>accrued liabilities</t>
  </si>
  <si>
    <t>tax payable</t>
  </si>
  <si>
    <t>long-term debt</t>
  </si>
  <si>
    <t>deferred income taxes</t>
  </si>
  <si>
    <t>deferred compensation plan liability</t>
  </si>
  <si>
    <t>long term accruals</t>
  </si>
  <si>
    <t>long term tax payable</t>
  </si>
  <si>
    <t>deferred tax liability</t>
  </si>
  <si>
    <t>Non-Current Portion - Long Term Debt</t>
  </si>
  <si>
    <t>retained earnings</t>
  </si>
  <si>
    <t>other reserves</t>
  </si>
  <si>
    <t>accumulated other comprehensive loss</t>
  </si>
  <si>
    <t>capital in excess of par value</t>
  </si>
  <si>
    <t>common stock, $0.16 2/3 par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</si>
</sst>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  <xf numFmtId="3" fontId="0" fillId="0" borderId="0" xfId="0" applyFill="1"/>
  </cellXfs>
  <cellStyles count="3">
    <cellStyle name="Normal" xfId="0" builtinId="0"/>
    <cellStyle name="Normal 2" xfId="2"/>
    <cellStyle name="Percent" xfId="1" builtinId="5"/>
  </cellStyles>
  <dxfs count="47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D3E-4C34-9149-8822CAB05B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CE-4FAB-BDB7-0A33CE35B3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BD-495E-BBA2-0F68F773A7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3F-41F9-8A7D-7FAB2CCF6F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DA1-407E-9412-A6C0AAE910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245-4990-BE29-900D9A85DB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AF-4857-8944-43B9B50EF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6B6-4FFA-86C9-094213496D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258-4D5E-8542-CBE942CDA0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25-44A7-93F5-591DC55B37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6E7-4D0B-B018-73E5F45E95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29-40E8-9F6A-0755A8D13E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EC-4494-8352-98185A2460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71-4BDA-B668-4D00997C08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481-4111-9685-7812644EB7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9" style="1" customWidth="1"/>
    <col min="6" max="7" width="16.140625" style="38" customWidth="1"/>
    <col min="8" max="15" width="0" hidden="1" customWidth="1"/>
    <col min="16" max="16" width="10.28515625" style="50" bestFit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1495432</v>
      </c>
      <c r="G6" s="7">
        <f t="shared" ref="G6:O6" si="1">IF(G4=$BF$1,"",G71)</f>
        <v>727259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18337653</v>
      </c>
      <c r="G7" s="7">
        <f t="shared" ref="G7:O7" si="2">IF(G4=$BF$1,"",G128)</f>
        <v>18789956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2112126</v>
      </c>
      <c r="G8" s="7">
        <f t="shared" ref="G8:O8" si="3">IF(G4=$BF$1,"",G161)</f>
        <v>2351338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1406138</v>
      </c>
      <c r="G9" s="7">
        <f t="shared" ref="G9:O9" si="4">IF(G4=$BF$1,"",G189)</f>
        <v>1596332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8055101</v>
      </c>
      <c r="G10" s="7">
        <f t="shared" ref="G10:O10" si="5">IF(G4=$BF$1,"",G210)</f>
        <v>9383422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10988540</v>
      </c>
      <c r="G11" s="7">
        <f t="shared" ref="G11:O11" si="6">IF(G4=$BF$1,"",G227)</f>
        <v>10161540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20449779</v>
      </c>
      <c r="G12" s="35">
        <f t="shared" ref="G12:O12" si="7">IF(G4=$BF$1,"",SUM(G7:G8))</f>
        <v>21141294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20449779</v>
      </c>
      <c r="G13" s="35">
        <f t="shared" ref="G13:O13" si="8">IF(G4=$BF$1,"",SUM(G9:G11))</f>
        <v>21141294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38">
        <v>6200942</v>
      </c>
      <c r="G24" s="38">
        <v>5107503</v>
      </c>
      <c r="P24" s="48" t="s">
        <v>483</v>
      </c>
    </row>
    <row r="25" spans="5:16">
      <c r="E25" s="1" t="s">
        <v>27</v>
      </c>
      <c r="F25" s="38">
        <v>1967640</v>
      </c>
      <c r="G25" s="38">
        <v>2045907</v>
      </c>
      <c r="P25" s="48" t="s">
        <v>483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4233302</v>
      </c>
      <c r="G30" s="7">
        <f>IF(G4=$BF$1,"",G24-G25+ABS(G26)-G27-G28-G29)</f>
        <v>3061596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9"/>
    </row>
    <row r="31" spans="5:16">
      <c r="E31" s="12" t="s">
        <v>33</v>
      </c>
      <c r="F31"/>
      <c r="G31"/>
      <c r="H31">
        <v>0</v>
      </c>
      <c r="I31">
        <v>0</v>
      </c>
      <c r="J31">
        <v>0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695937</v>
      </c>
      <c r="G34">
        <v>691046</v>
      </c>
      <c r="H34">
        <v>15132</v>
      </c>
      <c r="I34">
        <v>15396</v>
      </c>
      <c r="J34">
        <v>11332</v>
      </c>
      <c r="P34" s="48" t="s">
        <v>483</v>
      </c>
    </row>
    <row r="35" spans="5:16">
      <c r="E35" s="1" t="s">
        <v>37</v>
      </c>
      <c r="F35">
        <v>1165410</v>
      </c>
      <c r="G35">
        <v>968602</v>
      </c>
      <c r="H35">
        <v>39824</v>
      </c>
      <c r="I35">
        <v>33699</v>
      </c>
      <c r="J35">
        <v>27493</v>
      </c>
      <c r="P35" s="48" t="s">
        <v>483</v>
      </c>
    </row>
    <row r="36" spans="5:16">
      <c r="E36" s="1" t="s">
        <v>38</v>
      </c>
      <c r="F36" s="38">
        <v>61318</v>
      </c>
      <c r="G36" s="38">
        <v>49463</v>
      </c>
      <c r="P36" s="48" t="s">
        <v>483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  <c r="F41" s="38">
        <v>428902</v>
      </c>
      <c r="G41" s="38">
        <v>297351</v>
      </c>
      <c r="P41" s="48" t="s">
        <v>483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2351567</v>
      </c>
      <c r="G43" s="7">
        <f>G32+G33+G34+G35+G36+G37+G38+G39+G40+G41+G42</f>
        <v>2006462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9"/>
    </row>
    <row r="44" spans="5:16">
      <c r="E44" s="6" t="s">
        <v>46</v>
      </c>
      <c r="F44" s="7">
        <f>F30+F31-F43</f>
        <v>1881735</v>
      </c>
      <c r="G44" s="7">
        <f>IF(G4=$BF$1,"",G30+G31-G43)</f>
        <v>1055134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9"/>
    </row>
    <row r="45" spans="5:16">
      <c r="E45" s="1" t="s">
        <v>47</v>
      </c>
    </row>
    <row r="46" spans="5:16">
      <c r="E46" s="1" t="s">
        <v>48</v>
      </c>
      <c r="F46"/>
      <c r="G46"/>
      <c r="H46">
        <v>117</v>
      </c>
      <c r="I46">
        <v>-117</v>
      </c>
      <c r="J46">
        <v>-10</v>
      </c>
    </row>
    <row r="47" spans="5:16">
      <c r="E47" s="1" t="s">
        <v>49</v>
      </c>
    </row>
    <row r="48" spans="5:16">
      <c r="E48" s="1" t="s">
        <v>50</v>
      </c>
      <c r="F48" s="38">
        <v>9383</v>
      </c>
      <c r="G48" s="38">
        <v>30333</v>
      </c>
      <c r="P48" s="48" t="s">
        <v>483</v>
      </c>
    </row>
    <row r="49" spans="5:16">
      <c r="E49" s="1" t="s">
        <v>51</v>
      </c>
      <c r="F49">
        <v>253589</v>
      </c>
      <c r="G49">
        <v>250840</v>
      </c>
      <c r="H49">
        <v>-80</v>
      </c>
      <c r="I49">
        <v>-105</v>
      </c>
      <c r="J49">
        <v>-27</v>
      </c>
      <c r="P49" s="48" t="s">
        <v>483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415</v>
      </c>
      <c r="I52">
        <v>357</v>
      </c>
      <c r="J52">
        <v>66</v>
      </c>
    </row>
    <row r="53" spans="5:16">
      <c r="E53" s="1" t="s">
        <v>55</v>
      </c>
    </row>
    <row r="54" spans="5:16">
      <c r="E54" s="1" t="s">
        <v>56</v>
      </c>
      <c r="F54">
        <v>988</v>
      </c>
      <c r="G54">
        <v>-6142</v>
      </c>
      <c r="H54">
        <v>0</v>
      </c>
      <c r="I54">
        <v>0</v>
      </c>
      <c r="J54">
        <v>0</v>
      </c>
      <c r="P54" s="48" t="s">
        <v>483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0</v>
      </c>
      <c r="I56">
        <v>0</v>
      </c>
      <c r="J56">
        <v>0</v>
      </c>
    </row>
    <row r="57" spans="5:16">
      <c r="E57" s="1" t="s">
        <v>59</v>
      </c>
      <c r="F57"/>
      <c r="G57"/>
      <c r="H57">
        <v>33</v>
      </c>
      <c r="I57">
        <v>39</v>
      </c>
      <c r="J57">
        <v>71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1638517</v>
      </c>
      <c r="G59" s="7">
        <f>IF(G4=$BF$1,"",G44+G45+G46+G47+G48-G49-G50-G51+G52-G53+G54+G55-G56+G57+G58)</f>
        <v>828485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</row>
    <row r="60" spans="5:16">
      <c r="E60" s="1" t="s">
        <v>62</v>
      </c>
      <c r="F60" s="38">
        <v>143085</v>
      </c>
      <c r="G60" s="38">
        <v>101226</v>
      </c>
      <c r="P60" s="48" t="s">
        <v>483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1495432</v>
      </c>
      <c r="G67" s="7">
        <f>IF(G4=$BF$1,"",SUM(G59,-G60,-ABS(G61),-G62,-G66))</f>
        <v>727259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9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1495432</v>
      </c>
      <c r="G71" s="7">
        <f t="shared" ref="G71:O71" si="14">IF(G4=$BF$1,"",SUM(G67:G70))</f>
        <v>727259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9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1495432</v>
      </c>
      <c r="G83" s="7">
        <f t="shared" ref="G83:O83" si="15">IF(G4=$BF$1,"",SUM(G71:G82))</f>
        <v>727259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v>873186</v>
      </c>
      <c r="G89" s="38">
        <v>794456</v>
      </c>
      <c r="P89" s="48" t="s">
        <v>483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2478032+76233</f>
        <v>2554265</v>
      </c>
      <c r="G92">
        <f>2368215+66493</f>
        <v>2434708</v>
      </c>
      <c r="P92" s="48" t="s">
        <v>483</v>
      </c>
    </row>
    <row r="93" spans="5:16">
      <c r="E93" s="1" t="s">
        <v>85</v>
      </c>
    </row>
    <row r="94" spans="5:16">
      <c r="E94" s="1" t="s">
        <v>86</v>
      </c>
      <c r="F94" s="38">
        <v>100374</v>
      </c>
      <c r="G94" s="38">
        <v>75263</v>
      </c>
      <c r="P94" s="48" t="s">
        <v>483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3527825</v>
      </c>
      <c r="G98" s="7">
        <f>IF(G4=$BF$1,"",G89+G90+G91+G92+G93+G94+G95+G96)</f>
        <v>3304427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9"/>
    </row>
    <row r="99" spans="5:16">
      <c r="E99" s="1" t="s">
        <v>89</v>
      </c>
      <c r="F99" s="38">
        <v>-2373497</v>
      </c>
      <c r="G99" s="38">
        <v>-2197123</v>
      </c>
      <c r="P99" s="48" t="s">
        <v>483</v>
      </c>
    </row>
    <row r="100" spans="5:16">
      <c r="E100" s="6" t="s">
        <v>90</v>
      </c>
      <c r="F100" s="7">
        <f>F98+F99</f>
        <v>1154328</v>
      </c>
      <c r="G100" s="7">
        <f t="shared" ref="G100:O100" si="17">IF(G4=$BF$1,"",G98+G99)</f>
        <v>1107304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  <c r="F101" s="38">
        <v>12252604</v>
      </c>
      <c r="G101" s="38">
        <v>12217455</v>
      </c>
      <c r="P101" s="48" t="s">
        <v>483</v>
      </c>
    </row>
    <row r="102" spans="5:16">
      <c r="E102" s="1" t="s">
        <v>92</v>
      </c>
      <c r="F102" s="38">
        <v>4778192</v>
      </c>
      <c r="G102" s="38">
        <v>5319425</v>
      </c>
      <c r="P102" s="48" t="s">
        <v>483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17030796</v>
      </c>
      <c r="G104" s="7">
        <f t="shared" ref="G104:O104" si="18">IF(G4=$BF$1,"",G101+G102+G103)</f>
        <v>17536880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 s="38">
        <v>21078</v>
      </c>
      <c r="G111" s="38">
        <v>32322</v>
      </c>
      <c r="P111" s="48" t="s">
        <v>483</v>
      </c>
    </row>
    <row r="112" spans="5:16">
      <c r="E112" s="1" t="s">
        <v>102</v>
      </c>
    </row>
    <row r="113" spans="5:16">
      <c r="E113" s="1" t="s">
        <v>103</v>
      </c>
      <c r="F113" s="38">
        <f>39853+28730</f>
        <v>68583</v>
      </c>
      <c r="G113" s="38">
        <f>32572+24838</f>
        <v>57410</v>
      </c>
      <c r="P113" s="48" t="s">
        <v>483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>
        <v>62868</v>
      </c>
      <c r="G125">
        <v>56040</v>
      </c>
      <c r="P125" s="48" t="s">
        <v>483</v>
      </c>
    </row>
    <row r="126" spans="5:16">
      <c r="E126" s="1" t="s">
        <v>113</v>
      </c>
      <c r="F126"/>
      <c r="G126"/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18337653</v>
      </c>
      <c r="G128" s="7">
        <f t="shared" ref="G128:O128" si="19">IF(G4=$BF$1,"",G100+SUM(G104:G126))</f>
        <v>18789956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816591</v>
      </c>
      <c r="G130">
        <v>1047838</v>
      </c>
      <c r="P130" s="48" t="s">
        <v>483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816591</v>
      </c>
      <c r="G140" s="7">
        <f t="shared" ref="G140:O140" si="20">IF(G4=$BF$1,"",G130+G131+G132+G133+G134+G135+G136+G139)</f>
        <v>1047838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v>30511</v>
      </c>
      <c r="G142" s="38">
        <v>35436</v>
      </c>
      <c r="P142" s="48" t="s">
        <v>483</v>
      </c>
    </row>
    <row r="143" spans="5:16">
      <c r="E143" s="1" t="s">
        <v>125</v>
      </c>
      <c r="F143" s="38">
        <v>375908</v>
      </c>
      <c r="G143" s="38">
        <v>376476</v>
      </c>
      <c r="P143" s="48" t="s">
        <v>483</v>
      </c>
    </row>
    <row r="144" spans="5:16">
      <c r="E144" s="1" t="s">
        <v>126</v>
      </c>
      <c r="F144" s="38">
        <v>180341</v>
      </c>
      <c r="G144" s="38">
        <v>138904</v>
      </c>
      <c r="P144" s="48" t="s">
        <v>483</v>
      </c>
    </row>
    <row r="145" spans="5:16">
      <c r="E145" s="6" t="s">
        <v>127</v>
      </c>
      <c r="F145" s="7">
        <f>F141+F142+F143+F144</f>
        <v>586760</v>
      </c>
      <c r="G145" s="7">
        <f t="shared" ref="G145:O145" si="21">IF(G4=$BF$1,"",G141+G142+G143+G144)</f>
        <v>550816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49"/>
    </row>
    <row r="146" spans="5:16" ht="25.5">
      <c r="E146" s="1" t="s">
        <v>128</v>
      </c>
    </row>
    <row r="147" spans="5:16" ht="25.5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  <c r="F151" s="38">
        <v>3196</v>
      </c>
      <c r="G151" s="38">
        <v>3522</v>
      </c>
      <c r="P151" s="48" t="s">
        <v>483</v>
      </c>
    </row>
    <row r="154" spans="5:16">
      <c r="E154" s="12" t="s">
        <v>134</v>
      </c>
      <c r="F154">
        <v>65862</v>
      </c>
      <c r="G154">
        <v>60209</v>
      </c>
      <c r="P154" s="48" t="s">
        <v>483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 s="38">
        <v>639717</v>
      </c>
      <c r="G157" s="38">
        <v>688953</v>
      </c>
      <c r="P157" s="48" t="s">
        <v>483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708775</v>
      </c>
      <c r="G160" s="7">
        <f>IF(G4=$BF$1,"",G146+G147+G148+G149+G150+G151+G152+G153+G154+G155+G156+G157+G158+G159)</f>
        <v>752684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2112126</v>
      </c>
      <c r="G161" s="7">
        <f t="shared" ref="G161:O161" si="22">IF(G4=$BF$1,"",G140+G145+G160)</f>
        <v>2351338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 s="38">
        <v>67000</v>
      </c>
      <c r="G167" s="38">
        <v>300000</v>
      </c>
      <c r="P167" s="48" t="s">
        <v>483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  <c r="F171"/>
      <c r="G171"/>
    </row>
    <row r="172" spans="5:16">
      <c r="E172" s="1" t="s">
        <v>151</v>
      </c>
    </row>
    <row r="173" spans="5:16" ht="25.5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 s="38">
        <v>93722</v>
      </c>
      <c r="G181" s="38">
        <v>86905</v>
      </c>
      <c r="P181" s="48" t="s">
        <v>483</v>
      </c>
    </row>
    <row r="183" spans="5:16">
      <c r="E183" s="1" t="s">
        <v>160</v>
      </c>
    </row>
    <row r="184" spans="5:16">
      <c r="E184" s="12" t="s">
        <v>161</v>
      </c>
      <c r="F184">
        <f>260919+497080</f>
        <v>757999</v>
      </c>
      <c r="G184">
        <f>498826+236629</f>
        <v>735455</v>
      </c>
      <c r="P184" s="48" t="s">
        <v>483</v>
      </c>
    </row>
    <row r="185" spans="5:16">
      <c r="E185" s="12" t="s">
        <v>162</v>
      </c>
      <c r="F185">
        <v>487417</v>
      </c>
      <c r="G185">
        <v>473972</v>
      </c>
      <c r="P185" s="48" t="s">
        <v>483</v>
      </c>
    </row>
    <row r="187" spans="5:16">
      <c r="E187" s="1" t="s">
        <v>163</v>
      </c>
      <c r="F187"/>
      <c r="G187"/>
    </row>
    <row r="188" spans="5:16">
      <c r="E188" s="1" t="s">
        <v>164</v>
      </c>
      <c r="F188"/>
      <c r="G188"/>
    </row>
    <row r="189" spans="5:16">
      <c r="E189" s="6" t="s">
        <v>13</v>
      </c>
      <c r="F189" s="7">
        <f>SUM(F163:F188)</f>
        <v>1406138</v>
      </c>
      <c r="G189" s="7">
        <f t="shared" ref="G189:O189" si="23">IF(G4=$BF$1,"",SUM(G163:G188))</f>
        <v>1596332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 s="38">
        <v>6265674</v>
      </c>
      <c r="G193" s="38">
        <v>7551084</v>
      </c>
      <c r="P193" s="48" t="s">
        <v>483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 s="38">
        <v>39846</v>
      </c>
      <c r="G197" s="38">
        <v>32572</v>
      </c>
      <c r="P197" s="48" t="s">
        <v>483</v>
      </c>
    </row>
    <row r="198" spans="5:16">
      <c r="E198" s="1" t="s">
        <v>173</v>
      </c>
      <c r="F198" s="38">
        <v>710179</v>
      </c>
      <c r="G198" s="38">
        <v>49583</v>
      </c>
      <c r="P198" s="48" t="s">
        <v>483</v>
      </c>
    </row>
    <row r="199" spans="5:16" ht="25.5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927065</v>
      </c>
      <c r="G203" s="38">
        <v>1674683</v>
      </c>
      <c r="P203" s="48" t="s">
        <v>483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112337</v>
      </c>
      <c r="G209">
        <v>75500</v>
      </c>
      <c r="P209" s="48" t="s">
        <v>483</v>
      </c>
    </row>
    <row r="210" spans="5:16">
      <c r="E210" s="6" t="s">
        <v>14</v>
      </c>
      <c r="F210" s="7">
        <f>SUM(F191:F209)</f>
        <v>8055101</v>
      </c>
      <c r="G210" s="7">
        <f t="shared" ref="G210:O210" si="24">IF(G4=$BF$1,"",SUM(G191:G209))</f>
        <v>9383422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9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61694+5282222</f>
        <v>5343916</v>
      </c>
      <c r="G212">
        <f>61441+5250519</f>
        <v>5311960</v>
      </c>
      <c r="P212" s="48" t="s">
        <v>483</v>
      </c>
    </row>
    <row r="213" spans="5:16">
      <c r="E213" s="1" t="s">
        <v>183</v>
      </c>
      <c r="F213"/>
      <c r="G213"/>
    </row>
    <row r="214" spans="5:16">
      <c r="E214" s="1" t="s">
        <v>184</v>
      </c>
    </row>
    <row r="215" spans="5:16" ht="25.5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5703064</v>
      </c>
      <c r="G217">
        <v>4910939</v>
      </c>
      <c r="P217" s="48" t="s">
        <v>483</v>
      </c>
    </row>
    <row r="218" spans="5:16">
      <c r="E218" s="1" t="s">
        <v>188</v>
      </c>
    </row>
    <row r="219" spans="5:16">
      <c r="E219" s="1" t="s">
        <v>189</v>
      </c>
      <c r="F219" s="38">
        <v>-58440</v>
      </c>
      <c r="G219" s="38">
        <v>-61359</v>
      </c>
      <c r="P219" s="48" t="s">
        <v>483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10988540</v>
      </c>
      <c r="G227" s="7">
        <f t="shared" ref="G227:O227" si="25">IF(G4=$BF$1,"",SUM(G212:G226))</f>
        <v>10161540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9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>
      <c r="E268" s="1" t="s">
        <v>233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432</v>
      </c>
      <c r="G271">
        <v>746</v>
      </c>
      <c r="H271">
        <v>656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0</v>
      </c>
      <c r="G275">
        <v>94</v>
      </c>
      <c r="H275">
        <v>566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 ht="25.5">
      <c r="E279" s="1" t="s">
        <v>244</v>
      </c>
    </row>
    <row r="280" spans="5:8" ht="25.5" customHeight="1">
      <c r="E280" s="1" t="s">
        <v>245</v>
      </c>
      <c r="F280">
        <v>477</v>
      </c>
      <c r="G280">
        <v>0</v>
      </c>
      <c r="H280">
        <v>4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 ht="25.5">
      <c r="E285" s="1" t="s">
        <v>248</v>
      </c>
      <c r="F285">
        <v>5674</v>
      </c>
      <c r="G285">
        <v>10720</v>
      </c>
      <c r="H285">
        <v>6847</v>
      </c>
    </row>
    <row r="286" spans="5:8" ht="25.5" customHeight="1">
      <c r="E286" s="1" t="s">
        <v>249</v>
      </c>
    </row>
    <row r="287" spans="5:8" ht="25.5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6583</v>
      </c>
      <c r="G296" s="7">
        <f>IF(G4=$BF$1,"",G271+G272+G273+G274+G275+G276+G277+G278+G279+G280+G281+G282+G283+G284+G285+G286+G287+G288+G289+G290+G291+G292+G293+G294+G295)</f>
        <v>11560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6583</v>
      </c>
      <c r="G297" s="7">
        <f t="shared" ref="G297:O297" si="27">IF(G4=$BF$1,"",MIN(F267,F268,F269)+F296)</f>
        <v>6583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ht="25.5">
      <c r="E299" s="1" t="s">
        <v>261</v>
      </c>
    </row>
    <row r="300" spans="5:15" ht="25.5">
      <c r="E300" s="1" t="s">
        <v>262</v>
      </c>
    </row>
    <row r="301" spans="5:15" ht="25.5">
      <c r="E301" s="1" t="s">
        <v>263</v>
      </c>
    </row>
    <row r="302" spans="5:15" ht="25.5" customHeight="1">
      <c r="E302" s="1" t="s">
        <v>264</v>
      </c>
      <c r="F302">
        <v>2717</v>
      </c>
      <c r="G302">
        <v>-1962</v>
      </c>
      <c r="H302">
        <v>1064</v>
      </c>
    </row>
    <row r="303" spans="5:15" ht="25.5">
      <c r="E303" s="1" t="s">
        <v>265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-566</v>
      </c>
      <c r="G309">
        <v>-697</v>
      </c>
      <c r="H309">
        <v>-1111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  <c r="F313">
        <v>-866</v>
      </c>
      <c r="G313">
        <v>1674</v>
      </c>
      <c r="H313">
        <v>1988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</row>
    <row r="318" spans="5:15" ht="25.5">
      <c r="E318" s="6" t="s">
        <v>278</v>
      </c>
      <c r="F318" s="7">
        <f>F299+F300+F301+F302+F303+F304+F305+F306+F307+F308+F309+F310+F311+F312+F313+F314+F315+F316+F317</f>
        <v>1285</v>
      </c>
      <c r="G318" s="7">
        <f>IF(G4=$BF$1,"",G299+G300+G301+G302+G303+G304+G305+G306+G307+G308+G309+G310+G311+G312+G313+G314+G315+G316+G317)</f>
        <v>-985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7868</v>
      </c>
      <c r="G319" s="7">
        <f t="shared" ref="G319:O319" si="28">IF(G4=$BF$1,"",G297+G318)</f>
        <v>5598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 ht="25.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 ht="25.5">
      <c r="E326" s="6" t="s">
        <v>285</v>
      </c>
      <c r="F326" s="7">
        <f>F325+F319</f>
        <v>7868</v>
      </c>
      <c r="G326" s="7">
        <f t="shared" ref="G326:O326" si="30">IF(G4=$BF$1,"",G325+G319)</f>
        <v>5598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-75</v>
      </c>
      <c r="G328">
        <v>-206</v>
      </c>
      <c r="H328">
        <v>-408</v>
      </c>
    </row>
    <row r="329" spans="5:15">
      <c r="E329" s="1" t="s">
        <v>288</v>
      </c>
      <c r="F329">
        <v>290</v>
      </c>
      <c r="G329">
        <v>0</v>
      </c>
      <c r="H329">
        <v>0</v>
      </c>
    </row>
    <row r="330" spans="5:15">
      <c r="E330" s="1" t="s">
        <v>289</v>
      </c>
    </row>
    <row r="331" spans="5:15" ht="25.5">
      <c r="E331" s="1" t="s">
        <v>290</v>
      </c>
    </row>
    <row r="332" spans="5:15" ht="25.5">
      <c r="E332" s="12" t="s">
        <v>291</v>
      </c>
      <c r="F332">
        <v>0</v>
      </c>
      <c r="G332">
        <v>0</v>
      </c>
      <c r="H332">
        <v>1974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 ht="25.5">
      <c r="E337" s="6" t="s">
        <v>296</v>
      </c>
      <c r="F337" s="7">
        <f>SUM(F328:F336)</f>
        <v>215</v>
      </c>
      <c r="G337" s="7">
        <f>IF(G4=$BF$1,"",SUM(G328:G336))</f>
        <v>-206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10409</v>
      </c>
      <c r="G339">
        <v>59460</v>
      </c>
      <c r="H339">
        <v>51186</v>
      </c>
    </row>
    <row r="340" spans="5:15">
      <c r="E340" s="1" t="s">
        <v>299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-209</v>
      </c>
      <c r="G343">
        <v>-292</v>
      </c>
      <c r="H343">
        <v>-261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-8</v>
      </c>
      <c r="G349">
        <v>-11</v>
      </c>
      <c r="H349">
        <v>-7</v>
      </c>
    </row>
    <row r="350" spans="5:15">
      <c r="E350" s="12" t="s">
        <v>309</v>
      </c>
    </row>
    <row r="351" spans="5:15">
      <c r="E351" s="12" t="s">
        <v>310</v>
      </c>
    </row>
    <row r="352" spans="5:15" ht="25.5">
      <c r="E352" s="6" t="s">
        <v>311</v>
      </c>
      <c r="F352" s="7">
        <f>SUM(F339:F351)</f>
        <v>10192</v>
      </c>
      <c r="G352" s="7">
        <f>IF(G4=$BF$1,"",SUM(G339:G351))</f>
        <v>59157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18275</v>
      </c>
      <c r="G353" s="7">
        <f t="shared" ref="G353:O353" si="33">IF(G4=$BF$1,"",G326+G337+G352)</f>
        <v>64549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</row>
    <row r="355" spans="5:15" ht="25.5">
      <c r="E355" s="6" t="s">
        <v>314</v>
      </c>
      <c r="F355" s="7">
        <f>F353+F354</f>
        <v>18275</v>
      </c>
      <c r="G355" s="7">
        <f t="shared" ref="G355:O355" si="34">IF(G4=$BF$1,"",G353+G354)</f>
        <v>64549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 ht="25.5">
      <c r="E356" s="1" t="s">
        <v>315</v>
      </c>
      <c r="F356">
        <v>112940</v>
      </c>
      <c r="G356">
        <v>80978</v>
      </c>
      <c r="H356">
        <v>26897</v>
      </c>
    </row>
    <row r="357" spans="5:15">
      <c r="E357" s="6" t="s">
        <v>316</v>
      </c>
      <c r="F357" s="7">
        <f>F355+F356</f>
        <v>131215</v>
      </c>
      <c r="G357" s="7">
        <f t="shared" ref="G357:O357" si="35">IF(G4=$BF$1,"",G355+G356)</f>
        <v>145527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0.2140848473314651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1.0562578118661989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-3.2709208811910945E-2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0.68268692079364712</v>
      </c>
      <c r="G369" s="27">
        <f t="shared" si="41"/>
        <v>0.59943107228718218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0.3034595388894139</v>
      </c>
      <c r="G370" s="27">
        <f t="shared" si="42"/>
        <v>0.2065850964747353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0.24116206860183501</v>
      </c>
      <c r="G371" s="28">
        <f t="shared" si="43"/>
        <v>0.14239032262927698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7.3127049441463407E-2</v>
      </c>
      <c r="G372" s="27">
        <f t="shared" si="44"/>
        <v>3.4399928405517657E-2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0.13609014482360715</v>
      </c>
      <c r="G373" s="27">
        <f t="shared" si="45"/>
        <v>7.1569762063624212E-2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0.4626572737045227</v>
      </c>
      <c r="G376" s="30">
        <f t="shared" si="47"/>
        <v>0.51935108607826941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0.86100965187367928</v>
      </c>
      <c r="G377" s="30">
        <f t="shared" si="48"/>
        <v>1.0805206691111779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7.4204125573270137</v>
      </c>
      <c r="G378" s="30">
        <f t="shared" si="49"/>
        <v>4.2064024876415242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1.5020758986671294</v>
      </c>
      <c r="G382" s="32">
        <f t="shared" si="51"/>
        <v>1.4729630177181188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1.0847911086963016</v>
      </c>
      <c r="G383" s="32">
        <f t="shared" si="52"/>
        <v>1.1279119882330242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0.58073318550526332</v>
      </c>
      <c r="G384" s="32">
        <f t="shared" si="53"/>
        <v>0.65640355515018178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5.5954678701521472E-3</v>
      </c>
      <c r="G385" s="32">
        <f t="shared" si="54"/>
        <v>3.5067893145034994E-3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 ht="25.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816591</v>
      </c>
      <c r="G418" s="17">
        <f>G130-G417</f>
        <v>1047838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6 H146:O156 E267:O269 F333:O336 E330:E336 E339:O351 E158:O159 E157">
    <cfRule type="expression" dxfId="46" priority="29">
      <formula>MOD(ROW(),2)=0</formula>
    </cfRule>
  </conditionalFormatting>
  <conditionalFormatting sqref="F101:G103">
    <cfRule type="expression" dxfId="45" priority="28">
      <formula>MOD(ROW(),2)=0</formula>
    </cfRule>
  </conditionalFormatting>
  <conditionalFormatting sqref="E243:G243">
    <cfRule type="expression" dxfId="44" priority="34">
      <formula>MOD(ROW(),2)=0</formula>
    </cfRule>
  </conditionalFormatting>
  <conditionalFormatting sqref="E323:E324">
    <cfRule type="expression" dxfId="43" priority="30">
      <formula>MOD(ROW(),2)=0</formula>
    </cfRule>
  </conditionalFormatting>
  <conditionalFormatting sqref="E329">
    <cfRule type="expression" dxfId="42" priority="27">
      <formula>MOD(ROW(),2)=0</formula>
    </cfRule>
  </conditionalFormatting>
  <conditionalFormatting sqref="E24:G29">
    <cfRule type="expression" dxfId="41" priority="47">
      <formula>MOD(ROW(),2)=0</formula>
    </cfRule>
  </conditionalFormatting>
  <conditionalFormatting sqref="E99:G99 E328:G328 F329:G332 E31:G42">
    <cfRule type="expression" dxfId="40" priority="48">
      <formula>MOD(ROW(),2)=0</formula>
    </cfRule>
  </conditionalFormatting>
  <conditionalFormatting sqref="E45:G58">
    <cfRule type="expression" dxfId="39" priority="46">
      <formula>MOD(ROW(),2)=0</formula>
    </cfRule>
  </conditionalFormatting>
  <conditionalFormatting sqref="E60:G66">
    <cfRule type="expression" dxfId="38" priority="45">
      <formula>MOD(ROW(),2)=0</formula>
    </cfRule>
  </conditionalFormatting>
  <conditionalFormatting sqref="E68:G70">
    <cfRule type="expression" dxfId="37" priority="44">
      <formula>MOD(ROW(),2)=0</formula>
    </cfRule>
  </conditionalFormatting>
  <conditionalFormatting sqref="E72:G82">
    <cfRule type="expression" dxfId="36" priority="43">
      <formula>MOD(ROW(),2)=0</formula>
    </cfRule>
  </conditionalFormatting>
  <conditionalFormatting sqref="E84:G86">
    <cfRule type="expression" dxfId="35" priority="42">
      <formula>MOD(ROW(),2)=0</formula>
    </cfRule>
  </conditionalFormatting>
  <conditionalFormatting sqref="E107:G127">
    <cfRule type="expression" dxfId="34" priority="41">
      <formula>MOD(ROW(),2)=0</formula>
    </cfRule>
  </conditionalFormatting>
  <conditionalFormatting sqref="E141:G144">
    <cfRule type="expression" dxfId="33" priority="40">
      <formula>MOD(ROW(),2)=0</formula>
    </cfRule>
  </conditionalFormatting>
  <conditionalFormatting sqref="E146:G154 F155:G155">
    <cfRule type="expression" dxfId="32" priority="39">
      <formula>MOD(ROW(),2)=0</formula>
    </cfRule>
  </conditionalFormatting>
  <conditionalFormatting sqref="E163:G188">
    <cfRule type="expression" dxfId="31" priority="38">
      <formula>MOD(ROW(),2)=0</formula>
    </cfRule>
  </conditionalFormatting>
  <conditionalFormatting sqref="E191:G209">
    <cfRule type="expression" dxfId="30" priority="37">
      <formula>MOD(ROW(),2)=0</formula>
    </cfRule>
  </conditionalFormatting>
  <conditionalFormatting sqref="E212:G226">
    <cfRule type="expression" dxfId="29" priority="36">
      <formula>MOD(ROW(),2)=0</formula>
    </cfRule>
  </conditionalFormatting>
  <conditionalFormatting sqref="E229:G242">
    <cfRule type="expression" dxfId="28" priority="35">
      <formula>MOD(ROW(),2)=0</formula>
    </cfRule>
  </conditionalFormatting>
  <conditionalFormatting sqref="E245:G262">
    <cfRule type="expression" dxfId="27" priority="33">
      <formula>MOD(ROW(),2)=0</formula>
    </cfRule>
  </conditionalFormatting>
  <conditionalFormatting sqref="E271:G295 E321:G322 E354:F354 E356:F356 E358:G360 F323:G324 E299:G317">
    <cfRule type="expression" dxfId="26" priority="32">
      <formula>MOD(ROW(),2)=0</formula>
    </cfRule>
  </conditionalFormatting>
  <conditionalFormatting sqref="G354 G356">
    <cfRule type="expression" dxfId="25" priority="31">
      <formula>MOD(ROW(),2)=0</formula>
    </cfRule>
  </conditionalFormatting>
  <conditionalFormatting sqref="E105:G106">
    <cfRule type="expression" dxfId="24" priority="26">
      <formula>MOD(ROW(),2)=0</formula>
    </cfRule>
  </conditionalFormatting>
  <conditionalFormatting sqref="E155">
    <cfRule type="expression" dxfId="23" priority="25">
      <formula>MOD(ROW(),2)=0</formula>
    </cfRule>
  </conditionalFormatting>
  <conditionalFormatting sqref="H24:O29">
    <cfRule type="expression" dxfId="22" priority="24">
      <formula>MOD(ROW(),2)=0</formula>
    </cfRule>
  </conditionalFormatting>
  <conditionalFormatting sqref="H89:O97">
    <cfRule type="expression" dxfId="21" priority="5">
      <formula>MOD(ROW(),2)=0</formula>
    </cfRule>
  </conditionalFormatting>
  <conditionalFormatting sqref="H101:O103">
    <cfRule type="expression" dxfId="20" priority="4">
      <formula>MOD(ROW(),2)=0</formula>
    </cfRule>
  </conditionalFormatting>
  <conditionalFormatting sqref="H243:O243">
    <cfRule type="expression" dxfId="19" priority="9">
      <formula>MOD(ROW(),2)=0</formula>
    </cfRule>
  </conditionalFormatting>
  <conditionalFormatting sqref="H31:O42 H99:O99 H328:O332">
    <cfRule type="expression" dxfId="18" priority="23">
      <formula>MOD(ROW(),2)=0</formula>
    </cfRule>
  </conditionalFormatting>
  <conditionalFormatting sqref="H45:O58">
    <cfRule type="expression" dxfId="17" priority="22">
      <formula>MOD(ROW(),2)=0</formula>
    </cfRule>
  </conditionalFormatting>
  <conditionalFormatting sqref="H60:O66">
    <cfRule type="expression" dxfId="16" priority="21">
      <formula>MOD(ROW(),2)=0</formula>
    </cfRule>
  </conditionalFormatting>
  <conditionalFormatting sqref="H68:O70">
    <cfRule type="expression" dxfId="15" priority="20">
      <formula>MOD(ROW(),2)=0</formula>
    </cfRule>
  </conditionalFormatting>
  <conditionalFormatting sqref="H72:O82">
    <cfRule type="expression" dxfId="14" priority="19">
      <formula>MOD(ROW(),2)=0</formula>
    </cfRule>
  </conditionalFormatting>
  <conditionalFormatting sqref="H84:O86">
    <cfRule type="expression" dxfId="13" priority="18">
      <formula>MOD(ROW(),2)=0</formula>
    </cfRule>
  </conditionalFormatting>
  <conditionalFormatting sqref="H107:O127">
    <cfRule type="expression" dxfId="12" priority="17">
      <formula>MOD(ROW(),2)=0</formula>
    </cfRule>
  </conditionalFormatting>
  <conditionalFormatting sqref="H130:O139">
    <cfRule type="expression" dxfId="11" priority="16">
      <formula>MOD(ROW(),2)=0</formula>
    </cfRule>
  </conditionalFormatting>
  <conditionalFormatting sqref="H141:O144">
    <cfRule type="expression" dxfId="10" priority="15">
      <formula>MOD(ROW(),2)=0</formula>
    </cfRule>
  </conditionalFormatting>
  <conditionalFormatting sqref="H163:O188">
    <cfRule type="expression" dxfId="9" priority="13">
      <formula>MOD(ROW(),2)=0</formula>
    </cfRule>
  </conditionalFormatting>
  <conditionalFormatting sqref="H191:O209">
    <cfRule type="expression" dxfId="8" priority="12">
      <formula>MOD(ROW(),2)=0</formula>
    </cfRule>
  </conditionalFormatting>
  <conditionalFormatting sqref="H212:O226">
    <cfRule type="expression" dxfId="7" priority="11">
      <formula>MOD(ROW(),2)=0</formula>
    </cfRule>
  </conditionalFormatting>
  <conditionalFormatting sqref="H229:O242">
    <cfRule type="expression" dxfId="6" priority="10">
      <formula>MOD(ROW(),2)=0</formula>
    </cfRule>
  </conditionalFormatting>
  <conditionalFormatting sqref="H245:O262">
    <cfRule type="expression" dxfId="5" priority="8">
      <formula>MOD(ROW(),2)=0</formula>
    </cfRule>
  </conditionalFormatting>
  <conditionalFormatting sqref="H271:O295 H321:O324 H358:O360 H299:O317">
    <cfRule type="expression" dxfId="4" priority="7">
      <formula>MOD(ROW(),2)=0</formula>
    </cfRule>
  </conditionalFormatting>
  <conditionalFormatting sqref="H354:O354 H356:O356">
    <cfRule type="expression" dxfId="3" priority="6">
      <formula>MOD(ROW(),2)=0</formula>
    </cfRule>
  </conditionalFormatting>
  <conditionalFormatting sqref="H105:O106">
    <cfRule type="expression" dxfId="2" priority="3">
      <formula>MOD(ROW(),2)=0</formula>
    </cfRule>
  </conditionalFormatting>
  <conditionalFormatting sqref="F157:G157">
    <cfRule type="expression" dxfId="1" priority="2">
      <formula>MOD(ROW(),2)=0</formula>
    </cfRule>
  </conditionalFormatting>
  <conditionalFormatting sqref="H157:O157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zoomScale="110" zoomScaleNormal="110" workbookViewId="0"/>
  </sheetViews>
  <sheetFormatPr defaultRowHeight="12.75"/>
  <cols>
    <col min="1" max="2" width="36.7109375" style="40" customWidth="1"/>
    <col min="3" max="3" width="7.570312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25.5">
      <c r="A1" s="39" t="s">
        <v>478</v>
      </c>
      <c r="B1" s="39" t="s">
        <v>479</v>
      </c>
      <c r="C1" s="39" t="s">
        <v>480</v>
      </c>
      <c r="D1" s="39" t="s">
        <v>481</v>
      </c>
      <c r="E1" s="39"/>
    </row>
    <row r="2" spans="1:5">
      <c r="A2" s="41" t="s">
        <v>500</v>
      </c>
      <c r="B2" s="41" t="s">
        <v>484</v>
      </c>
      <c r="C2" s="39">
        <v>1</v>
      </c>
      <c r="D2" s="39" t="s">
        <v>482</v>
      </c>
      <c r="E2" s="39"/>
    </row>
    <row r="3" spans="1:5">
      <c r="A3" s="42" t="s">
        <v>501</v>
      </c>
      <c r="B3" s="42" t="s">
        <v>499</v>
      </c>
      <c r="C3" s="39">
        <v>0</v>
      </c>
      <c r="D3" s="39" t="s">
        <v>482</v>
      </c>
    </row>
    <row r="4" spans="1:5" ht="25.5">
      <c r="A4" s="41" t="s">
        <v>507</v>
      </c>
      <c r="B4" s="41" t="s">
        <v>502</v>
      </c>
      <c r="C4" s="39">
        <v>0</v>
      </c>
      <c r="D4" s="39" t="s">
        <v>482</v>
      </c>
    </row>
    <row r="5" spans="1:5">
      <c r="A5" t="s">
        <v>503</v>
      </c>
      <c r="B5" t="s">
        <v>503</v>
      </c>
      <c r="C5" s="39">
        <v>0</v>
      </c>
      <c r="D5" s="39" t="s">
        <v>482</v>
      </c>
    </row>
    <row r="6" spans="1:5">
      <c r="A6" s="43" t="s">
        <v>506</v>
      </c>
      <c r="B6" s="43" t="s">
        <v>504</v>
      </c>
      <c r="C6" s="39">
        <v>0</v>
      </c>
      <c r="D6" s="39" t="s">
        <v>482</v>
      </c>
    </row>
    <row r="7" spans="1:5">
      <c r="A7" s="41" t="s">
        <v>505</v>
      </c>
      <c r="B7" s="41" t="s">
        <v>485</v>
      </c>
      <c r="C7" s="39">
        <v>0</v>
      </c>
      <c r="D7" s="39" t="s">
        <v>482</v>
      </c>
    </row>
    <row r="8" spans="1:5">
      <c r="A8" s="42" t="s">
        <v>488</v>
      </c>
      <c r="B8" s="42" t="s">
        <v>486</v>
      </c>
      <c r="C8" s="39">
        <v>2</v>
      </c>
      <c r="D8" s="39" t="s">
        <v>482</v>
      </c>
    </row>
    <row r="9" spans="1:5">
      <c r="A9" s="42" t="s">
        <v>489</v>
      </c>
      <c r="B9" s="42" t="s">
        <v>487</v>
      </c>
      <c r="C9" s="39">
        <v>0</v>
      </c>
      <c r="D9" s="39" t="s">
        <v>482</v>
      </c>
    </row>
    <row r="10" spans="1:5">
      <c r="A10" s="44" t="s">
        <v>508</v>
      </c>
      <c r="B10" s="42" t="s">
        <v>509</v>
      </c>
      <c r="C10" s="39">
        <v>2</v>
      </c>
      <c r="D10" s="39" t="s">
        <v>482</v>
      </c>
    </row>
    <row r="11" spans="1:5">
      <c r="A11" s="45" t="s">
        <v>511</v>
      </c>
      <c r="B11" s="45" t="s">
        <v>510</v>
      </c>
      <c r="C11" s="39">
        <v>0</v>
      </c>
      <c r="D11" s="39" t="s">
        <v>482</v>
      </c>
    </row>
    <row r="12" spans="1:5">
      <c r="A12" s="46" t="s">
        <v>517</v>
      </c>
      <c r="B12" s="46" t="s">
        <v>512</v>
      </c>
      <c r="C12" s="39">
        <v>1</v>
      </c>
      <c r="D12" s="39" t="s">
        <v>482</v>
      </c>
    </row>
    <row r="13" spans="1:5">
      <c r="A13" s="44" t="s">
        <v>516</v>
      </c>
      <c r="B13" s="44" t="s">
        <v>513</v>
      </c>
      <c r="C13" s="39">
        <v>1</v>
      </c>
      <c r="D13" s="39" t="s">
        <v>482</v>
      </c>
    </row>
    <row r="14" spans="1:5">
      <c r="A14" s="44" t="s">
        <v>515</v>
      </c>
      <c r="B14" s="44" t="s">
        <v>514</v>
      </c>
      <c r="C14" s="39">
        <v>1</v>
      </c>
      <c r="D14" s="39" t="s">
        <v>482</v>
      </c>
    </row>
    <row r="15" spans="1:5">
      <c r="A15" s="46" t="s">
        <v>518</v>
      </c>
      <c r="B15" s="46" t="s">
        <v>518</v>
      </c>
      <c r="C15" s="39">
        <v>1</v>
      </c>
      <c r="D15" s="39" t="s">
        <v>482</v>
      </c>
    </row>
    <row r="16" spans="1:5">
      <c r="A16" s="46" t="s">
        <v>519</v>
      </c>
      <c r="B16" s="46" t="s">
        <v>492</v>
      </c>
      <c r="C16" s="39">
        <v>1</v>
      </c>
      <c r="D16" s="39" t="s">
        <v>482</v>
      </c>
    </row>
    <row r="17" spans="1:4">
      <c r="A17" s="46" t="s">
        <v>520</v>
      </c>
      <c r="B17" s="46" t="s">
        <v>492</v>
      </c>
      <c r="C17" s="39">
        <v>1</v>
      </c>
      <c r="D17" s="39" t="s">
        <v>482</v>
      </c>
    </row>
    <row r="18" spans="1:4">
      <c r="A18" s="46" t="s">
        <v>490</v>
      </c>
      <c r="B18" s="46" t="s">
        <v>493</v>
      </c>
      <c r="C18" s="39">
        <v>1</v>
      </c>
      <c r="D18" s="39" t="s">
        <v>482</v>
      </c>
    </row>
    <row r="19" spans="1:4">
      <c r="A19" s="45" t="s">
        <v>521</v>
      </c>
      <c r="B19" s="45" t="s">
        <v>491</v>
      </c>
      <c r="C19" s="39">
        <v>1</v>
      </c>
      <c r="D19" s="39" t="s">
        <v>482</v>
      </c>
    </row>
    <row r="20" spans="1:4">
      <c r="A20" s="45" t="s">
        <v>523</v>
      </c>
      <c r="B20" s="45" t="s">
        <v>522</v>
      </c>
      <c r="C20" s="39">
        <v>1</v>
      </c>
      <c r="D20" s="39" t="s">
        <v>482</v>
      </c>
    </row>
    <row r="21" spans="1:4">
      <c r="A21" s="45" t="s">
        <v>524</v>
      </c>
      <c r="B21" s="45" t="s">
        <v>137</v>
      </c>
      <c r="C21" s="39">
        <v>1</v>
      </c>
      <c r="D21" s="39" t="s">
        <v>482</v>
      </c>
    </row>
    <row r="22" spans="1:4">
      <c r="A22" s="46" t="s">
        <v>525</v>
      </c>
      <c r="B22" s="46" t="s">
        <v>527</v>
      </c>
      <c r="C22" s="39">
        <v>1</v>
      </c>
      <c r="D22" s="39" t="s">
        <v>482</v>
      </c>
    </row>
    <row r="23" spans="1:4" ht="25.5">
      <c r="A23" s="47" t="s">
        <v>526</v>
      </c>
      <c r="B23" s="46" t="s">
        <v>528</v>
      </c>
      <c r="C23" s="39">
        <v>1</v>
      </c>
      <c r="D23" s="39" t="s">
        <v>482</v>
      </c>
    </row>
    <row r="24" spans="1:4">
      <c r="A24" s="46" t="s">
        <v>531</v>
      </c>
      <c r="B24" s="46" t="s">
        <v>529</v>
      </c>
      <c r="C24" s="39">
        <v>1</v>
      </c>
      <c r="D24" s="39" t="s">
        <v>482</v>
      </c>
    </row>
    <row r="25" spans="1:4">
      <c r="A25" s="46" t="s">
        <v>530</v>
      </c>
      <c r="B25" s="46" t="s">
        <v>529</v>
      </c>
      <c r="C25" s="39">
        <v>1</v>
      </c>
      <c r="D25" s="39" t="s">
        <v>482</v>
      </c>
    </row>
    <row r="26" spans="1:4">
      <c r="A26" s="46" t="s">
        <v>535</v>
      </c>
      <c r="B26" s="46" t="s">
        <v>532</v>
      </c>
      <c r="C26" s="39">
        <v>1</v>
      </c>
      <c r="D26" s="39" t="s">
        <v>482</v>
      </c>
    </row>
    <row r="27" spans="1:4">
      <c r="A27" s="46" t="s">
        <v>534</v>
      </c>
      <c r="B27" s="47" t="s">
        <v>533</v>
      </c>
      <c r="C27" s="39">
        <v>1</v>
      </c>
      <c r="D27" s="39" t="s">
        <v>482</v>
      </c>
    </row>
    <row r="28" spans="1:4">
      <c r="A28" s="47" t="s">
        <v>537</v>
      </c>
      <c r="B28" s="47" t="s">
        <v>536</v>
      </c>
      <c r="C28" s="39">
        <v>1</v>
      </c>
      <c r="D28" s="39" t="s">
        <v>482</v>
      </c>
    </row>
    <row r="29" spans="1:4">
      <c r="A29" s="46" t="s">
        <v>495</v>
      </c>
      <c r="B29" s="47" t="s">
        <v>494</v>
      </c>
      <c r="C29" s="39">
        <v>1</v>
      </c>
      <c r="D29" s="39" t="s">
        <v>482</v>
      </c>
    </row>
    <row r="30" spans="1:4">
      <c r="A30" s="42" t="s">
        <v>496</v>
      </c>
      <c r="B30" s="47" t="s">
        <v>161</v>
      </c>
      <c r="C30" s="39">
        <v>1</v>
      </c>
      <c r="D30" s="39" t="s">
        <v>482</v>
      </c>
    </row>
    <row r="31" spans="1:4">
      <c r="A31" s="42" t="s">
        <v>538</v>
      </c>
      <c r="B31" s="42" t="s">
        <v>162</v>
      </c>
      <c r="C31" s="39">
        <v>1</v>
      </c>
      <c r="D31" s="39" t="s">
        <v>482</v>
      </c>
    </row>
    <row r="32" spans="1:4">
      <c r="A32" s="42" t="s">
        <v>539</v>
      </c>
      <c r="B32" s="42" t="s">
        <v>542</v>
      </c>
      <c r="C32" s="39">
        <v>1</v>
      </c>
      <c r="D32" s="39" t="s">
        <v>482</v>
      </c>
    </row>
    <row r="33" spans="1:4">
      <c r="A33" s="44" t="s">
        <v>540</v>
      </c>
      <c r="B33" s="47" t="s">
        <v>146</v>
      </c>
      <c r="C33" s="39">
        <v>1</v>
      </c>
      <c r="D33" s="39" t="s">
        <v>482</v>
      </c>
    </row>
    <row r="34" spans="1:4">
      <c r="A34" s="44" t="s">
        <v>541</v>
      </c>
      <c r="B34" s="47" t="s">
        <v>161</v>
      </c>
      <c r="C34" s="39">
        <v>1</v>
      </c>
      <c r="D34" s="39" t="s">
        <v>482</v>
      </c>
    </row>
    <row r="35" spans="1:4">
      <c r="A35" s="44" t="s">
        <v>543</v>
      </c>
      <c r="B35" s="47" t="s">
        <v>549</v>
      </c>
      <c r="C35" s="39">
        <v>1</v>
      </c>
      <c r="D35" s="39" t="s">
        <v>482</v>
      </c>
    </row>
    <row r="36" spans="1:4">
      <c r="A36" s="44" t="s">
        <v>544</v>
      </c>
      <c r="B36" s="42" t="s">
        <v>548</v>
      </c>
      <c r="C36" s="39">
        <v>1</v>
      </c>
      <c r="D36" s="39" t="s">
        <v>482</v>
      </c>
    </row>
    <row r="37" spans="1:4">
      <c r="A37" s="44" t="s">
        <v>545</v>
      </c>
      <c r="B37" s="47" t="s">
        <v>546</v>
      </c>
      <c r="C37" s="39">
        <v>1</v>
      </c>
      <c r="D37" s="39" t="s">
        <v>482</v>
      </c>
    </row>
    <row r="38" spans="1:4">
      <c r="A38" s="44" t="s">
        <v>539</v>
      </c>
      <c r="B38" s="42" t="s">
        <v>547</v>
      </c>
      <c r="C38" s="39">
        <v>1</v>
      </c>
      <c r="D38" s="39" t="s">
        <v>482</v>
      </c>
    </row>
    <row r="39" spans="1:4">
      <c r="A39" s="44" t="s">
        <v>497</v>
      </c>
      <c r="B39" s="44" t="s">
        <v>497</v>
      </c>
      <c r="C39" s="39">
        <v>1</v>
      </c>
      <c r="D39" s="39" t="s">
        <v>482</v>
      </c>
    </row>
    <row r="40" spans="1:4">
      <c r="A40" s="42" t="s">
        <v>554</v>
      </c>
      <c r="B40" s="47" t="s">
        <v>498</v>
      </c>
      <c r="C40" s="39">
        <v>1</v>
      </c>
      <c r="D40" s="39" t="s">
        <v>482</v>
      </c>
    </row>
    <row r="41" spans="1:4">
      <c r="A41" s="42" t="s">
        <v>553</v>
      </c>
      <c r="B41" s="47" t="s">
        <v>498</v>
      </c>
      <c r="C41" s="39">
        <v>1</v>
      </c>
      <c r="D41" s="39" t="s">
        <v>482</v>
      </c>
    </row>
    <row r="42" spans="1:4">
      <c r="A42" s="47" t="s">
        <v>550</v>
      </c>
      <c r="B42" s="47" t="s">
        <v>550</v>
      </c>
      <c r="C42" s="39">
        <v>1</v>
      </c>
      <c r="D42" s="39" t="s">
        <v>482</v>
      </c>
    </row>
    <row r="43" spans="1:4">
      <c r="A43" s="44" t="s">
        <v>552</v>
      </c>
      <c r="B43" s="47" t="s">
        <v>551</v>
      </c>
      <c r="C43" s="39">
        <v>1</v>
      </c>
      <c r="D43" s="39" t="s">
        <v>482</v>
      </c>
    </row>
    <row r="44" spans="1:4">
      <c r="A44" s="42"/>
      <c r="B44" s="47"/>
      <c r="C44" s="39"/>
      <c r="D44" s="39"/>
    </row>
    <row r="45" spans="1:4">
      <c r="A45" s="44"/>
      <c r="B45" s="47"/>
      <c r="C45" s="39"/>
      <c r="D45" s="39"/>
    </row>
    <row r="46" spans="1:4">
      <c r="A46" s="47"/>
      <c r="B46" s="47"/>
      <c r="C46" s="39"/>
      <c r="D46" s="39"/>
    </row>
    <row r="47" spans="1:4">
      <c r="A47" s="47"/>
      <c r="B47" s="47"/>
      <c r="C47" s="39"/>
      <c r="D47" s="39"/>
    </row>
    <row r="48" spans="1:4">
      <c r="A48" s="47"/>
      <c r="B48" s="47"/>
      <c r="C48" s="39"/>
      <c r="D48" s="39"/>
    </row>
    <row r="49" spans="1:4">
      <c r="A49" s="47"/>
      <c r="B49" s="47"/>
      <c r="C49" s="39"/>
      <c r="D49" s="39"/>
    </row>
    <row r="50" spans="1:4">
      <c r="A50" s="47"/>
      <c r="B50" s="47"/>
      <c r="C50" s="39"/>
      <c r="D50" s="39"/>
    </row>
    <row r="51" spans="1:4">
      <c r="A51"/>
      <c r="B51" s="47"/>
      <c r="C51" s="39"/>
      <c r="D51" s="39"/>
    </row>
    <row r="52" spans="1:4">
      <c r="A52" s="47"/>
      <c r="B52" s="47"/>
      <c r="C52" s="39"/>
      <c r="D52" s="39"/>
    </row>
    <row r="53" spans="1:4">
      <c r="A53" s="47"/>
      <c r="B53" s="47"/>
      <c r="C53" s="39"/>
      <c r="D53" s="39"/>
    </row>
    <row r="54" spans="1:4">
      <c r="A54" s="47"/>
      <c r="B54" s="47"/>
      <c r="C54" s="39"/>
      <c r="D54" s="39"/>
    </row>
    <row r="55" spans="1:4">
      <c r="A55" s="47"/>
      <c r="B55" s="47"/>
      <c r="C55" s="39"/>
      <c r="D55" s="39"/>
    </row>
    <row r="56" spans="1:4">
      <c r="A56" s="47"/>
      <c r="B56" s="47"/>
      <c r="C56" s="39"/>
      <c r="D56" s="39"/>
    </row>
    <row r="57" spans="1:4">
      <c r="A57" s="47"/>
      <c r="B57" s="47"/>
      <c r="C57" s="39"/>
      <c r="D57" s="39"/>
    </row>
    <row r="58" spans="1:4">
      <c r="A58" s="47"/>
      <c r="B58" s="47"/>
      <c r="C58" s="39"/>
      <c r="D58" s="39"/>
    </row>
    <row r="59" spans="1:4">
      <c r="A59" s="47"/>
      <c r="B59" s="47"/>
      <c r="C59" s="39"/>
      <c r="D59" s="39"/>
    </row>
    <row r="60" spans="1:4">
      <c r="A60" s="47"/>
      <c r="B60" s="47"/>
      <c r="C60" s="39"/>
      <c r="D60" s="39"/>
    </row>
    <row r="61" spans="1:4">
      <c r="A61" s="47"/>
      <c r="B61" s="47"/>
      <c r="C61" s="39"/>
      <c r="D61" s="39"/>
    </row>
    <row r="62" spans="1:4">
      <c r="A62" s="47"/>
      <c r="B62" s="47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/>
  </sheetViews>
  <sheetFormatPr defaultRowHeight="12.75"/>
  <cols>
    <col min="1" max="4" width="25.7109375" customWidth="1"/>
  </cols>
  <sheetData>
    <row r="2" spans="1:6">
      <c r="A2" t="s">
        <v>374</v>
      </c>
    </row>
    <row r="3" spans="1:6">
      <c r="E3">
        <v>31</v>
      </c>
      <c r="F3">
        <v>31</v>
      </c>
    </row>
    <row r="4" spans="1:6">
      <c r="A4" t="s">
        <v>375</v>
      </c>
      <c r="E4">
        <v>2018</v>
      </c>
      <c r="F4">
        <v>2017</v>
      </c>
    </row>
    <row r="5" spans="1:6">
      <c r="A5" t="s">
        <v>376</v>
      </c>
    </row>
    <row r="6" spans="1:6">
      <c r="A6" t="s">
        <v>377</v>
      </c>
      <c r="B6" t="s">
        <v>116</v>
      </c>
      <c r="C6" t="s">
        <v>116</v>
      </c>
      <c r="D6" t="s">
        <v>116</v>
      </c>
    </row>
    <row r="7" spans="1:6">
      <c r="A7" t="s">
        <v>378</v>
      </c>
      <c r="B7" t="s">
        <v>117</v>
      </c>
      <c r="C7" t="s">
        <v>117</v>
      </c>
      <c r="D7" t="s">
        <v>116</v>
      </c>
      <c r="E7">
        <v>71431</v>
      </c>
      <c r="F7">
        <v>112629</v>
      </c>
    </row>
    <row r="8" spans="1:6">
      <c r="A8" t="s">
        <v>379</v>
      </c>
      <c r="B8" t="s">
        <v>134</v>
      </c>
      <c r="C8" t="s">
        <v>134</v>
      </c>
      <c r="D8" t="s">
        <v>116</v>
      </c>
      <c r="E8">
        <v>1376</v>
      </c>
      <c r="F8">
        <v>3992</v>
      </c>
    </row>
    <row r="9" spans="1:6">
      <c r="A9" t="s">
        <v>380</v>
      </c>
      <c r="B9" t="s">
        <v>12</v>
      </c>
      <c r="C9" t="s">
        <v>12</v>
      </c>
      <c r="D9" t="s">
        <v>116</v>
      </c>
      <c r="E9">
        <v>72807</v>
      </c>
      <c r="F9">
        <v>116621</v>
      </c>
    </row>
    <row r="10" spans="1:6">
      <c r="A10" t="s">
        <v>381</v>
      </c>
      <c r="B10" t="s">
        <v>382</v>
      </c>
      <c r="C10" t="s">
        <v>84</v>
      </c>
      <c r="D10" t="s">
        <v>80</v>
      </c>
      <c r="E10">
        <v>207</v>
      </c>
      <c r="F10">
        <v>1472</v>
      </c>
    </row>
    <row r="11" spans="1:6">
      <c r="A11" t="s">
        <v>383</v>
      </c>
      <c r="B11" t="s">
        <v>113</v>
      </c>
      <c r="C11" t="s">
        <v>113</v>
      </c>
      <c r="D11" t="s">
        <v>80</v>
      </c>
      <c r="E11">
        <v>9</v>
      </c>
      <c r="F11">
        <v>324</v>
      </c>
    </row>
    <row r="12" spans="1:6">
      <c r="A12" t="s">
        <v>384</v>
      </c>
      <c r="D12" t="s">
        <v>80</v>
      </c>
      <c r="E12">
        <v>73023</v>
      </c>
      <c r="F12">
        <v>118417</v>
      </c>
    </row>
    <row r="13" spans="1:6">
      <c r="A13" t="s">
        <v>385</v>
      </c>
      <c r="D13" t="s">
        <v>80</v>
      </c>
    </row>
    <row r="14" spans="1:6">
      <c r="A14" t="s">
        <v>386</v>
      </c>
      <c r="B14" t="s">
        <v>141</v>
      </c>
      <c r="C14" t="s">
        <v>141</v>
      </c>
      <c r="D14" t="s">
        <v>141</v>
      </c>
    </row>
    <row r="15" spans="1:6">
      <c r="A15" t="s">
        <v>387</v>
      </c>
      <c r="B15" t="s">
        <v>387</v>
      </c>
      <c r="C15" t="s">
        <v>163</v>
      </c>
      <c r="D15" t="s">
        <v>141</v>
      </c>
      <c r="E15">
        <v>1134</v>
      </c>
      <c r="F15">
        <v>1334</v>
      </c>
    </row>
    <row r="16" spans="1:6">
      <c r="A16" t="s">
        <v>364</v>
      </c>
      <c r="B16" t="s">
        <v>388</v>
      </c>
      <c r="C16" t="s">
        <v>161</v>
      </c>
      <c r="D16" t="s">
        <v>141</v>
      </c>
      <c r="E16">
        <v>7884</v>
      </c>
      <c r="F16">
        <v>8000</v>
      </c>
    </row>
    <row r="17" spans="1:6">
      <c r="A17" t="s">
        <v>389</v>
      </c>
      <c r="B17" t="s">
        <v>150</v>
      </c>
      <c r="C17" t="s">
        <v>150</v>
      </c>
      <c r="D17" t="s">
        <v>141</v>
      </c>
      <c r="F17">
        <v>209</v>
      </c>
    </row>
    <row r="18" spans="1:6">
      <c r="A18" t="s">
        <v>390</v>
      </c>
      <c r="B18" t="s">
        <v>391</v>
      </c>
      <c r="C18" t="s">
        <v>162</v>
      </c>
      <c r="D18" t="s">
        <v>141</v>
      </c>
      <c r="F18">
        <v>566</v>
      </c>
    </row>
    <row r="19" spans="1:6">
      <c r="A19" t="s">
        <v>392</v>
      </c>
      <c r="B19" t="s">
        <v>13</v>
      </c>
      <c r="C19" t="s">
        <v>13</v>
      </c>
      <c r="D19" t="s">
        <v>141</v>
      </c>
      <c r="E19">
        <v>9018</v>
      </c>
      <c r="F19">
        <v>10109</v>
      </c>
    </row>
    <row r="20" spans="1:6">
      <c r="A20" t="s">
        <v>393</v>
      </c>
      <c r="B20" t="s">
        <v>164</v>
      </c>
      <c r="C20" t="s">
        <v>164</v>
      </c>
      <c r="D20" t="s">
        <v>141</v>
      </c>
      <c r="E20">
        <v>11</v>
      </c>
      <c r="F20">
        <v>613</v>
      </c>
    </row>
    <row r="21" spans="1:6">
      <c r="A21" t="s">
        <v>394</v>
      </c>
      <c r="B21" t="s">
        <v>164</v>
      </c>
      <c r="C21" t="s">
        <v>164</v>
      </c>
      <c r="D21" t="s">
        <v>141</v>
      </c>
      <c r="E21">
        <v>9029</v>
      </c>
      <c r="F21">
        <v>10722</v>
      </c>
    </row>
    <row r="22" spans="1:6">
      <c r="A22" t="s">
        <v>395</v>
      </c>
      <c r="B22" t="s">
        <v>180</v>
      </c>
      <c r="C22" t="s">
        <v>180</v>
      </c>
      <c r="D22" t="s">
        <v>165</v>
      </c>
    </row>
    <row r="23" spans="1:6">
      <c r="A23" t="s">
        <v>396</v>
      </c>
      <c r="B23" t="s">
        <v>181</v>
      </c>
      <c r="C23" t="s">
        <v>181</v>
      </c>
      <c r="D23" t="s">
        <v>141</v>
      </c>
    </row>
    <row r="24" spans="1:6">
      <c r="A24" t="s">
        <v>397</v>
      </c>
      <c r="D24" t="s">
        <v>141</v>
      </c>
    </row>
    <row r="25" spans="1:6">
      <c r="A25" t="s">
        <v>398</v>
      </c>
      <c r="B25" t="s">
        <v>183</v>
      </c>
      <c r="C25" t="s">
        <v>183</v>
      </c>
      <c r="D25" t="s">
        <v>181</v>
      </c>
    </row>
    <row r="26" spans="1:6">
      <c r="A26" t="s">
        <v>399</v>
      </c>
      <c r="D26" t="s">
        <v>181</v>
      </c>
    </row>
    <row r="27" spans="1:6">
      <c r="A27" t="s">
        <v>400</v>
      </c>
      <c r="B27" t="s">
        <v>182</v>
      </c>
      <c r="C27" t="s">
        <v>182</v>
      </c>
      <c r="D27" t="s">
        <v>181</v>
      </c>
    </row>
    <row r="28" spans="1:6">
      <c r="A28" t="s">
        <v>401</v>
      </c>
      <c r="D28" t="s">
        <v>181</v>
      </c>
    </row>
    <row r="29" spans="1:6">
      <c r="A29" t="s">
        <v>402</v>
      </c>
      <c r="D29" t="s">
        <v>181</v>
      </c>
      <c r="E29">
        <v>27</v>
      </c>
      <c r="F29">
        <v>24</v>
      </c>
    </row>
    <row r="30" spans="1:6">
      <c r="A30" t="s">
        <v>403</v>
      </c>
      <c r="B30" t="s">
        <v>182</v>
      </c>
      <c r="C30" t="s">
        <v>182</v>
      </c>
      <c r="D30" t="s">
        <v>181</v>
      </c>
      <c r="E30">
        <v>728342</v>
      </c>
      <c r="F30">
        <v>712165</v>
      </c>
    </row>
    <row r="31" spans="1:6">
      <c r="A31" t="s">
        <v>404</v>
      </c>
      <c r="B31" t="s">
        <v>187</v>
      </c>
      <c r="C31" t="s">
        <v>187</v>
      </c>
      <c r="D31" t="s">
        <v>181</v>
      </c>
      <c r="E31">
        <v>-664375</v>
      </c>
      <c r="F31">
        <v>-604494</v>
      </c>
    </row>
    <row r="32" spans="1:6">
      <c r="A32" t="s">
        <v>405</v>
      </c>
      <c r="B32" t="s">
        <v>195</v>
      </c>
      <c r="C32" t="s">
        <v>195</v>
      </c>
      <c r="D32" t="s">
        <v>181</v>
      </c>
      <c r="E32">
        <v>63994</v>
      </c>
      <c r="F32">
        <v>107695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workbookViewId="0"/>
  </sheetViews>
  <sheetFormatPr defaultRowHeight="12.75"/>
  <cols>
    <col min="1" max="4" width="25.7109375" customWidth="1"/>
  </cols>
  <sheetData>
    <row r="2" spans="1:9">
      <c r="E2">
        <v>2018</v>
      </c>
      <c r="F2">
        <v>2017</v>
      </c>
      <c r="G2">
        <v>2016</v>
      </c>
      <c r="H2">
        <v>2015</v>
      </c>
      <c r="I2">
        <v>2014</v>
      </c>
    </row>
    <row r="4" spans="1:9">
      <c r="A4" t="s">
        <v>406</v>
      </c>
    </row>
    <row r="5" spans="1:9">
      <c r="A5" t="s">
        <v>407</v>
      </c>
      <c r="B5" t="s">
        <v>50</v>
      </c>
      <c r="C5" t="s">
        <v>50</v>
      </c>
    </row>
    <row r="6" spans="1:9">
      <c r="A6" t="s">
        <v>408</v>
      </c>
      <c r="E6">
        <v>662</v>
      </c>
      <c r="F6">
        <v>902</v>
      </c>
      <c r="G6">
        <v>16199</v>
      </c>
      <c r="H6">
        <v>249</v>
      </c>
      <c r="I6">
        <v>73</v>
      </c>
    </row>
    <row r="7" spans="1:9">
      <c r="A7" t="s">
        <v>409</v>
      </c>
      <c r="B7" t="s">
        <v>58</v>
      </c>
      <c r="C7" t="s">
        <v>58</v>
      </c>
      <c r="D7" t="s">
        <v>410</v>
      </c>
    </row>
    <row r="8" spans="1:9">
      <c r="A8" t="s">
        <v>411</v>
      </c>
      <c r="B8" t="s">
        <v>37</v>
      </c>
      <c r="C8" t="s">
        <v>37</v>
      </c>
      <c r="D8" t="s">
        <v>410</v>
      </c>
      <c r="E8">
        <v>41841</v>
      </c>
      <c r="F8">
        <v>50653</v>
      </c>
      <c r="G8">
        <v>39824</v>
      </c>
      <c r="H8">
        <v>33699</v>
      </c>
      <c r="I8">
        <v>27493</v>
      </c>
    </row>
    <row r="9" spans="1:9">
      <c r="A9" t="s">
        <v>412</v>
      </c>
      <c r="B9" t="s">
        <v>36</v>
      </c>
      <c r="C9" t="s">
        <v>36</v>
      </c>
      <c r="D9" t="s">
        <v>410</v>
      </c>
      <c r="E9">
        <v>15420</v>
      </c>
      <c r="F9">
        <v>15588</v>
      </c>
      <c r="G9">
        <v>15132</v>
      </c>
      <c r="H9">
        <v>15396</v>
      </c>
      <c r="I9">
        <v>11332</v>
      </c>
    </row>
    <row r="10" spans="1:9">
      <c r="A10" t="s">
        <v>413</v>
      </c>
      <c r="D10" t="s">
        <v>410</v>
      </c>
      <c r="E10">
        <v>1245</v>
      </c>
      <c r="F10">
        <v>1128</v>
      </c>
    </row>
    <row r="11" spans="1:9">
      <c r="A11" t="s">
        <v>414</v>
      </c>
      <c r="B11" t="s">
        <v>58</v>
      </c>
      <c r="C11" t="s">
        <v>58</v>
      </c>
      <c r="D11" t="s">
        <v>410</v>
      </c>
      <c r="E11">
        <v>-3112</v>
      </c>
    </row>
    <row r="12" spans="1:9">
      <c r="A12" t="s">
        <v>415</v>
      </c>
      <c r="B12" t="s">
        <v>45</v>
      </c>
      <c r="C12" t="s">
        <v>45</v>
      </c>
      <c r="D12" t="s">
        <v>410</v>
      </c>
      <c r="E12">
        <v>61618</v>
      </c>
      <c r="F12">
        <v>67369</v>
      </c>
      <c r="G12">
        <v>54956</v>
      </c>
      <c r="H12">
        <v>49095</v>
      </c>
      <c r="I12">
        <v>38825</v>
      </c>
    </row>
    <row r="13" spans="1:9">
      <c r="A13" t="s">
        <v>416</v>
      </c>
      <c r="B13" t="s">
        <v>417</v>
      </c>
      <c r="C13" t="s">
        <v>46</v>
      </c>
      <c r="D13" t="s">
        <v>410</v>
      </c>
      <c r="E13">
        <v>-60956</v>
      </c>
      <c r="F13">
        <v>-66467</v>
      </c>
      <c r="G13">
        <v>-38757</v>
      </c>
      <c r="H13">
        <v>-48846</v>
      </c>
      <c r="I13">
        <v>-38752</v>
      </c>
    </row>
    <row r="14" spans="1:9">
      <c r="A14" t="s">
        <v>418</v>
      </c>
      <c r="B14" t="s">
        <v>56</v>
      </c>
      <c r="C14" t="s">
        <v>56</v>
      </c>
      <c r="D14" t="s">
        <v>410</v>
      </c>
    </row>
    <row r="15" spans="1:9">
      <c r="A15" t="s">
        <v>419</v>
      </c>
      <c r="B15" t="s">
        <v>54</v>
      </c>
      <c r="C15" t="s">
        <v>54</v>
      </c>
      <c r="D15" t="s">
        <v>410</v>
      </c>
      <c r="E15">
        <v>1089</v>
      </c>
      <c r="F15">
        <v>574</v>
      </c>
      <c r="G15">
        <v>415</v>
      </c>
      <c r="H15">
        <v>357</v>
      </c>
      <c r="I15">
        <v>66</v>
      </c>
    </row>
    <row r="16" spans="1:9">
      <c r="A16" t="s">
        <v>420</v>
      </c>
      <c r="B16" t="s">
        <v>51</v>
      </c>
      <c r="C16" t="s">
        <v>51</v>
      </c>
      <c r="D16" t="s">
        <v>410</v>
      </c>
      <c r="E16">
        <v>-11</v>
      </c>
      <c r="F16">
        <v>-50</v>
      </c>
      <c r="G16">
        <v>-80</v>
      </c>
      <c r="H16">
        <v>-105</v>
      </c>
      <c r="I16">
        <v>-27</v>
      </c>
    </row>
    <row r="17" spans="1:9">
      <c r="A17" t="s">
        <v>421</v>
      </c>
      <c r="B17" t="s">
        <v>422</v>
      </c>
      <c r="C17" t="s">
        <v>59</v>
      </c>
      <c r="D17" t="s">
        <v>410</v>
      </c>
      <c r="E17">
        <v>-3</v>
      </c>
      <c r="F17">
        <v>-41</v>
      </c>
      <c r="G17">
        <v>33</v>
      </c>
      <c r="H17">
        <v>39</v>
      </c>
      <c r="I17">
        <v>71</v>
      </c>
    </row>
    <row r="18" spans="1:9">
      <c r="A18" t="s">
        <v>423</v>
      </c>
      <c r="B18" t="s">
        <v>66</v>
      </c>
      <c r="C18" t="s">
        <v>66</v>
      </c>
      <c r="D18" t="s">
        <v>410</v>
      </c>
      <c r="E18">
        <v>-59881</v>
      </c>
      <c r="F18">
        <v>-65984</v>
      </c>
      <c r="G18">
        <v>-38389</v>
      </c>
      <c r="H18">
        <v>-48555</v>
      </c>
      <c r="I18">
        <v>-38642</v>
      </c>
    </row>
    <row r="19" spans="1:9">
      <c r="A19" t="s">
        <v>424</v>
      </c>
      <c r="B19" t="s">
        <v>425</v>
      </c>
      <c r="C19" t="s">
        <v>33</v>
      </c>
      <c r="D19" t="s">
        <v>410</v>
      </c>
    </row>
    <row r="20" spans="1:9">
      <c r="A20" t="s">
        <v>426</v>
      </c>
      <c r="D20" t="s">
        <v>410</v>
      </c>
      <c r="I20">
        <v>519</v>
      </c>
    </row>
    <row r="21" spans="1:9">
      <c r="A21" t="s">
        <v>427</v>
      </c>
      <c r="D21" t="s">
        <v>410</v>
      </c>
      <c r="E21">
        <v>-59881</v>
      </c>
      <c r="F21">
        <v>-65984</v>
      </c>
      <c r="G21">
        <v>-38389</v>
      </c>
      <c r="H21">
        <v>-48555</v>
      </c>
      <c r="I21">
        <v>-39161</v>
      </c>
    </row>
    <row r="22" spans="1:9">
      <c r="A22" t="s">
        <v>428</v>
      </c>
      <c r="D22" t="s">
        <v>410</v>
      </c>
      <c r="E22">
        <v>-225</v>
      </c>
      <c r="F22">
        <v>-335</v>
      </c>
      <c r="G22">
        <v>-241</v>
      </c>
      <c r="H22">
        <v>-42</v>
      </c>
      <c r="I22">
        <v>-47</v>
      </c>
    </row>
    <row r="23" spans="1:9">
      <c r="A23" t="s">
        <v>429</v>
      </c>
      <c r="D23" t="s">
        <v>410</v>
      </c>
    </row>
    <row r="24" spans="1:9">
      <c r="A24" t="s">
        <v>430</v>
      </c>
      <c r="D24" t="s">
        <v>410</v>
      </c>
    </row>
    <row r="25" spans="1:9">
      <c r="A25" t="s">
        <v>431</v>
      </c>
      <c r="D25" t="s">
        <v>410</v>
      </c>
      <c r="E25">
        <v>26601</v>
      </c>
      <c r="F25">
        <v>19675</v>
      </c>
      <c r="G25">
        <v>15950</v>
      </c>
      <c r="H25">
        <v>14387</v>
      </c>
      <c r="I25">
        <v>10353</v>
      </c>
    </row>
    <row r="26" spans="1:9">
      <c r="A26" t="s">
        <v>432</v>
      </c>
      <c r="B26" t="s">
        <v>433</v>
      </c>
      <c r="C26" t="s">
        <v>434</v>
      </c>
      <c r="D26" t="s">
        <v>410</v>
      </c>
    </row>
    <row r="27" spans="1:9">
      <c r="A27" t="s">
        <v>423</v>
      </c>
      <c r="B27" t="s">
        <v>66</v>
      </c>
      <c r="C27" t="s">
        <v>66</v>
      </c>
      <c r="D27" t="s">
        <v>410</v>
      </c>
      <c r="E27">
        <v>-59881</v>
      </c>
      <c r="F27">
        <v>-65984</v>
      </c>
      <c r="G27">
        <v>-38389</v>
      </c>
      <c r="H27">
        <v>-48555</v>
      </c>
      <c r="I27">
        <v>-38642</v>
      </c>
    </row>
    <row r="28" spans="1:9">
      <c r="A28" t="s">
        <v>435</v>
      </c>
      <c r="B28" t="s">
        <v>434</v>
      </c>
      <c r="C28" t="s">
        <v>434</v>
      </c>
      <c r="D28" t="s">
        <v>410</v>
      </c>
    </row>
    <row r="29" spans="1:9">
      <c r="A29" t="s">
        <v>436</v>
      </c>
      <c r="B29" t="s">
        <v>48</v>
      </c>
      <c r="C29" t="s">
        <v>48</v>
      </c>
      <c r="D29" t="s">
        <v>410</v>
      </c>
      <c r="F29">
        <v>17</v>
      </c>
      <c r="G29">
        <v>117</v>
      </c>
      <c r="H29">
        <v>-117</v>
      </c>
      <c r="I29">
        <v>-10</v>
      </c>
    </row>
    <row r="30" spans="1:9">
      <c r="A30" t="s">
        <v>437</v>
      </c>
      <c r="B30" t="s">
        <v>438</v>
      </c>
      <c r="C30" t="s">
        <v>434</v>
      </c>
      <c r="D30" t="s">
        <v>410</v>
      </c>
      <c r="F30">
        <v>17</v>
      </c>
      <c r="G30">
        <v>117</v>
      </c>
      <c r="H30">
        <v>-117</v>
      </c>
      <c r="I30">
        <v>-10</v>
      </c>
    </row>
    <row r="31" spans="1:9">
      <c r="A31" t="s">
        <v>439</v>
      </c>
      <c r="B31" t="s">
        <v>433</v>
      </c>
      <c r="C31" t="s">
        <v>434</v>
      </c>
      <c r="D31" t="s">
        <v>410</v>
      </c>
      <c r="E31">
        <v>-59881</v>
      </c>
      <c r="F31">
        <v>-65967</v>
      </c>
      <c r="G31">
        <v>-38272</v>
      </c>
      <c r="H31">
        <v>-48672</v>
      </c>
      <c r="I31">
        <v>-38652</v>
      </c>
    </row>
    <row r="32" spans="1:9">
      <c r="A32" t="s">
        <v>440</v>
      </c>
      <c r="D32" t="s">
        <v>410</v>
      </c>
    </row>
    <row r="33" spans="1:9">
      <c r="A33" t="s">
        <v>441</v>
      </c>
      <c r="D33" t="s">
        <v>410</v>
      </c>
      <c r="E33">
        <v>71431</v>
      </c>
      <c r="F33">
        <v>112629</v>
      </c>
      <c r="G33">
        <v>109014</v>
      </c>
      <c r="H33">
        <v>87157</v>
      </c>
      <c r="I33">
        <v>48571</v>
      </c>
    </row>
    <row r="34" spans="1:9">
      <c r="A34" t="s">
        <v>442</v>
      </c>
      <c r="D34" t="s">
        <v>410</v>
      </c>
      <c r="E34">
        <v>63789</v>
      </c>
      <c r="F34">
        <v>106512</v>
      </c>
      <c r="G34">
        <v>101691</v>
      </c>
      <c r="H34">
        <v>56427</v>
      </c>
      <c r="I34">
        <v>35384</v>
      </c>
    </row>
    <row r="35" spans="1:9">
      <c r="A35" t="s">
        <v>384</v>
      </c>
      <c r="D35" t="s">
        <v>410</v>
      </c>
      <c r="E35">
        <v>73023</v>
      </c>
      <c r="F35">
        <v>118417</v>
      </c>
      <c r="G35">
        <v>113231</v>
      </c>
      <c r="H35">
        <v>92276</v>
      </c>
      <c r="I35">
        <v>51426</v>
      </c>
    </row>
    <row r="36" spans="1:9">
      <c r="A36" t="s">
        <v>389</v>
      </c>
      <c r="D36" t="s">
        <v>410</v>
      </c>
      <c r="F36">
        <v>209</v>
      </c>
      <c r="G36">
        <v>501</v>
      </c>
      <c r="H36">
        <v>762</v>
      </c>
      <c r="I36">
        <v>870</v>
      </c>
    </row>
    <row r="37" spans="1:9">
      <c r="A37" t="s">
        <v>404</v>
      </c>
      <c r="D37" t="s">
        <v>410</v>
      </c>
      <c r="E37">
        <v>-664375</v>
      </c>
      <c r="F37">
        <v>-604494</v>
      </c>
      <c r="G37">
        <v>-538470</v>
      </c>
      <c r="H37">
        <v>-500081</v>
      </c>
      <c r="I37">
        <v>-451526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2.75"/>
  <cols>
    <col min="1" max="4" width="25.7109375" customWidth="1"/>
  </cols>
  <sheetData>
    <row r="1" spans="1:7">
      <c r="A1" t="s">
        <v>443</v>
      </c>
    </row>
    <row r="2" spans="1:7">
      <c r="F2">
        <v>31</v>
      </c>
    </row>
    <row r="3" spans="1:7">
      <c r="A3" t="s">
        <v>444</v>
      </c>
      <c r="E3">
        <v>2018</v>
      </c>
      <c r="F3">
        <v>2017</v>
      </c>
      <c r="G3">
        <v>2016</v>
      </c>
    </row>
    <row r="4" spans="1:7">
      <c r="A4" t="s">
        <v>445</v>
      </c>
      <c r="B4" t="s">
        <v>231</v>
      </c>
      <c r="C4" t="s">
        <v>231</v>
      </c>
      <c r="D4" t="s">
        <v>446</v>
      </c>
    </row>
    <row r="5" spans="1:7">
      <c r="E5">
        <v>-598816598438389</v>
      </c>
    </row>
    <row r="6" spans="1:7">
      <c r="A6" t="s">
        <v>447</v>
      </c>
    </row>
    <row r="7" spans="1:7">
      <c r="A7" t="s">
        <v>448</v>
      </c>
      <c r="B7" t="s">
        <v>248</v>
      </c>
      <c r="C7" t="s">
        <v>248</v>
      </c>
      <c r="D7" t="s">
        <v>446</v>
      </c>
      <c r="E7">
        <v>5674</v>
      </c>
      <c r="F7">
        <v>10720</v>
      </c>
      <c r="G7">
        <v>6847</v>
      </c>
    </row>
    <row r="8" spans="1:7">
      <c r="A8" t="s">
        <v>449</v>
      </c>
      <c r="B8" t="s">
        <v>298</v>
      </c>
      <c r="C8" t="s">
        <v>298</v>
      </c>
      <c r="D8" t="s">
        <v>446</v>
      </c>
      <c r="E8">
        <v>97</v>
      </c>
      <c r="F8">
        <v>150</v>
      </c>
      <c r="G8">
        <v>172</v>
      </c>
    </row>
    <row r="9" spans="1:7">
      <c r="A9" t="s">
        <v>450</v>
      </c>
      <c r="B9" t="s">
        <v>240</v>
      </c>
      <c r="C9" t="s">
        <v>240</v>
      </c>
      <c r="D9" t="s">
        <v>446</v>
      </c>
      <c r="F9">
        <v>94</v>
      </c>
      <c r="G9">
        <v>566</v>
      </c>
    </row>
    <row r="10" spans="1:7">
      <c r="A10" t="s">
        <v>451</v>
      </c>
      <c r="B10" t="s">
        <v>236</v>
      </c>
      <c r="C10" t="s">
        <v>236</v>
      </c>
      <c r="D10" t="s">
        <v>446</v>
      </c>
      <c r="E10">
        <v>432</v>
      </c>
      <c r="F10">
        <v>746</v>
      </c>
      <c r="G10">
        <v>656</v>
      </c>
    </row>
    <row r="11" spans="1:7">
      <c r="A11" t="s">
        <v>452</v>
      </c>
      <c r="B11" t="s">
        <v>245</v>
      </c>
      <c r="C11" t="s">
        <v>245</v>
      </c>
      <c r="D11" t="s">
        <v>446</v>
      </c>
      <c r="E11">
        <v>477</v>
      </c>
      <c r="G11">
        <v>4</v>
      </c>
    </row>
    <row r="12" spans="1:7">
      <c r="A12" t="s">
        <v>453</v>
      </c>
      <c r="B12" t="s">
        <v>251</v>
      </c>
      <c r="C12" t="s">
        <v>251</v>
      </c>
      <c r="D12" t="s">
        <v>446</v>
      </c>
    </row>
    <row r="13" spans="1:7">
      <c r="A13" t="s">
        <v>454</v>
      </c>
      <c r="B13" t="s">
        <v>264</v>
      </c>
      <c r="C13" t="s">
        <v>264</v>
      </c>
      <c r="D13" t="s">
        <v>446</v>
      </c>
      <c r="E13">
        <v>2717</v>
      </c>
      <c r="F13">
        <v>-1962</v>
      </c>
      <c r="G13">
        <v>1064</v>
      </c>
    </row>
    <row r="14" spans="1:7">
      <c r="A14" t="s">
        <v>455</v>
      </c>
      <c r="B14" t="s">
        <v>273</v>
      </c>
      <c r="C14" t="s">
        <v>273</v>
      </c>
      <c r="D14" t="s">
        <v>446</v>
      </c>
      <c r="E14">
        <v>-866</v>
      </c>
      <c r="F14">
        <v>1674</v>
      </c>
      <c r="G14">
        <v>1988</v>
      </c>
    </row>
    <row r="15" spans="1:7">
      <c r="A15" t="s">
        <v>390</v>
      </c>
      <c r="B15" t="s">
        <v>269</v>
      </c>
      <c r="C15" t="s">
        <v>269</v>
      </c>
      <c r="D15" t="s">
        <v>446</v>
      </c>
      <c r="E15">
        <v>-566</v>
      </c>
      <c r="F15">
        <v>-697</v>
      </c>
      <c r="G15">
        <v>-1111</v>
      </c>
    </row>
    <row r="16" spans="1:7">
      <c r="A16" t="s">
        <v>456</v>
      </c>
      <c r="B16" t="s">
        <v>285</v>
      </c>
      <c r="C16" t="s">
        <v>285</v>
      </c>
      <c r="D16" t="s">
        <v>446</v>
      </c>
      <c r="E16">
        <v>-51916</v>
      </c>
      <c r="F16">
        <v>-55259</v>
      </c>
      <c r="G16">
        <v>-28203</v>
      </c>
    </row>
    <row r="17" spans="1:7">
      <c r="A17" t="s">
        <v>457</v>
      </c>
      <c r="B17" t="s">
        <v>286</v>
      </c>
      <c r="C17" t="s">
        <v>286</v>
      </c>
      <c r="D17" t="s">
        <v>458</v>
      </c>
    </row>
    <row r="18" spans="1:7">
      <c r="A18" t="s">
        <v>459</v>
      </c>
      <c r="B18" t="s">
        <v>290</v>
      </c>
      <c r="C18" t="s">
        <v>290</v>
      </c>
      <c r="D18" t="s">
        <v>446</v>
      </c>
      <c r="G18">
        <v>-2946</v>
      </c>
    </row>
    <row r="19" spans="1:7">
      <c r="A19" t="s">
        <v>460</v>
      </c>
      <c r="B19" t="s">
        <v>291</v>
      </c>
      <c r="C19" t="s">
        <v>291</v>
      </c>
      <c r="D19" t="s">
        <v>446</v>
      </c>
      <c r="F19">
        <v>28270</v>
      </c>
      <c r="G19">
        <v>32746</v>
      </c>
    </row>
    <row r="20" spans="1:7">
      <c r="A20" t="s">
        <v>461</v>
      </c>
      <c r="B20" t="s">
        <v>291</v>
      </c>
      <c r="C20" t="s">
        <v>291</v>
      </c>
      <c r="D20" t="s">
        <v>458</v>
      </c>
      <c r="G20">
        <v>1974</v>
      </c>
    </row>
    <row r="21" spans="1:7">
      <c r="A21" t="s">
        <v>462</v>
      </c>
      <c r="B21" t="s">
        <v>288</v>
      </c>
      <c r="C21" t="s">
        <v>288</v>
      </c>
      <c r="D21" t="s">
        <v>458</v>
      </c>
      <c r="E21">
        <v>290</v>
      </c>
    </row>
    <row r="22" spans="1:7">
      <c r="A22" t="s">
        <v>463</v>
      </c>
      <c r="B22" t="s">
        <v>287</v>
      </c>
      <c r="C22" t="s">
        <v>287</v>
      </c>
      <c r="D22" t="s">
        <v>458</v>
      </c>
      <c r="E22">
        <v>-75</v>
      </c>
      <c r="F22">
        <v>-206</v>
      </c>
      <c r="G22">
        <v>-408</v>
      </c>
    </row>
    <row r="23" spans="1:7">
      <c r="A23" t="s">
        <v>464</v>
      </c>
      <c r="B23" t="s">
        <v>296</v>
      </c>
      <c r="C23" t="s">
        <v>296</v>
      </c>
      <c r="D23" t="s">
        <v>458</v>
      </c>
      <c r="E23">
        <v>215</v>
      </c>
      <c r="F23">
        <v>28064</v>
      </c>
      <c r="G23">
        <v>31366</v>
      </c>
    </row>
    <row r="24" spans="1:7">
      <c r="A24" t="s">
        <v>465</v>
      </c>
      <c r="B24" t="s">
        <v>297</v>
      </c>
      <c r="C24" t="s">
        <v>297</v>
      </c>
      <c r="D24" t="s">
        <v>466</v>
      </c>
    </row>
    <row r="25" spans="1:7">
      <c r="A25" t="s">
        <v>467</v>
      </c>
      <c r="B25" t="s">
        <v>298</v>
      </c>
      <c r="C25" t="s">
        <v>298</v>
      </c>
      <c r="D25" t="s">
        <v>466</v>
      </c>
      <c r="F25">
        <v>53763</v>
      </c>
      <c r="G25">
        <v>49014</v>
      </c>
    </row>
    <row r="26" spans="1:7">
      <c r="A26" t="s">
        <v>468</v>
      </c>
      <c r="B26" t="s">
        <v>298</v>
      </c>
      <c r="C26" t="s">
        <v>298</v>
      </c>
      <c r="D26" t="s">
        <v>466</v>
      </c>
      <c r="E26">
        <v>243</v>
      </c>
      <c r="F26">
        <v>253</v>
      </c>
      <c r="G26">
        <v>172</v>
      </c>
    </row>
    <row r="27" spans="1:7">
      <c r="A27" t="s">
        <v>469</v>
      </c>
      <c r="B27" t="s">
        <v>298</v>
      </c>
      <c r="C27" t="s">
        <v>298</v>
      </c>
      <c r="D27" t="s">
        <v>466</v>
      </c>
      <c r="E27">
        <v>10166</v>
      </c>
      <c r="F27">
        <v>5444</v>
      </c>
      <c r="G27">
        <v>2000</v>
      </c>
    </row>
    <row r="28" spans="1:7">
      <c r="A28" t="s">
        <v>470</v>
      </c>
      <c r="B28" t="s">
        <v>302</v>
      </c>
      <c r="C28" t="s">
        <v>302</v>
      </c>
      <c r="D28" t="s">
        <v>466</v>
      </c>
      <c r="E28">
        <v>-209</v>
      </c>
      <c r="F28">
        <v>-292</v>
      </c>
      <c r="G28">
        <v>-261</v>
      </c>
    </row>
    <row r="29" spans="1:7">
      <c r="A29" t="s">
        <v>471</v>
      </c>
      <c r="B29" t="s">
        <v>472</v>
      </c>
      <c r="C29" t="s">
        <v>472</v>
      </c>
      <c r="D29" t="s">
        <v>466</v>
      </c>
      <c r="E29">
        <v>-8</v>
      </c>
      <c r="F29">
        <v>-11</v>
      </c>
      <c r="G29">
        <v>-7</v>
      </c>
    </row>
    <row r="30" spans="1:7">
      <c r="A30" t="s">
        <v>473</v>
      </c>
      <c r="B30" t="s">
        <v>311</v>
      </c>
      <c r="C30" t="s">
        <v>311</v>
      </c>
      <c r="D30" t="s">
        <v>466</v>
      </c>
      <c r="E30">
        <v>10192</v>
      </c>
      <c r="F30">
        <v>59157</v>
      </c>
      <c r="G30">
        <v>50918</v>
      </c>
    </row>
    <row r="31" spans="1:7">
      <c r="A31" t="s">
        <v>474</v>
      </c>
      <c r="B31" t="s">
        <v>475</v>
      </c>
      <c r="C31" t="s">
        <v>312</v>
      </c>
      <c r="D31" t="s">
        <v>466</v>
      </c>
      <c r="E31">
        <v>-41509</v>
      </c>
      <c r="F31">
        <v>31962</v>
      </c>
      <c r="G31">
        <v>54081</v>
      </c>
    </row>
    <row r="32" spans="1:7">
      <c r="A32" t="s">
        <v>476</v>
      </c>
      <c r="B32" t="s">
        <v>477</v>
      </c>
      <c r="C32" t="s">
        <v>315</v>
      </c>
      <c r="D32" t="s">
        <v>466</v>
      </c>
      <c r="E32">
        <v>112940</v>
      </c>
      <c r="F32">
        <v>80978</v>
      </c>
      <c r="G32">
        <v>26897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88282C-2C44-4174-8F82-DE046AF976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B98996-0DCA-4545-BB57-F3473DB8053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A73BE12-3C75-44E5-81A5-FF7F4CF2C4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2021-12-08T04:26:59Z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