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880" windowHeight="397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433" i="1" l="1"/>
  <c r="G432" i="1"/>
  <c r="G433" i="1" s="1"/>
  <c r="F432" i="1"/>
  <c r="F418" i="1"/>
  <c r="G417" i="1"/>
  <c r="G418" i="1" s="1"/>
  <c r="F417" i="1"/>
  <c r="G409" i="1"/>
  <c r="G410" i="1" s="1"/>
  <c r="G397" i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1" i="1"/>
  <c r="J371" i="1"/>
  <c r="L370" i="1"/>
  <c r="L368" i="1"/>
  <c r="H368" i="1"/>
  <c r="N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H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I12" i="1"/>
  <c r="I366" i="1" s="1"/>
  <c r="H12" i="1"/>
  <c r="H366" i="1" s="1"/>
  <c r="O11" i="1"/>
  <c r="N11" i="1"/>
  <c r="N373" i="1" s="1"/>
  <c r="M11" i="1"/>
  <c r="L11" i="1"/>
  <c r="K11" i="1"/>
  <c r="J11" i="1"/>
  <c r="J373" i="1" s="1"/>
  <c r="I11" i="1"/>
  <c r="H11" i="1"/>
  <c r="G11" i="1"/>
  <c r="F11" i="1"/>
  <c r="O10" i="1"/>
  <c r="N10" i="1"/>
  <c r="M10" i="1"/>
  <c r="L10" i="1"/>
  <c r="L377" i="1" s="1"/>
  <c r="K10" i="1"/>
  <c r="J10" i="1"/>
  <c r="I10" i="1"/>
  <c r="H10" i="1"/>
  <c r="H377" i="1" s="1"/>
  <c r="O9" i="1"/>
  <c r="O384" i="1" s="1"/>
  <c r="N9" i="1"/>
  <c r="N377" i="1" s="1"/>
  <c r="M9" i="1"/>
  <c r="M384" i="1" s="1"/>
  <c r="L9" i="1"/>
  <c r="L384" i="1" s="1"/>
  <c r="K9" i="1"/>
  <c r="K376" i="1" s="1"/>
  <c r="J9" i="1"/>
  <c r="J382" i="1" s="1"/>
  <c r="I9" i="1"/>
  <c r="I377" i="1" s="1"/>
  <c r="H9" i="1"/>
  <c r="H376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3" i="1" s="1"/>
  <c r="I8" i="1"/>
  <c r="I383" i="1" s="1"/>
  <c r="H8" i="1"/>
  <c r="H382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81" i="1" s="1"/>
  <c r="G5" i="1"/>
  <c r="G368" i="1" s="1"/>
  <c r="F5" i="1"/>
  <c r="F368" i="1" s="1"/>
  <c r="G12" i="1" l="1"/>
  <c r="G376" i="1" s="1"/>
  <c r="F44" i="1"/>
  <c r="F378" i="1" s="1"/>
  <c r="H370" i="1"/>
  <c r="F383" i="1"/>
  <c r="F382" i="1"/>
  <c r="F12" i="1"/>
  <c r="F376" i="1" s="1"/>
  <c r="G383" i="1"/>
  <c r="G382" i="1"/>
  <c r="F326" i="1"/>
  <c r="G326" i="1"/>
  <c r="F13" i="1"/>
  <c r="F297" i="1"/>
  <c r="F319" i="1" s="1"/>
  <c r="J368" i="1"/>
  <c r="N370" i="1"/>
  <c r="H373" i="1"/>
  <c r="F375" i="1"/>
  <c r="L376" i="1"/>
  <c r="J377" i="1"/>
  <c r="F381" i="1"/>
  <c r="L382" i="1"/>
  <c r="H384" i="1"/>
  <c r="J376" i="1"/>
  <c r="H383" i="1"/>
  <c r="N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N376" i="1"/>
  <c r="N382" i="1"/>
  <c r="I365" i="1"/>
  <c r="M368" i="1"/>
  <c r="M372" i="1"/>
  <c r="I375" i="1"/>
  <c r="O376" i="1"/>
  <c r="M377" i="1"/>
  <c r="K378" i="1"/>
  <c r="I381" i="1"/>
  <c r="O382" i="1"/>
  <c r="K384" i="1"/>
  <c r="J378" i="1"/>
  <c r="F363" i="1"/>
  <c r="N368" i="1"/>
  <c r="F377" i="1"/>
  <c r="H375" i="1"/>
  <c r="J384" i="1"/>
  <c r="G363" i="1"/>
  <c r="O368" i="1"/>
  <c r="O372" i="1"/>
  <c r="I376" i="1"/>
  <c r="G377" i="1"/>
  <c r="O377" i="1"/>
  <c r="M378" i="1"/>
  <c r="I382" i="1"/>
  <c r="G13" i="1"/>
  <c r="G44" i="1"/>
  <c r="I363" i="1"/>
  <c r="G366" i="1" l="1"/>
  <c r="G14" i="1"/>
  <c r="F370" i="1"/>
  <c r="F59" i="1"/>
  <c r="F67" i="1" s="1"/>
  <c r="F71" i="1" s="1"/>
  <c r="F372" i="1" s="1"/>
  <c r="F353" i="1"/>
  <c r="F355" i="1" s="1"/>
  <c r="F357" i="1" s="1"/>
  <c r="F385" i="1"/>
  <c r="F366" i="1"/>
  <c r="F14" i="1"/>
  <c r="G378" i="1"/>
  <c r="G370" i="1"/>
  <c r="G59" i="1"/>
  <c r="G67" i="1" s="1"/>
  <c r="G71" i="1" s="1"/>
  <c r="G353" i="1"/>
  <c r="G355" i="1" s="1"/>
  <c r="G357" i="1" s="1"/>
  <c r="G385" i="1"/>
  <c r="F6" i="1" l="1"/>
  <c r="F371" i="1" s="1"/>
  <c r="F83" i="1"/>
  <c r="F373" i="1"/>
  <c r="G373" i="1"/>
  <c r="G83" i="1"/>
  <c r="G372" i="1"/>
  <c r="G6" i="1"/>
  <c r="F365" i="1" l="1"/>
  <c r="G371" i="1"/>
  <c r="G365" i="1"/>
</calcChain>
</file>

<file path=xl/sharedStrings.xml><?xml version="1.0" encoding="utf-8"?>
<sst xmlns="http://schemas.openxmlformats.org/spreadsheetml/2006/main" count="869" uniqueCount="523">
  <si>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</si>
  <si>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</si>
  <si>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</si>
  <si>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</si>
  <si>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</si>
  <si>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</si>
  <si>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</si>
  <si>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</si>
  <si>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</si>
  <si>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</si>
  <si>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</si>
  <si>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</si>
  <si>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</si>
  <si>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</si>
  <si>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</si>
  <si>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</si>
  <si>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</si>
  <si>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</si>
  <si>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</si>
  <si>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</si>
  <si>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</si>
  <si>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</si>
  <si>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</si>
  <si>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</si>
  <si>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</si>
  <si>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</si>
  <si>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</si>
  <si>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</si>
  <si>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</si>
  <si>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</si>
  <si>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</si>
  <si>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</si>
  <si>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</si>
  <si>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</si>
  <si>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</si>
  <si>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</si>
  <si>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</si>
  <si>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</si>
  <si>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</si>
  <si>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</si>
  <si>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</si>
  <si>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</si>
  <si>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</si>
  <si>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</si>
  <si>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</si>
  <si>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</si>
  <si>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</si>
  <si>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</si>
  <si>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</si>
  <si>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</si>
  <si>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</si>
  <si>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</si>
  <si>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</si>
  <si>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</si>
  <si>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</si>
  <si>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</si>
  <si>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</si>
  <si>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</si>
  <si>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</si>
  <si>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</si>
  <si>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</si>
  <si>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</si>
  <si>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</si>
  <si>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</si>
  <si>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</si>
  <si>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</si>
  <si>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</si>
  <si>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</si>
  <si>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</si>
  <si>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</si>
  <si>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</si>
  <si>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</si>
  <si>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</si>
  <si>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</si>
  <si>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</si>
  <si>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</si>
  <si>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</si>
  <si>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</si>
  <si>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</si>
  <si>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</si>
  <si>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</si>
  <si>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</si>
  <si>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</si>
  <si>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</si>
  <si>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</si>
  <si>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</si>
  <si>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</si>
  <si>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</si>
  <si>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</si>
  <si>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</si>
  <si>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</si>
  <si>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</si>
  <si>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</si>
  <si>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</si>
  <si>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</si>
  <si>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</si>
  <si>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</si>
  <si>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</si>
  <si>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</si>
  <si>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</si>
  <si>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</si>
  <si>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</si>
  <si>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</si>
  <si>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</si>
  <si>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</si>
  <si>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</si>
  <si>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</si>
  <si>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</si>
  <si>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</si>
  <si>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</si>
  <si>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</si>
  <si>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</si>
  <si>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</si>
  <si>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</si>
  <si>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</si>
  <si>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</si>
  <si>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</si>
  <si>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</si>
  <si>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</si>
  <si>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</si>
  <si>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</si>
  <si>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</si>
  <si>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</si>
  <si>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</si>
  <si>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</si>
  <si>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</si>
  <si>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</si>
  <si>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</si>
  <si>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</si>
  <si>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</si>
  <si>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</si>
  <si>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</si>
  <si>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</si>
  <si>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</si>
  <si>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</si>
  <si>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</si>
  <si>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</si>
  <si>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</si>
  <si>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</si>
  <si>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</si>
  <si>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</si>
  <si>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</si>
  <si>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</si>
  <si>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</si>
  <si>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</si>
  <si>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</si>
  <si>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</si>
  <si>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</si>
  <si>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</si>
  <si>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</si>
  <si>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</si>
  <si>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</si>
  <si>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</si>
  <si>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</si>
  <si>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</si>
  <si>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</si>
  <si>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</si>
  <si>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</si>
  <si>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</si>
  <si>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</si>
  <si>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</si>
  <si>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</si>
  <si>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</si>
  <si>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</si>
  <si>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</si>
  <si>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</si>
  <si>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</si>
  <si>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</si>
  <si>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</si>
  <si>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</si>
  <si>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</si>
  <si>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</si>
  <si>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</si>
  <si>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</si>
  <si>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</si>
  <si>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</si>
  <si>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</si>
  <si>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</si>
  <si>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</si>
  <si>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</si>
  <si>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</si>
  <si>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</si>
  <si>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</si>
  <si>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</si>
  <si>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</si>
  <si>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</si>
  <si>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</si>
  <si>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</si>
  <si>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</si>
  <si>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</si>
  <si>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</si>
  <si>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</si>
  <si>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</si>
  <si>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</si>
  <si>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</si>
  <si>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</si>
  <si>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</si>
  <si>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</si>
  <si>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</si>
  <si>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</si>
  <si>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</si>
  <si>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</si>
  <si>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</si>
  <si>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</si>
  <si>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</si>
  <si>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</si>
  <si>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</si>
  <si>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</si>
  <si>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</si>
  <si>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</si>
  <si>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</si>
  <si>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</si>
  <si>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</si>
  <si>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</si>
  <si>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</si>
  <si>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</si>
  <si>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</si>
  <si>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</si>
  <si>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</si>
  <si>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</si>
  <si>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</si>
  <si>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</si>
  <si>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</si>
  <si>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</si>
  <si>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</si>
  <si>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</si>
  <si>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</si>
  <si>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</si>
  <si>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</si>
  <si>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</si>
  <si>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</si>
  <si>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</si>
  <si>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</si>
  <si>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</si>
  <si>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</si>
  <si>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</si>
  <si>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</si>
  <si>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</si>
  <si>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</si>
  <si>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</si>
  <si>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</si>
  <si>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</si>
  <si>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</si>
  <si>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</si>
  <si>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</si>
  <si>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</si>
  <si>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</si>
  <si>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</si>
  <si>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</si>
  <si>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</si>
  <si>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</si>
  <si>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</si>
  <si>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</si>
  <si>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</si>
  <si>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</si>
  <si>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</si>
  <si>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</si>
  <si>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</si>
  <si>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</si>
  <si>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</si>
  <si>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</si>
  <si>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</si>
  <si>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</si>
  <si>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</si>
  <si>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</si>
  <si>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</si>
  <si>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</si>
  <si>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</si>
  <si>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</si>
  <si>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</si>
  <si>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</si>
  <si>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</si>
  <si>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</si>
  <si>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</si>
  <si>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</si>
  <si>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</si>
  <si>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</si>
  <si>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</si>
  <si>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</si>
  <si>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</si>
  <si>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</si>
  <si>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</si>
  <si>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</si>
  <si>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</si>
  <si>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</si>
  <si>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</si>
  <si>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</si>
  <si>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</si>
  <si>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</si>
  <si>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</si>
  <si>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</si>
  <si>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</si>
  <si>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</si>
  <si>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</si>
  <si>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</si>
  <si>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</si>
  <si>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</si>
  <si>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</si>
  <si>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</si>
  <si>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</si>
  <si>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</si>
  <si>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</si>
  <si>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</si>
  <si>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</si>
  <si>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</si>
  <si>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</si>
  <si>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</si>
  <si>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</si>
  <si>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</si>
  <si>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</si>
  <si>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</si>
  <si>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</si>
  <si>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</si>
  <si>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</si>
  <si>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</si>
  <si>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</si>
  <si>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</si>
  <si>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</si>
  <si>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</si>
  <si>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</si>
  <si>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</si>
  <si>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</si>
  <si>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</si>
  <si>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</si>
  <si>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</si>
  <si>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</si>
  <si>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</si>
  <si>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</si>
  <si>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</si>
  <si>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</si>
  <si>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</si>
  <si>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</si>
  <si>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</si>
  <si>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</si>
  <si>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</si>
  <si>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</si>
  <si>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</si>
  <si>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</si>
  <si>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</si>
  <si>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</si>
  <si>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</si>
  <si>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</si>
  <si>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</si>
  <si>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</si>
  <si>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</si>
  <si>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</si>
  <si>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</si>
  <si>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</si>
  <si>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</si>
  <si>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</si>
  <si>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</si>
  <si>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</si>
  <si>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</si>
  <si>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</si>
  <si>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</si>
  <si>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</si>
  <si>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</si>
  <si>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</si>
  <si>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</si>
  <si>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</si>
  <si>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</si>
  <si>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</si>
  <si>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</si>
  <si>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</si>
  <si>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</si>
  <si>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</si>
  <si>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</si>
  <si>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</si>
  <si>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</si>
  <si>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</si>
  <si>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</si>
  <si>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</si>
  <si>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</si>
  <si>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</si>
  <si>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ASSETS:</t>
  </si>
  <si>
    <t>Current assets:</t>
  </si>
  <si>
    <t>Cash and cash equivalents</t>
  </si>
  <si>
    <t>Marketable securities</t>
  </si>
  <si>
    <t>Accounts receivable, net</t>
  </si>
  <si>
    <t>Inventories</t>
  </si>
  <si>
    <t>Vendor non-trade receivables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</si>
  <si>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</si>
  <si>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</si>
  <si>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</si>
  <si>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</si>
  <si>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</si>
  <si>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</si>
  <si>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</si>
  <si>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 EQUITY:</t>
  </si>
  <si>
    <t>Current liabilities:</t>
  </si>
  <si>
    <t>Accounts payable</t>
  </si>
  <si>
    <t>Other current liabilities</t>
  </si>
  <si>
    <t>Deferred revenue</t>
  </si>
  <si>
    <t>Accrued Revenue</t>
  </si>
  <si>
    <t>Commercial paper</t>
  </si>
  <si>
    <t>Borrowings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</si>
  <si>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</si>
  <si>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</si>
  <si>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</si>
  <si>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</si>
  <si>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</si>
  <si>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</si>
  <si>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</si>
  <si>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 equity:</t>
  </si>
  <si>
    <t>Common stock and additional paid-in capital, $0.00001 par value: 12,600,000 shares authorized; 4,754,986 and 5,126,201 shares issued and outstanding, respectively</t>
  </si>
  <si>
    <t>Retained earnings</t>
  </si>
  <si>
    <t>Accumulated other comprehensive income/(loss)</t>
  </si>
  <si>
    <t>Total shareholders equity</t>
  </si>
  <si>
    <t>The following table shows information by reportable segment for 2018, 2017 and 2016 (in millions):</t>
  </si>
  <si>
    <t>Americas:</t>
  </si>
  <si>
    <t>Net sales</t>
  </si>
  <si>
    <t>Net revenue</t>
  </si>
  <si>
    <t>Revenue</t>
  </si>
  <si>
    <t>Operating income</t>
  </si>
  <si>
    <t>Europe:</t>
  </si>
  <si>
    <t>Greater China:</t>
  </si>
  <si>
    <t>Japan:</t>
  </si>
  <si>
    <t>Rest of Asia Pacific:</t>
  </si>
  <si>
    <t>A reconciliation of the Companys segment operating income to the Consolidated Statements of Operations for 2018, 2017 and 2016</t>
  </si>
  <si>
    <t>is as follows (in millions):</t>
  </si>
  <si>
    <t>Segment operating income</t>
  </si>
  <si>
    <t>Research and development expense</t>
  </si>
  <si>
    <t>Other corporate expenses, net</t>
  </si>
  <si>
    <t>Other Income - Net profit (loss)</t>
  </si>
  <si>
    <t>Total operating income</t>
  </si>
  <si>
    <t>Other Operating Income</t>
  </si>
  <si>
    <t>The U.S. and China were the only countries that accounted for more than 10% of the Companys net sales in 2018, 2017 and 2016</t>
  </si>
  <si>
    <t>There was no single customer that accounted for more than 10% of net sales in 2018, 2017 and 2016. Net sales for 2018, 2017 and</t>
  </si>
  <si>
    <t>2016 and long-lived assets as of September 29, 2018 and September 30, 2017 were as follows (in millions):</t>
  </si>
  <si>
    <t>Net sales:</t>
  </si>
  <si>
    <t>U.S</t>
  </si>
  <si>
    <t>China (1)</t>
  </si>
  <si>
    <t>Other countries</t>
  </si>
  <si>
    <t>Total net sales</t>
  </si>
  <si>
    <t>Long-lived assets:</t>
  </si>
  <si>
    <t>Cash and cash equivalents, beginning of the year</t>
  </si>
  <si>
    <t>Cash and cash equivalents at beginning of period</t>
  </si>
  <si>
    <t>Financing Activities</t>
  </si>
  <si>
    <t>Operating activities:</t>
  </si>
  <si>
    <t>Operating Activities</t>
  </si>
  <si>
    <t>Net income</t>
  </si>
  <si>
    <t>Adjustments to reconcile net income to cash generated by operating activities:</t>
  </si>
  <si>
    <t>Depreciation and amortization</t>
  </si>
  <si>
    <t>Share-based compensation expense</t>
  </si>
  <si>
    <t>Deferred income tax expense/(benefit)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</si>
  <si>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</si>
  <si>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</si>
  <si>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</si>
  <si>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</si>
  <si>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</si>
  <si>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</si>
  <si>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Investing Activities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</si>
  <si>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</si>
  <si>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</si>
  <si>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</si>
  <si>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</si>
  <si>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Payments made in connection with business acquisitions, net</t>
  </si>
  <si>
    <t>Purchases of non-marketable securities</t>
  </si>
  <si>
    <t>Proceeds from non-marketable securities</t>
  </si>
  <si>
    <t>Cash generated by/(used in) investing activities</t>
  </si>
  <si>
    <t>Financing activities:</t>
  </si>
  <si>
    <t>Proceeds from issuance of common stock</t>
  </si>
  <si>
    <t>Payments for taxes related to net share settlement of equity awards</t>
  </si>
  <si>
    <t>Finance Costs</t>
  </si>
  <si>
    <t>Payments for dividends and dividend equivalents</t>
  </si>
  <si>
    <t xml:space="preserve">Dividend paid to shareholders to parent on minority interests </t>
  </si>
  <si>
    <t>Repurchases of common stock</t>
  </si>
  <si>
    <t>Proceeds from issuance of term debt, net</t>
  </si>
  <si>
    <t>Repayments of term debt</t>
  </si>
  <si>
    <t>Change in commercial paper, net</t>
  </si>
  <si>
    <t>Cash used in financing activities</t>
  </si>
  <si>
    <t>Increase/(Decrease) in cash and cash equivalents</t>
  </si>
  <si>
    <t>Cash and cash equivalents, end of the year</t>
  </si>
  <si>
    <t>Supplemental cash flow disclosure:</t>
  </si>
  <si>
    <t>Cash paid for income taxes, net</t>
  </si>
  <si>
    <t xml:space="preserve">Adjustment for Income Tax Paid 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</si>
  <si>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</si>
  <si>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</si>
  <si>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</si>
  <si>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</si>
  <si>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</si>
  <si>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current taxation</t>
  </si>
  <si>
    <t>land and buildings</t>
  </si>
  <si>
    <t>property, plant and equipment</t>
  </si>
  <si>
    <t>leasehold improvements</t>
  </si>
  <si>
    <t>leased assets</t>
  </si>
  <si>
    <t>accumulated depreciation and amortisation</t>
  </si>
  <si>
    <t>wrong value; changed</t>
  </si>
  <si>
    <t>added from pdf</t>
  </si>
  <si>
    <t>net sales</t>
  </si>
  <si>
    <t>cost of sales</t>
  </si>
  <si>
    <t>cost of goods sold</t>
  </si>
  <si>
    <t>gross profit (loss)</t>
  </si>
  <si>
    <t>gross margin</t>
  </si>
  <si>
    <t>changed sign to positive (as it is in the pdf)</t>
  </si>
  <si>
    <t>administrative expenses</t>
  </si>
  <si>
    <t>selling, general and administrative</t>
  </si>
  <si>
    <t>deleted this value</t>
  </si>
  <si>
    <t>wrong value; correct one added from pdf</t>
  </si>
  <si>
    <t>other income (expenses)</t>
  </si>
  <si>
    <t>other income/(expense), net</t>
  </si>
  <si>
    <t>provision for income taxes</t>
  </si>
  <si>
    <t>net income</t>
  </si>
  <si>
    <t>net profit (loss) after taxation</t>
  </si>
  <si>
    <t>machinery, equipment and internal-use software</t>
  </si>
  <si>
    <t>gross property, plant and equipment</t>
  </si>
  <si>
    <t>total gross fixed assets</t>
  </si>
  <si>
    <t>accumulated depreciation and amortization</t>
  </si>
  <si>
    <t>total property, plant and equipment, net</t>
  </si>
  <si>
    <t>total net fixed assets</t>
  </si>
  <si>
    <t>other operating current assets</t>
  </si>
  <si>
    <t>other current assets</t>
  </si>
  <si>
    <t>deleted this value; added the correct one from the pdf</t>
  </si>
  <si>
    <t>long term investments</t>
  </si>
  <si>
    <t>marketable securities</t>
  </si>
  <si>
    <t>changed value</t>
  </si>
  <si>
    <t>current portion - long term debt</t>
  </si>
  <si>
    <t>term debt</t>
  </si>
  <si>
    <t>accounts payable</t>
  </si>
  <si>
    <t>other current liabilities</t>
  </si>
  <si>
    <t>deferred revenue</t>
  </si>
  <si>
    <t>long term debt</t>
  </si>
  <si>
    <t>deferred income and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</si>
</sst>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9-4D81-AFE0-E18F0B28BD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9E-4C6D-8AE0-C63F22C8E3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1B-4E36-BBDF-AB0D452CA4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4-428F-815F-2FBFC44B0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84-44DD-B8B2-7F0F7FC531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D9-486B-A1A1-D3A59B091E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1E-4563-8B3A-02BB0A0E4F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46-4F4D-905F-02138F4012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39-480C-868F-CCE9475F62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274-4E71-80FC-8F39D462CE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12-4E7D-A39C-C7DE54634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2E-4B47-86D3-BABC70860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81-4936-9D08-50BA857AC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B1-4A09-90DD-EC21D84880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DD-4CB4-9C63-5FBA4EE4ED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59531</v>
      </c>
      <c r="G6" s="7">
        <f t="shared" ref="G6:O6" si="1">IF(G4=$BF$1,"",G71)</f>
        <v>48351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234386</v>
      </c>
      <c r="G7" s="7">
        <f t="shared" ref="G7:O7" si="2">IF(G4=$BF$1,"",G128)</f>
        <v>246674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131339</v>
      </c>
      <c r="G8" s="7">
        <f t="shared" ref="G8:O8" si="3">IF(G4=$BF$1,"",G161)</f>
        <v>128645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116866</v>
      </c>
      <c r="G9" s="7">
        <f t="shared" ref="G9:O9" si="4">IF(G4=$BF$1,"",G189)</f>
        <v>100814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141712</v>
      </c>
      <c r="G10" s="7">
        <f t="shared" ref="G10:O10" si="5">IF(G4=$BF$1,"",G210)</f>
        <v>140458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107147</v>
      </c>
      <c r="G11" s="7">
        <f t="shared" ref="G11:O11" si="6">IF(G4=$BF$1,"",G227)</f>
        <v>134047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365725</v>
      </c>
      <c r="G12" s="35">
        <f t="shared" ref="G12:O12" si="7">IF(G4=$BF$1,"",SUM(G7:G8))</f>
        <v>375319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365725</v>
      </c>
      <c r="G13" s="35">
        <f t="shared" ref="G13:O13" si="8">IF(G4=$BF$1,"",SUM(G9:G11))</f>
        <v>375319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265595</v>
      </c>
      <c r="G24">
        <v>229234</v>
      </c>
      <c r="P24" s="44" t="s">
        <v>487</v>
      </c>
    </row>
    <row r="25" spans="5:16">
      <c r="E25" s="1" t="s">
        <v>27</v>
      </c>
      <c r="F25" s="38">
        <v>163756</v>
      </c>
      <c r="G25" s="38">
        <v>141048</v>
      </c>
      <c r="P25" s="44" t="s">
        <v>488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101839</v>
      </c>
      <c r="G30" s="7">
        <f>IF(G4=$BF$1,"",G24-G25+ABS(G26)-G27-G28-G29)</f>
        <v>88186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  <c r="F31"/>
      <c r="G31"/>
      <c r="P31" s="44" t="s">
        <v>497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 s="38">
        <v>16705</v>
      </c>
      <c r="G34" s="38">
        <v>15261</v>
      </c>
      <c r="P34" s="44" t="s">
        <v>488</v>
      </c>
    </row>
    <row r="35" spans="5:16">
      <c r="E35" s="1" t="s">
        <v>37</v>
      </c>
      <c r="F35">
        <v>14236</v>
      </c>
      <c r="G35">
        <v>11581</v>
      </c>
      <c r="P35" s="44" t="s">
        <v>494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30941</v>
      </c>
      <c r="G43" s="7">
        <f>G32+G33+G34+G35+G36+G37+G38+G39+G40+G41+G42</f>
        <v>26842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70898</v>
      </c>
      <c r="G44" s="7">
        <f>IF(G4=$BF$1,"",G30+G31-G43)</f>
        <v>61344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2005</v>
      </c>
      <c r="G54">
        <v>2745</v>
      </c>
      <c r="P54" s="44" t="s">
        <v>498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72903</v>
      </c>
      <c r="G59" s="7">
        <f>IF(G4=$BF$1,"",G44+G45+G46+G47+G48-G49-G50-G51+G52-G53+G54+G55-G56+G57+G58)</f>
        <v>64089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 s="38">
        <v>13372</v>
      </c>
      <c r="G60" s="38">
        <v>15738</v>
      </c>
      <c r="P60" s="44" t="s">
        <v>488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59531</v>
      </c>
      <c r="G67" s="7">
        <f>IF(G4=$BF$1,"",SUM(G59,-G60,-ABS(G61),-G62,-G66))</f>
        <v>48351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59531</v>
      </c>
      <c r="G71" s="7">
        <f t="shared" ref="G71:O71" si="14">IF(G4=$BF$1,"",SUM(G67:G70))</f>
        <v>48351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59531</v>
      </c>
      <c r="G83" s="7">
        <f t="shared" ref="G83:O83" si="15">IF(G4=$BF$1,"",SUM(G71:G82))</f>
        <v>48351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16216</v>
      </c>
      <c r="G89" s="38">
        <v>13587</v>
      </c>
      <c r="P89" s="44" t="s">
        <v>488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65982</v>
      </c>
      <c r="G92">
        <v>54210</v>
      </c>
      <c r="P92" s="44" t="s">
        <v>488</v>
      </c>
    </row>
    <row r="93" spans="5:16">
      <c r="E93" s="1" t="s">
        <v>85</v>
      </c>
    </row>
    <row r="94" spans="5:16">
      <c r="E94" s="1" t="s">
        <v>86</v>
      </c>
      <c r="F94" s="38">
        <v>8205</v>
      </c>
      <c r="G94" s="38">
        <v>7279</v>
      </c>
      <c r="P94" s="44" t="s">
        <v>488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90403</v>
      </c>
      <c r="G98" s="7">
        <f>IF(G4=$BF$1,"",G89+G90+G91+G92+G93+G94+G95+G96)</f>
        <v>75076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-49099</v>
      </c>
      <c r="G99" s="38">
        <v>-41293</v>
      </c>
      <c r="P99" s="44" t="s">
        <v>488</v>
      </c>
    </row>
    <row r="100" spans="5:16">
      <c r="E100" s="6" t="s">
        <v>90</v>
      </c>
      <c r="F100" s="7">
        <f>F98+F99</f>
        <v>41304</v>
      </c>
      <c r="G100" s="7">
        <f t="shared" ref="G100:O100" si="17">IF(G4=$BF$1,"",G98+G99)</f>
        <v>33783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170799</v>
      </c>
      <c r="G113">
        <v>194714</v>
      </c>
      <c r="P113" s="44" t="s">
        <v>512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22283</v>
      </c>
      <c r="G125">
        <v>18177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234386</v>
      </c>
      <c r="G128" s="7">
        <f t="shared" ref="G128:O128" si="19">IF(G4=$BF$1,"",G100+SUM(G104:G126))</f>
        <v>246674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25913</v>
      </c>
      <c r="G130">
        <v>20289</v>
      </c>
    </row>
    <row r="131" spans="5:16">
      <c r="E131" s="1" t="s">
        <v>118</v>
      </c>
      <c r="F131" s="38">
        <v>40388</v>
      </c>
      <c r="G131" s="38">
        <v>53892</v>
      </c>
      <c r="P131" s="44" t="s">
        <v>488</v>
      </c>
    </row>
    <row r="132" spans="5:16">
      <c r="E132" s="1" t="s">
        <v>119</v>
      </c>
    </row>
    <row r="133" spans="5:16">
      <c r="E133" s="1" t="s">
        <v>120</v>
      </c>
      <c r="F133">
        <v>25809</v>
      </c>
      <c r="G133">
        <v>17799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92110</v>
      </c>
      <c r="G140" s="7">
        <f t="shared" ref="G140:O140" si="20">IF(G4=$BF$1,"",G130+G131+G132+G133+G134+G135+G136+G139)</f>
        <v>91980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3956</v>
      </c>
      <c r="G144">
        <v>4855</v>
      </c>
    </row>
    <row r="145" spans="5:16">
      <c r="E145" s="6" t="s">
        <v>127</v>
      </c>
      <c r="F145" s="7">
        <f>F141+F142+F143+F144</f>
        <v>3956</v>
      </c>
      <c r="G145" s="7">
        <f t="shared" ref="G145:O145" si="21">IF(G4=$BF$1,"",G141+G142+G143+G144)</f>
        <v>4855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23186</v>
      </c>
      <c r="G157">
        <v>17874</v>
      </c>
    </row>
    <row r="158" spans="5:16">
      <c r="E158" s="1" t="s">
        <v>138</v>
      </c>
      <c r="F158" s="38">
        <v>12087</v>
      </c>
      <c r="G158" s="38">
        <v>13936</v>
      </c>
      <c r="P158" s="44" t="s">
        <v>488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35273</v>
      </c>
      <c r="G160" s="7">
        <f>IF(G4=$BF$1,"",G146+G147+G148+G149+G150+G151+G152+G153+G154+G155+G156+G157+G158+G159)</f>
        <v>31810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131339</v>
      </c>
      <c r="G161" s="7">
        <f t="shared" ref="G161:O161" si="22">IF(G4=$BF$1,"",G140+G145+G160)</f>
        <v>128645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8784</v>
      </c>
      <c r="G167" s="38">
        <v>6496</v>
      </c>
      <c r="P167" s="44" t="s">
        <v>488</v>
      </c>
    </row>
    <row r="168" spans="5:16">
      <c r="E168" s="1" t="s">
        <v>147</v>
      </c>
      <c r="F168">
        <v>11964</v>
      </c>
      <c r="G168">
        <v>11977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55888</v>
      </c>
      <c r="G184" s="38">
        <v>44242</v>
      </c>
      <c r="P184" s="44" t="s">
        <v>488</v>
      </c>
    </row>
    <row r="185" spans="5:16">
      <c r="E185" s="12" t="s">
        <v>162</v>
      </c>
      <c r="F185">
        <v>7543</v>
      </c>
      <c r="G185">
        <v>7548</v>
      </c>
      <c r="P185" s="44" t="s">
        <v>515</v>
      </c>
    </row>
    <row r="187" spans="5:16">
      <c r="E187" s="1" t="s">
        <v>163</v>
      </c>
      <c r="F187">
        <v>32687</v>
      </c>
      <c r="G187">
        <v>30551</v>
      </c>
      <c r="P187" s="44" t="s">
        <v>515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116866</v>
      </c>
      <c r="G189" s="7">
        <f t="shared" ref="G189:O189" si="23">IF(G4=$BF$1,"",SUM(G163:G188))</f>
        <v>100814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/>
      <c r="G193"/>
      <c r="P193" s="44" t="s">
        <v>497</v>
      </c>
    </row>
    <row r="194" spans="5:16">
      <c r="E194" s="1" t="s">
        <v>169</v>
      </c>
      <c r="F194" s="38">
        <v>93735</v>
      </c>
      <c r="G194" s="38">
        <v>97207</v>
      </c>
      <c r="P194" s="44" t="s">
        <v>488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2797</v>
      </c>
      <c r="G206" s="38">
        <v>2836</v>
      </c>
      <c r="P206" s="44" t="s">
        <v>488</v>
      </c>
    </row>
    <row r="209" spans="5:16">
      <c r="E209" s="1" t="s">
        <v>180</v>
      </c>
      <c r="F209">
        <v>45180</v>
      </c>
      <c r="G209">
        <v>40415</v>
      </c>
    </row>
    <row r="210" spans="5:16">
      <c r="E210" s="6" t="s">
        <v>14</v>
      </c>
      <c r="F210" s="7">
        <f>SUM(F191:F209)</f>
        <v>141712</v>
      </c>
      <c r="G210" s="7">
        <f t="shared" ref="G210:O210" si="24">IF(G4=$BF$1,"",SUM(G191:G209))</f>
        <v>140458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40201</v>
      </c>
      <c r="G212">
        <v>35867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-3454</v>
      </c>
      <c r="G215">
        <v>-150</v>
      </c>
    </row>
    <row r="216" spans="5:16">
      <c r="E216" s="1" t="s">
        <v>186</v>
      </c>
    </row>
    <row r="217" spans="5:16">
      <c r="E217" s="1" t="s">
        <v>187</v>
      </c>
      <c r="F217">
        <v>70400</v>
      </c>
      <c r="G217">
        <v>98330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107147</v>
      </c>
      <c r="G227" s="7">
        <f t="shared" ref="G227:O227" si="25">IF(G4=$BF$1,"",SUM(G212:G226))</f>
        <v>134047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59531</v>
      </c>
      <c r="G267">
        <v>48351</v>
      </c>
      <c r="H267">
        <v>45687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10903</v>
      </c>
      <c r="G271">
        <v>10157</v>
      </c>
      <c r="H271">
        <v>10505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10417</v>
      </c>
      <c r="G284">
        <v>11591</v>
      </c>
      <c r="H284">
        <v>10444</v>
      </c>
    </row>
    <row r="285" spans="5:8">
      <c r="E285" s="1" t="s">
        <v>248</v>
      </c>
      <c r="F285">
        <v>5340</v>
      </c>
      <c r="G285">
        <v>4840</v>
      </c>
      <c r="H285">
        <v>4210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-33779</v>
      </c>
      <c r="G288">
        <v>5676</v>
      </c>
      <c r="H288">
        <v>4500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-7119</v>
      </c>
      <c r="G296" s="7">
        <f>IF(G4=$BF$1,"",G271+G272+G273+G274+G275+G276+G277+G278+G279+G280+G281+G282+G283+G284+G285+G286+G287+G288+G289+G290+G291+G292+G293+G294+G295)</f>
        <v>32264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52412</v>
      </c>
      <c r="G297" s="7">
        <f t="shared" ref="G297:O297" si="27">IF(G4=$BF$1,"",MIN(F267,F268,F269)+F296)</f>
        <v>52412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828</v>
      </c>
      <c r="G299">
        <v>-2723</v>
      </c>
      <c r="H299">
        <v>217</v>
      </c>
    </row>
    <row r="300" spans="5:15">
      <c r="E300" s="1" t="s">
        <v>262</v>
      </c>
    </row>
    <row r="301" spans="5:15">
      <c r="E301" s="1" t="s">
        <v>263</v>
      </c>
      <c r="F301">
        <v>-8010</v>
      </c>
      <c r="G301">
        <v>-4254</v>
      </c>
      <c r="H301">
        <v>-51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-5322</v>
      </c>
      <c r="G303">
        <v>-2093</v>
      </c>
      <c r="H303">
        <v>527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-44</v>
      </c>
      <c r="G309">
        <v>-626</v>
      </c>
      <c r="H309">
        <v>-1554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9175</v>
      </c>
      <c r="G315">
        <v>8966</v>
      </c>
      <c r="H315">
        <v>2117</v>
      </c>
    </row>
    <row r="316" spans="5:15">
      <c r="E316" s="1" t="s">
        <v>276</v>
      </c>
      <c r="F316">
        <v>-423</v>
      </c>
      <c r="G316">
        <v>-5318</v>
      </c>
      <c r="H316">
        <v>1055</v>
      </c>
    </row>
    <row r="317" spans="5:15">
      <c r="E317" s="1" t="s">
        <v>277</v>
      </c>
      <c r="F317">
        <v>38490</v>
      </c>
      <c r="G317">
        <v>1125</v>
      </c>
      <c r="H317">
        <v>-1906</v>
      </c>
    </row>
    <row r="318" spans="5:15">
      <c r="E318" s="6" t="s">
        <v>278</v>
      </c>
      <c r="F318" s="7">
        <f>F299+F300+F301+F302+F303+F304+F305+F306+F307+F308+F309+F310+F311+F312+F313+F314+F315+F316+F317</f>
        <v>34694</v>
      </c>
      <c r="G318" s="7">
        <f>IF(G4=$BF$1,"",G299+G300+G301+G302+G303+G304+G305+G306+G307+G308+G309+G310+G311+G312+G313+G314+G315+G316+G317)</f>
        <v>-4923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87106</v>
      </c>
      <c r="G319" s="7">
        <f t="shared" ref="G319:O319" si="28">IF(G4=$BF$1,"",G297+G318)</f>
        <v>47489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87106</v>
      </c>
      <c r="G326" s="7">
        <f t="shared" ref="G326:O326" si="30">IF(G4=$BF$1,"",G325+G319)</f>
        <v>47489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-13313</v>
      </c>
      <c r="G328">
        <v>-12451</v>
      </c>
      <c r="H328">
        <v>-12734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-73227</v>
      </c>
      <c r="G331">
        <v>-160007</v>
      </c>
      <c r="H331">
        <v>-143816</v>
      </c>
    </row>
    <row r="332" spans="5:15">
      <c r="E332" s="12" t="s">
        <v>291</v>
      </c>
      <c r="F332">
        <v>104072</v>
      </c>
      <c r="G332">
        <v>126465</v>
      </c>
      <c r="H332">
        <v>111794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17532</v>
      </c>
      <c r="G337" s="7">
        <f>IF(G4=$BF$1,"",SUM(G328:G336))</f>
        <v>-45993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-72069</v>
      </c>
      <c r="G339">
        <v>-32345</v>
      </c>
      <c r="H339">
        <v>-29227</v>
      </c>
    </row>
    <row r="340" spans="5:15">
      <c r="E340" s="1" t="s">
        <v>299</v>
      </c>
      <c r="F340">
        <v>6969</v>
      </c>
      <c r="G340">
        <v>28662</v>
      </c>
      <c r="H340">
        <v>24954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-6500</v>
      </c>
      <c r="G343">
        <v>-3500</v>
      </c>
      <c r="H343">
        <v>-2500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-13712</v>
      </c>
      <c r="G348">
        <v>-12769</v>
      </c>
      <c r="H348">
        <v>-12150</v>
      </c>
    </row>
    <row r="349" spans="5:15">
      <c r="E349" s="12" t="s">
        <v>308</v>
      </c>
      <c r="F349">
        <v>-2527</v>
      </c>
      <c r="G349">
        <v>-1874</v>
      </c>
      <c r="H349">
        <v>-1570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-87839</v>
      </c>
      <c r="G352" s="7">
        <f>IF(G4=$BF$1,"",SUM(G339:G351))</f>
        <v>-21826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16799</v>
      </c>
      <c r="G353" s="7">
        <f t="shared" ref="G353:O353" si="33">IF(G4=$BF$1,"",G326+G337+G352)</f>
        <v>-20330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16799</v>
      </c>
      <c r="G355" s="7">
        <f t="shared" ref="G355:O355" si="34">IF(G4=$BF$1,"",G353+G354)</f>
        <v>-20330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20289</v>
      </c>
      <c r="G356">
        <v>20484</v>
      </c>
      <c r="H356">
        <v>21120</v>
      </c>
    </row>
    <row r="357" spans="5:15">
      <c r="E357" s="6" t="s">
        <v>316</v>
      </c>
      <c r="F357" s="7">
        <f>F355+F356</f>
        <v>37088</v>
      </c>
      <c r="G357" s="7">
        <f t="shared" ref="G357:O357" si="35">IF(G4=$BF$1,"",G355+G356)</f>
        <v>154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0.15861957650261305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0.23122582780087278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-2.5562255041711186E-2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0.38343718820007905</v>
      </c>
      <c r="G369" s="27">
        <f t="shared" si="41"/>
        <v>0.38469860491899105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0.26694026619477024</v>
      </c>
      <c r="G370" s="27">
        <f t="shared" si="42"/>
        <v>0.26760428208729942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0.22414202074587247</v>
      </c>
      <c r="G371" s="28">
        <f t="shared" si="43"/>
        <v>0.21092420845075338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0.16277530931710985</v>
      </c>
      <c r="G372" s="27">
        <f t="shared" si="44"/>
        <v>0.12882641166580963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0.5556011834209077</v>
      </c>
      <c r="G373" s="27">
        <f t="shared" si="45"/>
        <v>0.36070184338329092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0.70702850502426684</v>
      </c>
      <c r="G376" s="30">
        <f t="shared" si="47"/>
        <v>0.64284515305646661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2.4133013523477094</v>
      </c>
      <c r="G377" s="30">
        <f t="shared" si="48"/>
        <v>1.7999060031183092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1.1238426916297297</v>
      </c>
      <c r="G382" s="32">
        <f t="shared" si="51"/>
        <v>1.2760628484139107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1.0899919565998666</v>
      </c>
      <c r="G383" s="32">
        <f t="shared" si="52"/>
        <v>1.2279048544844962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0.56732497047901009</v>
      </c>
      <c r="G384" s="32">
        <f t="shared" si="53"/>
        <v>0.73582042176681806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0.74534937449728744</v>
      </c>
      <c r="G385" s="32">
        <f t="shared" si="54"/>
        <v>0.47105560735612118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25913</v>
      </c>
      <c r="G418" s="17">
        <f>G130-G417</f>
        <v>20289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476</v>
      </c>
      <c r="B1" s="39" t="s">
        <v>477</v>
      </c>
      <c r="C1" s="39" t="s">
        <v>478</v>
      </c>
      <c r="D1" s="39"/>
    </row>
    <row r="2" spans="1:4">
      <c r="A2" s="41" t="s">
        <v>489</v>
      </c>
      <c r="B2" s="41" t="s">
        <v>479</v>
      </c>
      <c r="C2" s="39" t="s">
        <v>480</v>
      </c>
      <c r="D2" s="39"/>
    </row>
    <row r="3" spans="1:4">
      <c r="A3" s="41" t="s">
        <v>490</v>
      </c>
      <c r="B3" s="41" t="s">
        <v>491</v>
      </c>
      <c r="C3" s="39" t="s">
        <v>480</v>
      </c>
    </row>
    <row r="4" spans="1:4">
      <c r="A4" s="41" t="s">
        <v>493</v>
      </c>
      <c r="B4" s="41" t="s">
        <v>492</v>
      </c>
      <c r="C4" s="39" t="s">
        <v>480</v>
      </c>
    </row>
    <row r="5" spans="1:4">
      <c r="A5" s="41" t="s">
        <v>496</v>
      </c>
      <c r="B5" s="41" t="s">
        <v>495</v>
      </c>
      <c r="C5" s="39" t="s">
        <v>480</v>
      </c>
    </row>
    <row r="6" spans="1:4">
      <c r="A6" s="41" t="s">
        <v>500</v>
      </c>
      <c r="B6" s="41" t="s">
        <v>499</v>
      </c>
      <c r="C6" s="39" t="s">
        <v>480</v>
      </c>
    </row>
    <row r="7" spans="1:4">
      <c r="A7" s="41" t="s">
        <v>501</v>
      </c>
      <c r="B7" s="41" t="s">
        <v>481</v>
      </c>
      <c r="C7" s="39" t="s">
        <v>480</v>
      </c>
    </row>
    <row r="8" spans="1:4">
      <c r="A8" s="41" t="s">
        <v>502</v>
      </c>
      <c r="B8" s="41" t="s">
        <v>503</v>
      </c>
      <c r="C8" s="39" t="s">
        <v>480</v>
      </c>
    </row>
    <row r="9" spans="1:4">
      <c r="A9" s="41" t="s">
        <v>482</v>
      </c>
      <c r="B9" s="41" t="s">
        <v>482</v>
      </c>
      <c r="C9" s="39" t="s">
        <v>480</v>
      </c>
    </row>
    <row r="10" spans="1:4">
      <c r="A10" s="41" t="s">
        <v>504</v>
      </c>
      <c r="B10" s="41" t="s">
        <v>483</v>
      </c>
      <c r="C10" s="39" t="s">
        <v>480</v>
      </c>
    </row>
    <row r="11" spans="1:4">
      <c r="A11" s="41" t="s">
        <v>484</v>
      </c>
      <c r="B11" s="41" t="s">
        <v>485</v>
      </c>
      <c r="C11" s="39" t="s">
        <v>480</v>
      </c>
    </row>
    <row r="12" spans="1:4">
      <c r="A12" s="41" t="s">
        <v>505</v>
      </c>
      <c r="B12" s="41" t="s">
        <v>506</v>
      </c>
      <c r="C12" s="39" t="s">
        <v>480</v>
      </c>
    </row>
    <row r="13" spans="1:4">
      <c r="A13" s="42" t="s">
        <v>507</v>
      </c>
      <c r="B13" s="41" t="s">
        <v>486</v>
      </c>
      <c r="C13" s="39" t="s">
        <v>480</v>
      </c>
    </row>
    <row r="14" spans="1:4">
      <c r="A14" s="41" t="s">
        <v>508</v>
      </c>
      <c r="B14" s="41" t="s">
        <v>509</v>
      </c>
      <c r="C14" s="39" t="s">
        <v>480</v>
      </c>
    </row>
    <row r="15" spans="1:4">
      <c r="A15" s="41" t="s">
        <v>511</v>
      </c>
      <c r="B15" s="41" t="s">
        <v>510</v>
      </c>
      <c r="C15" s="39" t="s">
        <v>480</v>
      </c>
    </row>
    <row r="16" spans="1:4">
      <c r="A16" s="41" t="s">
        <v>514</v>
      </c>
      <c r="B16" s="41" t="s">
        <v>513</v>
      </c>
      <c r="C16" s="39" t="s">
        <v>480</v>
      </c>
    </row>
    <row r="17" spans="1:3">
      <c r="A17" s="41" t="s">
        <v>517</v>
      </c>
      <c r="B17" s="41" t="s">
        <v>516</v>
      </c>
      <c r="C17" s="39" t="s">
        <v>480</v>
      </c>
    </row>
    <row r="18" spans="1:3">
      <c r="A18" s="41" t="s">
        <v>518</v>
      </c>
      <c r="B18" s="41" t="s">
        <v>161</v>
      </c>
      <c r="C18" s="39" t="s">
        <v>480</v>
      </c>
    </row>
    <row r="19" spans="1:3">
      <c r="A19" s="43" t="s">
        <v>519</v>
      </c>
      <c r="B19" s="43" t="s">
        <v>163</v>
      </c>
      <c r="C19" s="39" t="s">
        <v>480</v>
      </c>
    </row>
    <row r="20" spans="1:3">
      <c r="A20" s="43" t="s">
        <v>520</v>
      </c>
      <c r="B20" s="43" t="s">
        <v>162</v>
      </c>
      <c r="C20" s="39" t="s">
        <v>480</v>
      </c>
    </row>
    <row r="21" spans="1:3">
      <c r="A21" s="43" t="s">
        <v>517</v>
      </c>
      <c r="B21" s="43" t="s">
        <v>521</v>
      </c>
      <c r="C21" s="39" t="s">
        <v>480</v>
      </c>
    </row>
    <row r="22" spans="1:3">
      <c r="A22" s="43" t="s">
        <v>520</v>
      </c>
      <c r="B22" s="43" t="s">
        <v>522</v>
      </c>
      <c r="C22" s="39" t="s">
        <v>480</v>
      </c>
    </row>
    <row r="23" spans="1:3">
      <c r="A23" s="43"/>
      <c r="B23" s="43"/>
      <c r="C23" s="39"/>
    </row>
    <row r="24" spans="1:3">
      <c r="A24" s="43"/>
      <c r="B24" s="43"/>
      <c r="C24" s="39"/>
    </row>
    <row r="25" spans="1:3">
      <c r="A25" s="43"/>
      <c r="B25" s="43"/>
      <c r="C25" s="39"/>
    </row>
    <row r="26" spans="1:3">
      <c r="A26" s="43"/>
      <c r="B26" s="43"/>
      <c r="C26" s="39"/>
    </row>
    <row r="27" spans="1:3">
      <c r="A27" s="43"/>
      <c r="B27" s="43"/>
      <c r="C27" s="39"/>
    </row>
    <row r="28" spans="1:3">
      <c r="A28" s="43"/>
      <c r="B28" s="43"/>
      <c r="C28" s="39"/>
    </row>
    <row r="29" spans="1:3">
      <c r="A29" s="43"/>
      <c r="B29" s="43"/>
      <c r="C29" s="39"/>
    </row>
    <row r="30" spans="1:3">
      <c r="A30" s="43"/>
      <c r="B30" s="43"/>
      <c r="C30" s="39"/>
    </row>
    <row r="31" spans="1:3">
      <c r="A31" s="43"/>
      <c r="B31" s="43"/>
      <c r="C31" s="39"/>
    </row>
    <row r="32" spans="1:3">
      <c r="A32" s="43"/>
      <c r="B32" s="43"/>
      <c r="C32" s="39"/>
    </row>
    <row r="33" spans="1:3">
      <c r="A33" s="42"/>
      <c r="B33" s="43"/>
      <c r="C33" s="39"/>
    </row>
    <row r="34" spans="1:3">
      <c r="A34" s="42"/>
      <c r="B34" s="43"/>
      <c r="C34" s="39"/>
    </row>
    <row r="35" spans="1:3">
      <c r="A35" s="43"/>
      <c r="B35" s="43"/>
      <c r="C35" s="39"/>
    </row>
    <row r="36" spans="1:3">
      <c r="A36" s="43"/>
      <c r="B36" s="43"/>
      <c r="C36" s="39"/>
    </row>
    <row r="37" spans="1:3">
      <c r="A37" s="43"/>
      <c r="B37" s="43"/>
      <c r="C37" s="39"/>
    </row>
    <row r="38" spans="1:3">
      <c r="A38" s="43"/>
      <c r="B38" s="43"/>
    </row>
    <row r="39" spans="1:3">
      <c r="A39" s="43"/>
      <c r="B39" s="43"/>
    </row>
    <row r="40" spans="1:3">
      <c r="A40" s="43"/>
      <c r="B40" s="43"/>
    </row>
    <row r="41" spans="1:3">
      <c r="A41" s="43"/>
      <c r="B41" s="43"/>
    </row>
    <row r="42" spans="1:3">
      <c r="A42" s="43"/>
      <c r="B42" s="43"/>
    </row>
    <row r="43" spans="1:3">
      <c r="A43" s="43"/>
      <c r="B43" s="43"/>
    </row>
    <row r="44" spans="1:3">
      <c r="A44" s="43"/>
      <c r="B44" s="43"/>
    </row>
    <row r="45" spans="1:3">
      <c r="A45" s="43"/>
      <c r="B45" s="43"/>
    </row>
    <row r="46" spans="1:3">
      <c r="A46" s="43"/>
      <c r="B46" s="43"/>
    </row>
    <row r="47" spans="1:3">
      <c r="A47" s="43"/>
      <c r="B47" s="43"/>
    </row>
    <row r="48" spans="1:3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6" workbookViewId="0">
      <selection activeCell="A28" sqref="A28"/>
    </sheetView>
  </sheetViews>
  <sheetFormatPr defaultRowHeight="12.75"/>
  <cols>
    <col min="1" max="4" width="25.7109375" customWidth="1"/>
  </cols>
  <sheetData>
    <row r="1" spans="1:6">
      <c r="E1">
        <v>29</v>
      </c>
      <c r="F1">
        <v>30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25913</v>
      </c>
      <c r="F5">
        <v>20289</v>
      </c>
    </row>
    <row r="6" spans="1:6">
      <c r="A6" t="s">
        <v>377</v>
      </c>
      <c r="B6" t="s">
        <v>103</v>
      </c>
      <c r="C6" t="s">
        <v>103</v>
      </c>
      <c r="D6" t="s">
        <v>80</v>
      </c>
      <c r="E6">
        <v>40388</v>
      </c>
      <c r="F6">
        <v>53892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23186</v>
      </c>
      <c r="F7">
        <v>17874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3956</v>
      </c>
      <c r="F8">
        <v>4855</v>
      </c>
    </row>
    <row r="9" spans="1:6">
      <c r="A9" t="s">
        <v>380</v>
      </c>
      <c r="B9" t="s">
        <v>120</v>
      </c>
      <c r="C9" t="s">
        <v>120</v>
      </c>
      <c r="D9" t="s">
        <v>116</v>
      </c>
      <c r="E9">
        <v>25809</v>
      </c>
      <c r="F9">
        <v>17799</v>
      </c>
    </row>
    <row r="10" spans="1:6">
      <c r="A10" t="s">
        <v>381</v>
      </c>
      <c r="B10" t="s">
        <v>112</v>
      </c>
      <c r="C10" t="s">
        <v>112</v>
      </c>
      <c r="D10" t="s">
        <v>116</v>
      </c>
      <c r="E10">
        <v>12087</v>
      </c>
      <c r="F10">
        <v>13936</v>
      </c>
    </row>
    <row r="11" spans="1:6">
      <c r="A11" t="s">
        <v>382</v>
      </c>
      <c r="B11" t="s">
        <v>115</v>
      </c>
      <c r="C11" t="s">
        <v>115</v>
      </c>
      <c r="D11" t="s">
        <v>116</v>
      </c>
      <c r="E11">
        <v>131339</v>
      </c>
      <c r="F11">
        <v>128645</v>
      </c>
    </row>
    <row r="12" spans="1:6">
      <c r="A12" t="s">
        <v>383</v>
      </c>
      <c r="B12" t="s">
        <v>80</v>
      </c>
      <c r="C12" t="s">
        <v>80</v>
      </c>
      <c r="D12" t="s">
        <v>80</v>
      </c>
    </row>
    <row r="13" spans="1:6">
      <c r="A13" t="s">
        <v>377</v>
      </c>
      <c r="B13" t="s">
        <v>103</v>
      </c>
      <c r="C13" t="s">
        <v>103</v>
      </c>
      <c r="D13" t="s">
        <v>80</v>
      </c>
      <c r="E13">
        <v>170799</v>
      </c>
      <c r="F13">
        <v>194714</v>
      </c>
    </row>
    <row r="14" spans="1:6">
      <c r="A14" t="s">
        <v>384</v>
      </c>
      <c r="B14" t="s">
        <v>84</v>
      </c>
      <c r="C14" t="s">
        <v>84</v>
      </c>
      <c r="D14" t="s">
        <v>80</v>
      </c>
      <c r="E14">
        <v>41304</v>
      </c>
      <c r="F14">
        <v>33783</v>
      </c>
    </row>
    <row r="15" spans="1:6">
      <c r="A15" t="s">
        <v>385</v>
      </c>
      <c r="B15" t="s">
        <v>112</v>
      </c>
      <c r="C15" t="s">
        <v>112</v>
      </c>
      <c r="D15" t="s">
        <v>80</v>
      </c>
      <c r="E15">
        <v>22283</v>
      </c>
      <c r="F15">
        <v>18177</v>
      </c>
    </row>
    <row r="16" spans="1:6">
      <c r="A16" t="s">
        <v>386</v>
      </c>
      <c r="B16" t="s">
        <v>115</v>
      </c>
      <c r="C16" t="s">
        <v>115</v>
      </c>
      <c r="D16" t="s">
        <v>80</v>
      </c>
      <c r="E16">
        <v>234386</v>
      </c>
      <c r="F16">
        <v>246674</v>
      </c>
    </row>
    <row r="17" spans="1:6">
      <c r="A17" t="s">
        <v>387</v>
      </c>
      <c r="D17" t="s">
        <v>80</v>
      </c>
      <c r="E17">
        <v>365725</v>
      </c>
      <c r="F17">
        <v>375319</v>
      </c>
    </row>
    <row r="18" spans="1:6">
      <c r="A18" t="s">
        <v>388</v>
      </c>
      <c r="D18" t="s">
        <v>80</v>
      </c>
    </row>
    <row r="19" spans="1:6">
      <c r="A19" t="s">
        <v>389</v>
      </c>
      <c r="B19" t="s">
        <v>141</v>
      </c>
      <c r="C19" t="s">
        <v>141</v>
      </c>
      <c r="D19" t="s">
        <v>141</v>
      </c>
    </row>
    <row r="20" spans="1:6">
      <c r="A20" t="s">
        <v>390</v>
      </c>
      <c r="B20" t="s">
        <v>390</v>
      </c>
      <c r="C20" t="s">
        <v>163</v>
      </c>
      <c r="D20" t="s">
        <v>141</v>
      </c>
      <c r="E20">
        <v>55888</v>
      </c>
      <c r="F20">
        <v>44242</v>
      </c>
    </row>
    <row r="21" spans="1:6">
      <c r="A21" t="s">
        <v>391</v>
      </c>
      <c r="B21" t="s">
        <v>163</v>
      </c>
      <c r="C21" t="s">
        <v>163</v>
      </c>
      <c r="D21" t="s">
        <v>141</v>
      </c>
      <c r="E21">
        <v>32687</v>
      </c>
      <c r="F21">
        <v>30551</v>
      </c>
    </row>
    <row r="22" spans="1:6">
      <c r="A22" t="s">
        <v>392</v>
      </c>
      <c r="B22" t="s">
        <v>393</v>
      </c>
      <c r="C22" t="s">
        <v>162</v>
      </c>
      <c r="D22" t="s">
        <v>141</v>
      </c>
      <c r="E22">
        <v>7543</v>
      </c>
      <c r="F22">
        <v>7548</v>
      </c>
    </row>
    <row r="23" spans="1:6">
      <c r="A23" t="s">
        <v>394</v>
      </c>
      <c r="B23" t="s">
        <v>395</v>
      </c>
      <c r="C23" t="s">
        <v>147</v>
      </c>
      <c r="D23" t="s">
        <v>141</v>
      </c>
      <c r="E23">
        <v>11964</v>
      </c>
      <c r="F23">
        <v>11977</v>
      </c>
    </row>
    <row r="24" spans="1:6">
      <c r="A24" t="s">
        <v>396</v>
      </c>
      <c r="B24" t="s">
        <v>169</v>
      </c>
      <c r="C24" t="s">
        <v>168</v>
      </c>
      <c r="D24" t="s">
        <v>165</v>
      </c>
      <c r="E24">
        <v>8784</v>
      </c>
      <c r="F24">
        <v>6496</v>
      </c>
    </row>
    <row r="25" spans="1:6">
      <c r="A25" t="s">
        <v>397</v>
      </c>
      <c r="B25" t="s">
        <v>13</v>
      </c>
      <c r="C25" t="s">
        <v>13</v>
      </c>
      <c r="D25" t="s">
        <v>141</v>
      </c>
      <c r="E25">
        <v>116866</v>
      </c>
      <c r="F25">
        <v>100814</v>
      </c>
    </row>
    <row r="26" spans="1:6">
      <c r="A26" t="s">
        <v>398</v>
      </c>
      <c r="B26" t="s">
        <v>165</v>
      </c>
      <c r="C26" t="s">
        <v>165</v>
      </c>
      <c r="D26" t="s">
        <v>165</v>
      </c>
    </row>
    <row r="27" spans="1:6">
      <c r="A27" t="s">
        <v>392</v>
      </c>
      <c r="B27" t="s">
        <v>393</v>
      </c>
      <c r="C27" t="s">
        <v>162</v>
      </c>
      <c r="D27" t="s">
        <v>141</v>
      </c>
      <c r="E27">
        <v>2797</v>
      </c>
      <c r="F27">
        <v>2836</v>
      </c>
    </row>
    <row r="28" spans="1:6">
      <c r="A28" t="s">
        <v>396</v>
      </c>
      <c r="B28" t="s">
        <v>169</v>
      </c>
      <c r="C28" t="s">
        <v>168</v>
      </c>
      <c r="D28" t="s">
        <v>165</v>
      </c>
      <c r="E28">
        <v>93735</v>
      </c>
      <c r="F28">
        <v>97207</v>
      </c>
    </row>
    <row r="29" spans="1:6">
      <c r="A29" t="s">
        <v>399</v>
      </c>
      <c r="B29" t="s">
        <v>180</v>
      </c>
      <c r="C29" t="s">
        <v>180</v>
      </c>
      <c r="D29" t="s">
        <v>165</v>
      </c>
      <c r="E29">
        <v>45180</v>
      </c>
      <c r="F29">
        <v>40415</v>
      </c>
    </row>
    <row r="30" spans="1:6">
      <c r="A30" t="s">
        <v>400</v>
      </c>
      <c r="B30" t="s">
        <v>14</v>
      </c>
      <c r="C30" t="s">
        <v>14</v>
      </c>
      <c r="D30" t="s">
        <v>165</v>
      </c>
      <c r="E30">
        <v>141712</v>
      </c>
      <c r="F30">
        <v>140458</v>
      </c>
    </row>
    <row r="31" spans="1:6">
      <c r="A31" t="s">
        <v>401</v>
      </c>
      <c r="B31" t="s">
        <v>164</v>
      </c>
      <c r="C31" t="s">
        <v>164</v>
      </c>
      <c r="D31" t="s">
        <v>165</v>
      </c>
      <c r="E31">
        <v>258578</v>
      </c>
      <c r="F31">
        <v>241272</v>
      </c>
    </row>
    <row r="32" spans="1:6">
      <c r="A32" t="s">
        <v>402</v>
      </c>
      <c r="B32" t="s">
        <v>180</v>
      </c>
      <c r="C32" t="s">
        <v>180</v>
      </c>
      <c r="D32" t="s">
        <v>165</v>
      </c>
    </row>
    <row r="33" spans="1:6">
      <c r="A33" t="s">
        <v>403</v>
      </c>
      <c r="B33" t="s">
        <v>181</v>
      </c>
      <c r="C33" t="s">
        <v>181</v>
      </c>
      <c r="D33" t="s">
        <v>181</v>
      </c>
    </row>
    <row r="34" spans="1:6">
      <c r="A34" t="s">
        <v>404</v>
      </c>
      <c r="B34" t="s">
        <v>182</v>
      </c>
      <c r="C34" t="s">
        <v>182</v>
      </c>
      <c r="D34" t="s">
        <v>181</v>
      </c>
      <c r="E34">
        <v>40201</v>
      </c>
      <c r="F34">
        <v>35867</v>
      </c>
    </row>
    <row r="35" spans="1:6">
      <c r="A35" t="s">
        <v>405</v>
      </c>
      <c r="B35" t="s">
        <v>187</v>
      </c>
      <c r="C35" t="s">
        <v>187</v>
      </c>
      <c r="D35" t="s">
        <v>181</v>
      </c>
      <c r="E35">
        <v>70400</v>
      </c>
      <c r="F35">
        <v>98330</v>
      </c>
    </row>
    <row r="36" spans="1:6">
      <c r="A36" t="s">
        <v>406</v>
      </c>
      <c r="B36" t="s">
        <v>185</v>
      </c>
      <c r="C36" t="s">
        <v>185</v>
      </c>
      <c r="D36" t="s">
        <v>181</v>
      </c>
      <c r="E36">
        <v>-3454</v>
      </c>
      <c r="F36">
        <v>-150</v>
      </c>
    </row>
    <row r="37" spans="1:6">
      <c r="A37" t="s">
        <v>407</v>
      </c>
      <c r="B37" t="s">
        <v>195</v>
      </c>
      <c r="C37" t="s">
        <v>195</v>
      </c>
      <c r="D37" t="s">
        <v>181</v>
      </c>
      <c r="E37">
        <v>107147</v>
      </c>
      <c r="F37">
        <v>134047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4" sqref="C4"/>
    </sheetView>
  </sheetViews>
  <sheetFormatPr defaultRowHeight="12.75"/>
  <cols>
    <col min="1" max="4" width="25.7109375" customWidth="1"/>
  </cols>
  <sheetData>
    <row r="1" spans="1:7">
      <c r="A1" t="s">
        <v>408</v>
      </c>
    </row>
    <row r="2" spans="1:7">
      <c r="E2">
        <v>2018</v>
      </c>
      <c r="F2">
        <v>2017</v>
      </c>
      <c r="G2">
        <v>2016</v>
      </c>
    </row>
    <row r="3" spans="1:7">
      <c r="A3" t="s">
        <v>409</v>
      </c>
    </row>
    <row r="4" spans="1:7">
      <c r="A4" t="s">
        <v>410</v>
      </c>
      <c r="B4" t="s">
        <v>411</v>
      </c>
      <c r="C4" t="s">
        <v>26</v>
      </c>
      <c r="D4" t="s">
        <v>412</v>
      </c>
      <c r="E4">
        <v>112093</v>
      </c>
      <c r="F4">
        <v>96600</v>
      </c>
      <c r="G4">
        <v>86613</v>
      </c>
    </row>
    <row r="5" spans="1:7">
      <c r="A5" t="s">
        <v>413</v>
      </c>
      <c r="B5" t="s">
        <v>412</v>
      </c>
      <c r="C5" t="s">
        <v>26</v>
      </c>
      <c r="D5" t="s">
        <v>412</v>
      </c>
      <c r="E5">
        <v>34864</v>
      </c>
      <c r="F5">
        <v>30684</v>
      </c>
      <c r="G5">
        <v>28172</v>
      </c>
    </row>
    <row r="6" spans="1:7">
      <c r="A6" t="s">
        <v>414</v>
      </c>
      <c r="D6" t="s">
        <v>412</v>
      </c>
    </row>
    <row r="7" spans="1:7">
      <c r="A7" t="s">
        <v>410</v>
      </c>
      <c r="B7" t="s">
        <v>411</v>
      </c>
      <c r="C7" t="s">
        <v>26</v>
      </c>
      <c r="D7" t="s">
        <v>412</v>
      </c>
      <c r="E7">
        <v>62420</v>
      </c>
      <c r="F7">
        <v>54938</v>
      </c>
      <c r="G7">
        <v>49952</v>
      </c>
    </row>
    <row r="8" spans="1:7">
      <c r="A8" t="s">
        <v>413</v>
      </c>
      <c r="B8" t="s">
        <v>412</v>
      </c>
      <c r="C8" t="s">
        <v>26</v>
      </c>
      <c r="D8" t="s">
        <v>412</v>
      </c>
      <c r="E8">
        <v>19955</v>
      </c>
      <c r="F8">
        <v>16514</v>
      </c>
      <c r="G8">
        <v>15348</v>
      </c>
    </row>
    <row r="9" spans="1:7">
      <c r="A9" t="s">
        <v>415</v>
      </c>
      <c r="D9" t="s">
        <v>412</v>
      </c>
    </row>
    <row r="10" spans="1:7">
      <c r="A10" t="s">
        <v>410</v>
      </c>
      <c r="B10" t="s">
        <v>411</v>
      </c>
      <c r="C10" t="s">
        <v>26</v>
      </c>
      <c r="D10" t="s">
        <v>412</v>
      </c>
      <c r="E10">
        <v>51942</v>
      </c>
      <c r="F10">
        <v>44764</v>
      </c>
      <c r="G10">
        <v>48492</v>
      </c>
    </row>
    <row r="11" spans="1:7">
      <c r="A11" t="s">
        <v>413</v>
      </c>
      <c r="B11" t="s">
        <v>412</v>
      </c>
      <c r="C11" t="s">
        <v>26</v>
      </c>
      <c r="D11" t="s">
        <v>412</v>
      </c>
      <c r="E11">
        <v>19742</v>
      </c>
      <c r="F11">
        <v>17032</v>
      </c>
      <c r="G11">
        <v>18835</v>
      </c>
    </row>
    <row r="12" spans="1:7">
      <c r="A12" t="s">
        <v>416</v>
      </c>
      <c r="D12" t="s">
        <v>412</v>
      </c>
    </row>
    <row r="13" spans="1:7">
      <c r="A13" t="s">
        <v>410</v>
      </c>
      <c r="B13" t="s">
        <v>411</v>
      </c>
      <c r="C13" t="s">
        <v>26</v>
      </c>
      <c r="D13" t="s">
        <v>412</v>
      </c>
      <c r="E13">
        <v>21733</v>
      </c>
      <c r="F13">
        <v>17733</v>
      </c>
      <c r="G13">
        <v>16928</v>
      </c>
    </row>
    <row r="14" spans="1:7">
      <c r="A14" t="s">
        <v>413</v>
      </c>
      <c r="B14" t="s">
        <v>412</v>
      </c>
      <c r="C14" t="s">
        <v>26</v>
      </c>
      <c r="D14" t="s">
        <v>412</v>
      </c>
      <c r="E14">
        <v>9500</v>
      </c>
      <c r="F14">
        <v>8097</v>
      </c>
      <c r="G14">
        <v>7165</v>
      </c>
    </row>
    <row r="15" spans="1:7">
      <c r="A15" t="s">
        <v>417</v>
      </c>
      <c r="D15" t="s">
        <v>412</v>
      </c>
    </row>
    <row r="16" spans="1:7">
      <c r="A16" t="s">
        <v>410</v>
      </c>
      <c r="B16" t="s">
        <v>411</v>
      </c>
      <c r="C16" t="s">
        <v>26</v>
      </c>
      <c r="D16" t="s">
        <v>412</v>
      </c>
      <c r="E16">
        <v>17407</v>
      </c>
      <c r="F16">
        <v>15199</v>
      </c>
      <c r="G16">
        <v>13654</v>
      </c>
    </row>
    <row r="17" spans="1:7">
      <c r="A17" t="s">
        <v>413</v>
      </c>
      <c r="B17" t="s">
        <v>412</v>
      </c>
      <c r="C17" t="s">
        <v>26</v>
      </c>
      <c r="D17" t="s">
        <v>412</v>
      </c>
      <c r="E17">
        <v>6181</v>
      </c>
      <c r="F17">
        <v>5304</v>
      </c>
      <c r="G17">
        <v>4781</v>
      </c>
    </row>
    <row r="18" spans="1:7">
      <c r="A18" t="s">
        <v>418</v>
      </c>
      <c r="D18" t="s">
        <v>412</v>
      </c>
    </row>
    <row r="19" spans="1:7">
      <c r="A19" t="s">
        <v>419</v>
      </c>
      <c r="D19" t="s">
        <v>412</v>
      </c>
    </row>
    <row r="20" spans="1:7">
      <c r="D20" t="s">
        <v>412</v>
      </c>
      <c r="E20">
        <v>2018</v>
      </c>
      <c r="F20">
        <v>2017</v>
      </c>
      <c r="G20">
        <v>2016</v>
      </c>
    </row>
    <row r="21" spans="1:7">
      <c r="A21" t="s">
        <v>420</v>
      </c>
      <c r="B21" t="s">
        <v>412</v>
      </c>
      <c r="C21" t="s">
        <v>26</v>
      </c>
      <c r="D21" t="s">
        <v>412</v>
      </c>
      <c r="E21">
        <v>90242</v>
      </c>
      <c r="F21">
        <v>77631</v>
      </c>
      <c r="G21">
        <v>74301</v>
      </c>
    </row>
    <row r="22" spans="1:7">
      <c r="A22" t="s">
        <v>421</v>
      </c>
      <c r="B22" t="s">
        <v>37</v>
      </c>
      <c r="C22" t="s">
        <v>37</v>
      </c>
      <c r="D22" t="s">
        <v>412</v>
      </c>
      <c r="E22">
        <v>-14236</v>
      </c>
      <c r="F22">
        <v>-11581</v>
      </c>
      <c r="G22">
        <v>-10045</v>
      </c>
    </row>
    <row r="23" spans="1:7">
      <c r="A23" t="s">
        <v>422</v>
      </c>
      <c r="B23" t="s">
        <v>423</v>
      </c>
      <c r="C23" t="s">
        <v>56</v>
      </c>
      <c r="D23" t="s">
        <v>412</v>
      </c>
      <c r="E23">
        <v>-5108</v>
      </c>
      <c r="F23">
        <v>-4706</v>
      </c>
      <c r="G23">
        <v>-4232</v>
      </c>
    </row>
    <row r="24" spans="1:7">
      <c r="A24" t="s">
        <v>424</v>
      </c>
      <c r="B24" t="s">
        <v>425</v>
      </c>
      <c r="C24" t="s">
        <v>33</v>
      </c>
      <c r="D24" t="s">
        <v>412</v>
      </c>
      <c r="E24">
        <v>70898</v>
      </c>
      <c r="F24">
        <v>61344</v>
      </c>
      <c r="G24">
        <v>60024</v>
      </c>
    </row>
    <row r="25" spans="1:7">
      <c r="A25" t="s">
        <v>426</v>
      </c>
      <c r="D25" t="s">
        <v>412</v>
      </c>
    </row>
    <row r="26" spans="1:7">
      <c r="A26" t="s">
        <v>427</v>
      </c>
      <c r="D26" t="s">
        <v>412</v>
      </c>
    </row>
    <row r="27" spans="1:7">
      <c r="A27" t="s">
        <v>428</v>
      </c>
      <c r="D27" t="s">
        <v>412</v>
      </c>
    </row>
    <row r="28" spans="1:7">
      <c r="D28" t="s">
        <v>412</v>
      </c>
      <c r="E28">
        <v>2018</v>
      </c>
      <c r="F28">
        <v>2017</v>
      </c>
      <c r="G28">
        <v>2016</v>
      </c>
    </row>
    <row r="29" spans="1:7">
      <c r="A29" t="s">
        <v>429</v>
      </c>
      <c r="B29" t="s">
        <v>411</v>
      </c>
      <c r="C29" t="s">
        <v>26</v>
      </c>
      <c r="D29" t="s">
        <v>412</v>
      </c>
    </row>
    <row r="30" spans="1:7">
      <c r="A30" t="s">
        <v>430</v>
      </c>
      <c r="D30" t="s">
        <v>412</v>
      </c>
      <c r="E30">
        <v>98061</v>
      </c>
      <c r="F30">
        <v>84339</v>
      </c>
      <c r="G30">
        <v>75667</v>
      </c>
    </row>
    <row r="31" spans="1:7">
      <c r="A31" t="s">
        <v>431</v>
      </c>
      <c r="D31" t="s">
        <v>412</v>
      </c>
      <c r="E31">
        <v>51942</v>
      </c>
      <c r="F31">
        <v>44764</v>
      </c>
      <c r="G31">
        <v>48492</v>
      </c>
    </row>
    <row r="32" spans="1:7">
      <c r="A32" t="s">
        <v>432</v>
      </c>
      <c r="D32" t="s">
        <v>412</v>
      </c>
      <c r="E32">
        <v>115592</v>
      </c>
      <c r="F32">
        <v>100131</v>
      </c>
      <c r="G32">
        <v>91480</v>
      </c>
    </row>
    <row r="33" spans="1:7">
      <c r="A33" t="s">
        <v>433</v>
      </c>
      <c r="D33" t="s">
        <v>412</v>
      </c>
      <c r="E33">
        <v>265595</v>
      </c>
      <c r="F33">
        <v>229234</v>
      </c>
      <c r="G33">
        <v>215639</v>
      </c>
    </row>
    <row r="34" spans="1:7">
      <c r="D34" t="s">
        <v>412</v>
      </c>
      <c r="F34">
        <v>2018</v>
      </c>
      <c r="G34">
        <v>2017</v>
      </c>
    </row>
    <row r="35" spans="1:7">
      <c r="A35" t="s">
        <v>434</v>
      </c>
      <c r="D35" t="s">
        <v>412</v>
      </c>
    </row>
    <row r="36" spans="1:7">
      <c r="A36" t="s">
        <v>430</v>
      </c>
      <c r="D36" t="s">
        <v>412</v>
      </c>
      <c r="F36">
        <v>23963</v>
      </c>
      <c r="G36">
        <v>20637</v>
      </c>
    </row>
    <row r="37" spans="1:7">
      <c r="A37" t="s">
        <v>431</v>
      </c>
      <c r="D37" t="s">
        <v>412</v>
      </c>
      <c r="F37">
        <v>13268</v>
      </c>
      <c r="G37">
        <v>10211</v>
      </c>
    </row>
    <row r="38" spans="1:7">
      <c r="A38" t="s">
        <v>432</v>
      </c>
      <c r="D38" t="s">
        <v>412</v>
      </c>
      <c r="F38">
        <v>4073</v>
      </c>
      <c r="G38">
        <v>2935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/>
  </sheetViews>
  <sheetFormatPr defaultRowHeight="12.75"/>
  <cols>
    <col min="1" max="4" width="25.7109375" customWidth="1"/>
  </cols>
  <sheetData>
    <row r="2" spans="1:7">
      <c r="E2">
        <v>29</v>
      </c>
      <c r="F2">
        <v>30</v>
      </c>
      <c r="G2">
        <v>24</v>
      </c>
    </row>
    <row r="3" spans="1:7">
      <c r="E3">
        <v>2018</v>
      </c>
      <c r="F3">
        <v>2017</v>
      </c>
      <c r="G3">
        <v>2016</v>
      </c>
    </row>
    <row r="4" spans="1:7">
      <c r="A4" t="s">
        <v>435</v>
      </c>
      <c r="B4" t="s">
        <v>436</v>
      </c>
      <c r="C4" t="s">
        <v>315</v>
      </c>
      <c r="D4" t="s">
        <v>437</v>
      </c>
      <c r="E4">
        <v>20289</v>
      </c>
      <c r="F4">
        <v>20484</v>
      </c>
      <c r="G4">
        <v>21120</v>
      </c>
    </row>
    <row r="5" spans="1:7">
      <c r="A5" t="s">
        <v>438</v>
      </c>
      <c r="B5" t="s">
        <v>231</v>
      </c>
      <c r="C5" t="s">
        <v>231</v>
      </c>
      <c r="D5" t="s">
        <v>439</v>
      </c>
    </row>
    <row r="6" spans="1:7">
      <c r="A6" t="s">
        <v>440</v>
      </c>
      <c r="B6" t="s">
        <v>232</v>
      </c>
      <c r="C6" t="s">
        <v>232</v>
      </c>
      <c r="D6" t="s">
        <v>439</v>
      </c>
      <c r="E6">
        <v>59531</v>
      </c>
      <c r="F6">
        <v>48351</v>
      </c>
      <c r="G6">
        <v>45687</v>
      </c>
    </row>
    <row r="7" spans="1:7">
      <c r="A7" t="s">
        <v>441</v>
      </c>
      <c r="D7" t="s">
        <v>439</v>
      </c>
    </row>
    <row r="8" spans="1:7">
      <c r="A8" t="s">
        <v>442</v>
      </c>
      <c r="B8" t="s">
        <v>236</v>
      </c>
      <c r="C8" t="s">
        <v>236</v>
      </c>
      <c r="D8" t="s">
        <v>439</v>
      </c>
      <c r="E8">
        <v>10903</v>
      </c>
      <c r="F8">
        <v>10157</v>
      </c>
      <c r="G8">
        <v>10505</v>
      </c>
    </row>
    <row r="9" spans="1:7">
      <c r="A9" t="s">
        <v>443</v>
      </c>
      <c r="B9" t="s">
        <v>248</v>
      </c>
      <c r="C9" t="s">
        <v>248</v>
      </c>
      <c r="D9" t="s">
        <v>439</v>
      </c>
      <c r="E9">
        <v>5340</v>
      </c>
      <c r="F9">
        <v>4840</v>
      </c>
      <c r="G9">
        <v>4210</v>
      </c>
    </row>
    <row r="10" spans="1:7">
      <c r="A10" t="s">
        <v>444</v>
      </c>
      <c r="B10" t="s">
        <v>251</v>
      </c>
      <c r="C10" t="s">
        <v>251</v>
      </c>
      <c r="D10" t="s">
        <v>439</v>
      </c>
      <c r="E10">
        <v>-32590</v>
      </c>
      <c r="F10">
        <v>5966</v>
      </c>
      <c r="G10">
        <v>4938</v>
      </c>
    </row>
    <row r="11" spans="1:7">
      <c r="A11" t="s">
        <v>445</v>
      </c>
      <c r="B11" t="s">
        <v>251</v>
      </c>
      <c r="C11" t="s">
        <v>251</v>
      </c>
      <c r="D11" t="s">
        <v>439</v>
      </c>
      <c r="E11">
        <v>-444</v>
      </c>
      <c r="F11">
        <v>-166</v>
      </c>
      <c r="G11">
        <v>486</v>
      </c>
    </row>
    <row r="12" spans="1:7">
      <c r="A12" t="s">
        <v>446</v>
      </c>
      <c r="B12" t="s">
        <v>251</v>
      </c>
      <c r="C12" t="s">
        <v>251</v>
      </c>
      <c r="D12" t="s">
        <v>439</v>
      </c>
    </row>
    <row r="13" spans="1:7">
      <c r="A13" t="s">
        <v>378</v>
      </c>
      <c r="B13" t="s">
        <v>265</v>
      </c>
      <c r="C13" t="s">
        <v>265</v>
      </c>
      <c r="D13" t="s">
        <v>439</v>
      </c>
      <c r="E13">
        <v>-5322</v>
      </c>
      <c r="F13">
        <v>-2093</v>
      </c>
      <c r="G13">
        <v>527</v>
      </c>
    </row>
    <row r="14" spans="1:7">
      <c r="A14" t="s">
        <v>379</v>
      </c>
      <c r="B14" t="s">
        <v>261</v>
      </c>
      <c r="C14" t="s">
        <v>261</v>
      </c>
      <c r="D14" t="s">
        <v>439</v>
      </c>
      <c r="E14">
        <v>828</v>
      </c>
      <c r="F14">
        <v>-2723</v>
      </c>
      <c r="G14">
        <v>217</v>
      </c>
    </row>
    <row r="15" spans="1:7">
      <c r="A15" t="s">
        <v>380</v>
      </c>
      <c r="B15" t="s">
        <v>263</v>
      </c>
      <c r="C15" t="s">
        <v>263</v>
      </c>
      <c r="D15" t="s">
        <v>439</v>
      </c>
      <c r="E15">
        <v>-8010</v>
      </c>
      <c r="F15">
        <v>-4254</v>
      </c>
      <c r="G15">
        <v>-51</v>
      </c>
    </row>
    <row r="16" spans="1:7">
      <c r="A16" t="s">
        <v>447</v>
      </c>
      <c r="B16" t="s">
        <v>276</v>
      </c>
      <c r="C16" t="s">
        <v>276</v>
      </c>
      <c r="D16" t="s">
        <v>439</v>
      </c>
      <c r="E16">
        <v>-423</v>
      </c>
      <c r="F16">
        <v>-5318</v>
      </c>
      <c r="G16">
        <v>1055</v>
      </c>
    </row>
    <row r="17" spans="1:7">
      <c r="A17" t="s">
        <v>390</v>
      </c>
      <c r="B17" t="s">
        <v>275</v>
      </c>
      <c r="C17" t="s">
        <v>275</v>
      </c>
      <c r="D17" t="s">
        <v>439</v>
      </c>
      <c r="E17">
        <v>9175</v>
      </c>
      <c r="F17">
        <v>8966</v>
      </c>
      <c r="G17">
        <v>2117</v>
      </c>
    </row>
    <row r="18" spans="1:7">
      <c r="A18" t="s">
        <v>392</v>
      </c>
      <c r="B18" t="s">
        <v>269</v>
      </c>
      <c r="C18" t="s">
        <v>269</v>
      </c>
      <c r="D18" t="s">
        <v>439</v>
      </c>
      <c r="E18">
        <v>-44</v>
      </c>
      <c r="F18">
        <v>-626</v>
      </c>
      <c r="G18">
        <v>-1554</v>
      </c>
    </row>
    <row r="19" spans="1:7">
      <c r="A19" t="s">
        <v>448</v>
      </c>
      <c r="B19" t="s">
        <v>277</v>
      </c>
      <c r="C19" t="s">
        <v>277</v>
      </c>
      <c r="D19" t="s">
        <v>439</v>
      </c>
      <c r="E19">
        <v>38490</v>
      </c>
      <c r="F19">
        <v>1125</v>
      </c>
      <c r="G19">
        <v>-1906</v>
      </c>
    </row>
    <row r="20" spans="1:7">
      <c r="A20" t="s">
        <v>449</v>
      </c>
      <c r="B20" t="s">
        <v>285</v>
      </c>
      <c r="C20" t="s">
        <v>285</v>
      </c>
      <c r="D20" t="s">
        <v>439</v>
      </c>
      <c r="E20">
        <v>77434</v>
      </c>
      <c r="F20">
        <v>64225</v>
      </c>
      <c r="G20">
        <v>66231</v>
      </c>
    </row>
    <row r="21" spans="1:7">
      <c r="A21" t="s">
        <v>450</v>
      </c>
      <c r="B21" t="s">
        <v>286</v>
      </c>
      <c r="C21" t="s">
        <v>286</v>
      </c>
      <c r="D21" t="s">
        <v>451</v>
      </c>
    </row>
    <row r="22" spans="1:7">
      <c r="A22" t="s">
        <v>452</v>
      </c>
      <c r="B22" t="s">
        <v>290</v>
      </c>
      <c r="C22" t="s">
        <v>290</v>
      </c>
      <c r="D22" t="s">
        <v>451</v>
      </c>
      <c r="E22">
        <v>-71356</v>
      </c>
      <c r="F22">
        <v>-159486</v>
      </c>
      <c r="G22">
        <v>-142428</v>
      </c>
    </row>
    <row r="23" spans="1:7">
      <c r="A23" t="s">
        <v>453</v>
      </c>
      <c r="B23" t="s">
        <v>291</v>
      </c>
      <c r="C23" t="s">
        <v>291</v>
      </c>
      <c r="D23" t="s">
        <v>451</v>
      </c>
      <c r="E23">
        <v>55881</v>
      </c>
      <c r="F23">
        <v>31775</v>
      </c>
      <c r="G23">
        <v>21258</v>
      </c>
    </row>
    <row r="24" spans="1:7">
      <c r="A24" t="s">
        <v>454</v>
      </c>
      <c r="B24" t="s">
        <v>291</v>
      </c>
      <c r="C24" t="s">
        <v>291</v>
      </c>
      <c r="D24" t="s">
        <v>451</v>
      </c>
      <c r="E24">
        <v>47838</v>
      </c>
      <c r="F24">
        <v>94564</v>
      </c>
      <c r="G24">
        <v>90536</v>
      </c>
    </row>
    <row r="25" spans="1:7">
      <c r="A25" t="s">
        <v>455</v>
      </c>
      <c r="B25" t="s">
        <v>287</v>
      </c>
      <c r="C25" t="s">
        <v>287</v>
      </c>
      <c r="D25" t="s">
        <v>451</v>
      </c>
      <c r="E25">
        <v>-13313</v>
      </c>
      <c r="F25">
        <v>-12451</v>
      </c>
      <c r="G25">
        <v>-12734</v>
      </c>
    </row>
    <row r="26" spans="1:7">
      <c r="A26" t="s">
        <v>456</v>
      </c>
      <c r="D26" t="s">
        <v>451</v>
      </c>
      <c r="E26">
        <v>-721</v>
      </c>
      <c r="F26">
        <v>-329</v>
      </c>
      <c r="G26">
        <v>-297</v>
      </c>
    </row>
    <row r="27" spans="1:7">
      <c r="A27" t="s">
        <v>457</v>
      </c>
      <c r="B27" t="s">
        <v>290</v>
      </c>
      <c r="C27" t="s">
        <v>290</v>
      </c>
      <c r="D27" t="s">
        <v>451</v>
      </c>
      <c r="E27">
        <v>-1871</v>
      </c>
      <c r="F27">
        <v>-521</v>
      </c>
      <c r="G27">
        <v>-1388</v>
      </c>
    </row>
    <row r="28" spans="1:7">
      <c r="A28" t="s">
        <v>458</v>
      </c>
      <c r="B28" t="s">
        <v>291</v>
      </c>
      <c r="C28" t="s">
        <v>291</v>
      </c>
      <c r="D28" t="s">
        <v>451</v>
      </c>
      <c r="E28">
        <v>353</v>
      </c>
      <c r="F28">
        <v>126</v>
      </c>
    </row>
    <row r="29" spans="1:7">
      <c r="A29" t="s">
        <v>445</v>
      </c>
      <c r="B29" t="s">
        <v>251</v>
      </c>
      <c r="C29" t="s">
        <v>251</v>
      </c>
      <c r="D29" t="s">
        <v>439</v>
      </c>
      <c r="E29">
        <v>-745</v>
      </c>
      <c r="F29">
        <v>-124</v>
      </c>
      <c r="G29">
        <v>-924</v>
      </c>
    </row>
    <row r="30" spans="1:7">
      <c r="A30" t="s">
        <v>459</v>
      </c>
      <c r="B30" t="s">
        <v>285</v>
      </c>
      <c r="C30" t="s">
        <v>285</v>
      </c>
      <c r="D30" t="s">
        <v>439</v>
      </c>
      <c r="E30">
        <v>16066</v>
      </c>
      <c r="F30">
        <v>-46446</v>
      </c>
      <c r="G30">
        <v>-45977</v>
      </c>
    </row>
    <row r="31" spans="1:7">
      <c r="A31" t="s">
        <v>460</v>
      </c>
      <c r="B31" t="s">
        <v>297</v>
      </c>
      <c r="C31" t="s">
        <v>297</v>
      </c>
      <c r="D31" t="s">
        <v>437</v>
      </c>
    </row>
    <row r="32" spans="1:7">
      <c r="A32" t="s">
        <v>461</v>
      </c>
      <c r="B32" t="s">
        <v>298</v>
      </c>
      <c r="C32" t="s">
        <v>298</v>
      </c>
      <c r="D32" t="s">
        <v>437</v>
      </c>
      <c r="E32">
        <v>669</v>
      </c>
      <c r="F32">
        <v>555</v>
      </c>
      <c r="G32">
        <v>495</v>
      </c>
    </row>
    <row r="33" spans="1:7">
      <c r="A33" t="s">
        <v>462</v>
      </c>
      <c r="B33" t="s">
        <v>463</v>
      </c>
      <c r="C33" t="s">
        <v>463</v>
      </c>
      <c r="D33" t="s">
        <v>437</v>
      </c>
      <c r="E33">
        <v>-2527</v>
      </c>
      <c r="F33">
        <v>-1874</v>
      </c>
      <c r="G33">
        <v>-1570</v>
      </c>
    </row>
    <row r="34" spans="1:7">
      <c r="A34" t="s">
        <v>464</v>
      </c>
      <c r="B34" t="s">
        <v>465</v>
      </c>
      <c r="C34" t="s">
        <v>307</v>
      </c>
      <c r="D34" t="s">
        <v>437</v>
      </c>
      <c r="E34">
        <v>-13712</v>
      </c>
      <c r="F34">
        <v>-12769</v>
      </c>
      <c r="G34">
        <v>-12150</v>
      </c>
    </row>
    <row r="35" spans="1:7">
      <c r="A35" t="s">
        <v>466</v>
      </c>
      <c r="B35" t="s">
        <v>298</v>
      </c>
      <c r="C35" t="s">
        <v>298</v>
      </c>
      <c r="D35" t="s">
        <v>437</v>
      </c>
      <c r="E35">
        <v>-72738</v>
      </c>
      <c r="F35">
        <v>-32900</v>
      </c>
      <c r="G35">
        <v>-29722</v>
      </c>
    </row>
    <row r="36" spans="1:7">
      <c r="A36" t="s">
        <v>467</v>
      </c>
      <c r="B36" t="s">
        <v>299</v>
      </c>
      <c r="C36" t="s">
        <v>299</v>
      </c>
      <c r="D36" t="s">
        <v>437</v>
      </c>
      <c r="E36">
        <v>6969</v>
      </c>
      <c r="F36">
        <v>28662</v>
      </c>
      <c r="G36">
        <v>24954</v>
      </c>
    </row>
    <row r="37" spans="1:7">
      <c r="A37" t="s">
        <v>468</v>
      </c>
      <c r="B37" t="s">
        <v>302</v>
      </c>
      <c r="C37" t="s">
        <v>302</v>
      </c>
      <c r="D37" t="s">
        <v>437</v>
      </c>
      <c r="E37">
        <v>-6500</v>
      </c>
      <c r="F37">
        <v>-3500</v>
      </c>
      <c r="G37">
        <v>-2500</v>
      </c>
    </row>
    <row r="38" spans="1:7">
      <c r="A38" t="s">
        <v>469</v>
      </c>
      <c r="D38" t="s">
        <v>437</v>
      </c>
      <c r="E38">
        <v>-37</v>
      </c>
      <c r="F38">
        <v>3852</v>
      </c>
      <c r="G38">
        <v>-397</v>
      </c>
    </row>
    <row r="39" spans="1:7">
      <c r="A39" t="s">
        <v>470</v>
      </c>
      <c r="B39" t="s">
        <v>311</v>
      </c>
      <c r="C39" t="s">
        <v>311</v>
      </c>
      <c r="D39" t="s">
        <v>437</v>
      </c>
      <c r="E39">
        <v>-87876</v>
      </c>
      <c r="F39">
        <v>-17974</v>
      </c>
      <c r="G39">
        <v>-20890</v>
      </c>
    </row>
    <row r="40" spans="1:7">
      <c r="A40" t="s">
        <v>471</v>
      </c>
      <c r="B40" t="s">
        <v>314</v>
      </c>
      <c r="C40" t="s">
        <v>314</v>
      </c>
      <c r="D40" t="s">
        <v>437</v>
      </c>
      <c r="E40">
        <v>5624</v>
      </c>
      <c r="F40">
        <v>-195</v>
      </c>
      <c r="G40">
        <v>-636</v>
      </c>
    </row>
    <row r="41" spans="1:7">
      <c r="A41" t="s">
        <v>472</v>
      </c>
      <c r="B41" t="s">
        <v>316</v>
      </c>
      <c r="C41" t="s">
        <v>316</v>
      </c>
      <c r="D41" t="s">
        <v>437</v>
      </c>
      <c r="E41">
        <v>25913</v>
      </c>
      <c r="F41">
        <v>20289</v>
      </c>
      <c r="G41">
        <v>20484</v>
      </c>
    </row>
    <row r="42" spans="1:7">
      <c r="A42" t="s">
        <v>473</v>
      </c>
      <c r="D42" t="s">
        <v>437</v>
      </c>
    </row>
    <row r="43" spans="1:7">
      <c r="A43" t="s">
        <v>474</v>
      </c>
      <c r="B43" t="s">
        <v>475</v>
      </c>
      <c r="C43" t="s">
        <v>247</v>
      </c>
      <c r="D43" t="s">
        <v>439</v>
      </c>
      <c r="E43">
        <v>10417</v>
      </c>
      <c r="F43">
        <v>11591</v>
      </c>
      <c r="G43">
        <v>10444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204D07-C21B-4707-9B89-8C1DC7657A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FEBED6-B22B-494C-B636-74AF90AF8A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1D179-C01A-49EC-84FD-F78BF22B4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2021-10-12T06:06:16Z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