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20490" windowHeight="7050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36" i="1" l="1"/>
  <c r="F36" i="1"/>
  <c r="G24" i="1"/>
  <c r="F24" i="1"/>
  <c r="G432" i="1" l="1"/>
  <c r="G433" i="1" s="1"/>
  <c r="F432" i="1"/>
  <c r="F433" i="1" s="1"/>
  <c r="G418" i="1"/>
  <c r="G417" i="1"/>
  <c r="F417" i="1"/>
  <c r="F418" i="1" s="1"/>
  <c r="G409" i="1"/>
  <c r="G410" i="1" s="1"/>
  <c r="F409" i="1"/>
  <c r="F410" i="1" s="1"/>
  <c r="G397" i="1"/>
  <c r="F397" i="1"/>
  <c r="I382" i="1"/>
  <c r="H382" i="1"/>
  <c r="O381" i="1"/>
  <c r="N381" i="1"/>
  <c r="M381" i="1"/>
  <c r="L381" i="1"/>
  <c r="K381" i="1"/>
  <c r="J381" i="1"/>
  <c r="O377" i="1"/>
  <c r="N377" i="1"/>
  <c r="I376" i="1"/>
  <c r="H376" i="1"/>
  <c r="O375" i="1"/>
  <c r="N375" i="1"/>
  <c r="M375" i="1"/>
  <c r="L375" i="1"/>
  <c r="K375" i="1"/>
  <c r="J375" i="1"/>
  <c r="M373" i="1"/>
  <c r="L373" i="1"/>
  <c r="I371" i="1"/>
  <c r="H371" i="1"/>
  <c r="K370" i="1"/>
  <c r="J370" i="1"/>
  <c r="M369" i="1"/>
  <c r="L369" i="1"/>
  <c r="O368" i="1"/>
  <c r="N368" i="1"/>
  <c r="I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F128" i="1" s="1"/>
  <c r="F7" i="1" s="1"/>
  <c r="O100" i="1"/>
  <c r="N100" i="1"/>
  <c r="M100" i="1"/>
  <c r="L100" i="1"/>
  <c r="K100" i="1"/>
  <c r="J100" i="1"/>
  <c r="I100" i="1"/>
  <c r="H100" i="1"/>
  <c r="F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L30" i="1"/>
  <c r="K30" i="1"/>
  <c r="K369" i="1" s="1"/>
  <c r="J30" i="1"/>
  <c r="J369" i="1" s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L366" i="1" s="1"/>
  <c r="K12" i="1"/>
  <c r="K366" i="1" s="1"/>
  <c r="J12" i="1"/>
  <c r="J366" i="1" s="1"/>
  <c r="I12" i="1"/>
  <c r="H12" i="1"/>
  <c r="O11" i="1"/>
  <c r="N11" i="1"/>
  <c r="M11" i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L371" i="1" s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77" i="1" l="1"/>
  <c r="F377" i="1"/>
  <c r="G44" i="1"/>
  <c r="G370" i="1" s="1"/>
  <c r="F44" i="1"/>
  <c r="F59" i="1" s="1"/>
  <c r="F67" i="1" s="1"/>
  <c r="F71" i="1" s="1"/>
  <c r="G383" i="1"/>
  <c r="G382" i="1"/>
  <c r="G366" i="1"/>
  <c r="F383" i="1"/>
  <c r="F382" i="1"/>
  <c r="F12" i="1"/>
  <c r="G326" i="1"/>
  <c r="F297" i="1"/>
  <c r="F319" i="1" s="1"/>
  <c r="F326" i="1" s="1"/>
  <c r="J368" i="1"/>
  <c r="N370" i="1"/>
  <c r="J372" i="1"/>
  <c r="H373" i="1"/>
  <c r="F375" i="1"/>
  <c r="L376" i="1"/>
  <c r="J377" i="1"/>
  <c r="H378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L368" i="1"/>
  <c r="H375" i="1"/>
  <c r="F376" i="1"/>
  <c r="N376" i="1"/>
  <c r="L377" i="1"/>
  <c r="H381" i="1"/>
  <c r="N382" i="1"/>
  <c r="J384" i="1"/>
  <c r="M368" i="1"/>
  <c r="I375" i="1"/>
  <c r="G376" i="1"/>
  <c r="O376" i="1"/>
  <c r="M377" i="1"/>
  <c r="I381" i="1"/>
  <c r="O382" i="1"/>
  <c r="K384" i="1"/>
  <c r="F363" i="1"/>
  <c r="N372" i="1"/>
  <c r="L378" i="1"/>
  <c r="G363" i="1"/>
  <c r="O372" i="1"/>
  <c r="M378" i="1"/>
  <c r="F13" i="1"/>
  <c r="H363" i="1"/>
  <c r="G13" i="1"/>
  <c r="G14" i="1" s="1"/>
  <c r="I363" i="1"/>
  <c r="G59" i="1" l="1"/>
  <c r="G67" i="1" s="1"/>
  <c r="G71" i="1" s="1"/>
  <c r="G373" i="1" s="1"/>
  <c r="G378" i="1"/>
  <c r="F370" i="1"/>
  <c r="F378" i="1"/>
  <c r="F353" i="1"/>
  <c r="F355" i="1" s="1"/>
  <c r="F357" i="1" s="1"/>
  <c r="F385" i="1"/>
  <c r="F366" i="1"/>
  <c r="F14" i="1"/>
  <c r="G353" i="1"/>
  <c r="G355" i="1" s="1"/>
  <c r="G357" i="1" s="1"/>
  <c r="G385" i="1"/>
  <c r="F373" i="1"/>
  <c r="F83" i="1"/>
  <c r="F372" i="1"/>
  <c r="F6" i="1"/>
  <c r="G83" i="1" l="1"/>
  <c r="G6" i="1"/>
  <c r="G371" i="1" s="1"/>
  <c r="G372" i="1"/>
  <c r="F371" i="1"/>
  <c r="F365" i="1" l="1"/>
  <c r="G365" i="1"/>
</calcChain>
</file>

<file path=xl/sharedStrings.xml><?xml version="1.0" encoding="utf-8"?>
<sst xmlns="http://schemas.openxmlformats.org/spreadsheetml/2006/main" count="695" uniqueCount="479">
  <si>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</si>
  <si>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</si>
  <si>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</si>
  <si>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</si>
  <si>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</si>
  <si>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</si>
  <si>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</si>
  <si>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</si>
  <si>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</si>
  <si>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</si>
  <si>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</si>
  <si>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</si>
  <si>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</si>
  <si>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</si>
  <si>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</si>
  <si>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</si>
  <si>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</si>
  <si>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</si>
  <si>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</si>
  <si>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</si>
  <si>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</si>
  <si>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</si>
  <si>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</si>
  <si>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</si>
  <si>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</si>
  <si>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</si>
  <si>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</si>
  <si>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</si>
  <si>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</si>
  <si>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</si>
  <si>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</si>
  <si>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</si>
  <si>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</si>
  <si>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</si>
  <si>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</si>
  <si>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</si>
  <si>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</si>
  <si>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</si>
  <si>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</si>
  <si>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</si>
  <si>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</si>
  <si>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</si>
  <si>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</si>
  <si>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</si>
  <si>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</si>
  <si>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</si>
  <si>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</si>
  <si>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</si>
  <si>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</si>
  <si>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</si>
  <si>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</si>
  <si>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</si>
  <si>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</si>
  <si>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</si>
  <si>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</si>
  <si>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</si>
  <si>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</si>
  <si>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</si>
  <si>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</si>
  <si>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</si>
  <si>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</si>
  <si>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</si>
  <si>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</si>
  <si>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</si>
  <si>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</si>
  <si>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</si>
  <si>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</si>
  <si>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</si>
  <si>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</si>
  <si>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</si>
  <si>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</si>
  <si>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</si>
  <si>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</si>
  <si>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</si>
  <si>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</si>
  <si>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</si>
  <si>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</si>
  <si>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</si>
  <si>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</si>
  <si>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</si>
  <si>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</si>
  <si>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</si>
  <si>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</si>
  <si>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</si>
  <si>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</si>
  <si>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</si>
  <si>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</si>
  <si>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</si>
  <si>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</si>
  <si>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</si>
  <si>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</si>
  <si>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</si>
  <si>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</si>
  <si>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</si>
  <si>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</si>
  <si>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</si>
  <si>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</si>
  <si>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</si>
  <si>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</si>
  <si>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</si>
  <si>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</si>
  <si>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</si>
  <si>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</si>
  <si>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</si>
  <si>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</si>
  <si>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</si>
  <si>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</si>
  <si>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</si>
  <si>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</si>
  <si>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</si>
  <si>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</si>
  <si>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</si>
  <si>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</si>
  <si>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</si>
  <si>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</si>
  <si>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</si>
  <si>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</si>
  <si>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</si>
  <si>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</si>
  <si>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</si>
  <si>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</si>
  <si>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</si>
  <si>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</si>
  <si>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</si>
  <si>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</si>
  <si>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</si>
  <si>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</si>
  <si>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</si>
  <si>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</si>
  <si>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</si>
  <si>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</si>
  <si>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</si>
  <si>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</si>
  <si>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</si>
  <si>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</si>
  <si>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</si>
  <si>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</si>
  <si>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</si>
  <si>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</si>
  <si>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</si>
  <si>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</si>
  <si>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</si>
  <si>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</si>
  <si>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</si>
  <si>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</si>
  <si>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</si>
  <si>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</si>
  <si>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</si>
  <si>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</si>
  <si>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</si>
  <si>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</si>
  <si>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</si>
  <si>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</si>
  <si>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</si>
  <si>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</si>
  <si>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</si>
  <si>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</si>
  <si>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</si>
  <si>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</si>
  <si>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</si>
  <si>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</si>
  <si>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</si>
  <si>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</si>
  <si>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</si>
  <si>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</si>
  <si>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</si>
  <si>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</si>
  <si>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</si>
  <si>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</si>
  <si>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</si>
  <si>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</si>
  <si>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</si>
  <si>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</si>
  <si>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</si>
  <si>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</si>
  <si>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</si>
  <si>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</si>
  <si>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</si>
  <si>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</si>
  <si>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</si>
  <si>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</si>
  <si>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</si>
  <si>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</si>
  <si>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</si>
  <si>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</si>
  <si>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</si>
  <si>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</si>
  <si>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</si>
  <si>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</si>
  <si>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</si>
  <si>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</si>
  <si>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</si>
  <si>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</si>
  <si>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</si>
  <si>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</si>
  <si>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</si>
  <si>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</si>
  <si>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</si>
  <si>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</si>
  <si>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</si>
  <si>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</si>
  <si>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</si>
  <si>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</si>
  <si>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</si>
  <si>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</si>
  <si>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</si>
  <si>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</si>
  <si>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</si>
  <si>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</si>
  <si>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</si>
  <si>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</si>
  <si>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</si>
  <si>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</si>
  <si>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</si>
  <si>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</si>
  <si>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</si>
  <si>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</si>
  <si>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</si>
  <si>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</si>
  <si>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</si>
  <si>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</si>
  <si>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</si>
  <si>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</si>
  <si>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</si>
  <si>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</si>
  <si>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</si>
  <si>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</si>
  <si>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</si>
  <si>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</si>
  <si>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</si>
  <si>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</si>
  <si>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</si>
  <si>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</si>
  <si>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</si>
  <si>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</si>
  <si>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</si>
  <si>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</si>
  <si>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</si>
  <si>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</si>
  <si>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</si>
  <si>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</si>
  <si>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</si>
  <si>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</si>
  <si>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</si>
  <si>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</si>
  <si>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</si>
  <si>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</si>
  <si>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</si>
  <si>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</si>
  <si>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</si>
  <si>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</si>
  <si>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</si>
  <si>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</si>
  <si>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</si>
  <si>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</si>
  <si>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</si>
  <si>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</si>
  <si>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</si>
  <si>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</si>
  <si>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</si>
  <si>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</si>
  <si>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</si>
  <si>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</si>
  <si>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</si>
  <si>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</si>
  <si>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</si>
  <si>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</si>
  <si>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</si>
  <si>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</si>
  <si>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</si>
  <si>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</si>
  <si>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</si>
  <si>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</si>
  <si>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</si>
  <si>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</si>
  <si>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</si>
  <si>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</si>
  <si>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</si>
  <si>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</si>
  <si>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</si>
  <si>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</si>
  <si>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</si>
  <si>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</si>
  <si>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</si>
  <si>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</si>
  <si>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</si>
  <si>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</si>
  <si>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</si>
  <si>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</si>
  <si>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</si>
  <si>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</si>
  <si>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</si>
  <si>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</si>
  <si>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</si>
  <si>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</si>
  <si>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</si>
  <si>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</si>
  <si>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</si>
  <si>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</si>
  <si>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</si>
  <si>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</si>
  <si>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</si>
  <si>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</si>
  <si>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</si>
  <si>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</si>
  <si>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</si>
  <si>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</si>
  <si>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</si>
  <si>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</si>
  <si>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</si>
  <si>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</si>
  <si>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</si>
  <si>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</si>
  <si>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</si>
  <si>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</si>
  <si>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</si>
  <si>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</si>
  <si>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</si>
  <si>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</si>
  <si>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</si>
  <si>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</si>
  <si>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</si>
  <si>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</si>
  <si>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</si>
  <si>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</si>
  <si>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</si>
  <si>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</si>
  <si>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</si>
  <si>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</si>
  <si>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</si>
  <si>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</si>
  <si>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</si>
  <si>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</si>
  <si>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</si>
  <si>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</si>
  <si>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</si>
  <si>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</si>
  <si>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</si>
  <si>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</si>
  <si>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</si>
  <si>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</si>
  <si>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</si>
  <si>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</si>
  <si>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</si>
  <si>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</si>
  <si>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</si>
  <si>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</si>
  <si>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</si>
  <si>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</si>
  <si>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</si>
  <si>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</si>
  <si>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</si>
  <si>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</si>
  <si>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</si>
  <si>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</si>
  <si>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</si>
  <si>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</si>
  <si>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</si>
  <si>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</si>
  <si>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</si>
  <si>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</si>
  <si>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</si>
  <si>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</si>
  <si>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</si>
  <si>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</si>
  <si>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</si>
  <si>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</si>
  <si>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</si>
  <si>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</si>
  <si>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</si>
  <si>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</si>
  <si>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</si>
  <si>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</si>
  <si>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</si>
  <si>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</si>
  <si>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CONDENSED FINANCIAL INFORMATION OF REGISTRANT</t>
  </si>
  <si>
    <t>ATLANTIC AMERICAN CORPORATION</t>
  </si>
  <si>
    <t>(Parent Company Only)</t>
  </si>
  <si>
    <t>BALANCE SHEETS</t>
  </si>
  <si>
    <t>ASSETS</t>
  </si>
  <si>
    <t>Cash and cash equivalents</t>
  </si>
  <si>
    <t>Investments</t>
  </si>
  <si>
    <t>Investments in unconsolidated trusts</t>
  </si>
  <si>
    <t>Deferred tax asset, net</t>
  </si>
  <si>
    <t>Income taxes receivable from subsidiaries</t>
  </si>
  <si>
    <t>Other assets</t>
  </si>
  <si>
    <t>Total assets</t>
  </si>
  <si>
    <t>LIABILITIES AND SHAREHOLDERS EQUITY</t>
  </si>
  <si>
    <t>Deferred tax liability, net</t>
  </si>
  <si>
    <t>Junior subordinated debentures</t>
  </si>
  <si>
    <t>Total liabilities</t>
  </si>
  <si>
    <t>Shareholders equity</t>
  </si>
  <si>
    <t>Revenue:</t>
  </si>
  <si>
    <t>Revenue</t>
  </si>
  <si>
    <t>Insurance premiums, net</t>
  </si>
  <si>
    <t>Net investment income</t>
  </si>
  <si>
    <t>Realized investment gains, net</t>
  </si>
  <si>
    <t>Gain on Disposals</t>
  </si>
  <si>
    <t>Unrealized losses on equity securities, net</t>
  </si>
  <si>
    <t>Other income</t>
  </si>
  <si>
    <t>Total revenue</t>
  </si>
  <si>
    <t>Total Cost of Revenue</t>
  </si>
  <si>
    <t>Total Cost of Revenue TODO REMOVE</t>
  </si>
  <si>
    <t>Benefits and expenses:</t>
  </si>
  <si>
    <t>Insurance benefits and losses incurred</t>
  </si>
  <si>
    <t>Other Income - net</t>
  </si>
  <si>
    <t>Commissions and underwriting expenses</t>
  </si>
  <si>
    <t>Interest expense</t>
  </si>
  <si>
    <t>Other expense</t>
  </si>
  <si>
    <t>Other Expenses</t>
  </si>
  <si>
    <t>Total benefits and expenses</t>
  </si>
  <si>
    <t>Income (loss) before income taxes</t>
  </si>
  <si>
    <t>Profit before Zakat</t>
  </si>
  <si>
    <t>Income tax expense (benefit)</t>
  </si>
  <si>
    <t>Net income (loss)</t>
  </si>
  <si>
    <t>Preferred stock dividends</t>
  </si>
  <si>
    <t>Net income (loss) applicable to common shareholders</t>
  </si>
  <si>
    <t>CONSOLIDATED STATEMENTS OF CASH FLOWS</t>
  </si>
  <si>
    <t>Cash flows from operating activities:</t>
  </si>
  <si>
    <t>Operating Activities</t>
  </si>
  <si>
    <t>Net (loss) income</t>
  </si>
  <si>
    <t>Adjustments to reconcile net (loss) income to net cash provided by operating activities:</t>
  </si>
  <si>
    <t>Amortization of deferred acquisition costs</t>
  </si>
  <si>
    <t>Acquisition costs deferred</t>
  </si>
  <si>
    <t>Distributions received from equity method investees</t>
  </si>
  <si>
    <t>Compensation expense related to share awards</t>
  </si>
  <si>
    <t>Depreciation and amortization</t>
  </si>
  <si>
    <t>Deferred income tax benefit</t>
  </si>
  <si>
    <t>Increase in receivables, net</t>
  </si>
  <si>
    <t>Increase in insurance reserves and policyholder funds</t>
  </si>
  <si>
    <t>(Decrease) increase in other liabilities</t>
  </si>
  <si>
    <t>Other, net</t>
  </si>
  <si>
    <t>Net cash provided by operating activities</t>
  </si>
  <si>
    <t>Cash flows from investing activities:</t>
  </si>
  <si>
    <t>Investing Activities</t>
  </si>
  <si>
    <t>Proceeds from investments sold</t>
  </si>
  <si>
    <t>Proceeds from investments matured, called or redeemed</t>
  </si>
  <si>
    <t>Investments purchased</t>
  </si>
  <si>
    <t>Additions to property and equipment</t>
  </si>
  <si>
    <t>Net cash (used in) provided by investing activities</t>
  </si>
  <si>
    <t>Cash flows from financing activities:</t>
  </si>
  <si>
    <t>Financing Activities</t>
  </si>
  <si>
    <t>Payment of dividends on Series D preferred stock</t>
  </si>
  <si>
    <t xml:space="preserve">Dividend paid to shareholders to parent on minority interests </t>
  </si>
  <si>
    <t>Payment of dividends on common stock</t>
  </si>
  <si>
    <t>Proceeds from shares issued under stock plans</t>
  </si>
  <si>
    <t>Treasury stock acquired  share repurchase authorization</t>
  </si>
  <si>
    <t>Finance Costs</t>
  </si>
  <si>
    <t>Treasury stock acquired  net employee share-based compensation</t>
  </si>
  <si>
    <t>Net cash used in financing activities</t>
  </si>
  <si>
    <t>Net (decrease) increase in cash</t>
  </si>
  <si>
    <t>Cash and cash equivalents at beginning of year</t>
  </si>
  <si>
    <t>Cash and cash equivalents at beginning of period</t>
  </si>
  <si>
    <t>Cash and cash equivalents at end of year</t>
  </si>
  <si>
    <t>Supplemental cash flow information:</t>
  </si>
  <si>
    <t>Cash paid for interest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</si>
  <si>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</si>
  <si>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</si>
  <si>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</si>
  <si>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</si>
  <si>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</si>
  <si>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net investment income</t>
  </si>
  <si>
    <t>other operating expenses</t>
  </si>
  <si>
    <t>other non-current liabilities</t>
  </si>
  <si>
    <t>changed value</t>
  </si>
  <si>
    <t>matches total revenue</t>
  </si>
  <si>
    <t>insurance premiums, net</t>
  </si>
  <si>
    <t>realized investment gains, net</t>
  </si>
  <si>
    <t>unrealised losses on equity securities, net</t>
  </si>
  <si>
    <t>other income</t>
  </si>
  <si>
    <t>insurance benefits and losses incurred</t>
  </si>
  <si>
    <t>commissions and underwriting expenses</t>
  </si>
  <si>
    <t>moved to row 24</t>
  </si>
  <si>
    <t>moved to row 184</t>
  </si>
  <si>
    <t>other payables</t>
  </si>
  <si>
    <t>junior subordinated debentures</t>
  </si>
  <si>
    <t>added from pdf</t>
  </si>
  <si>
    <t>other reserves</t>
  </si>
  <si>
    <t>shareholders'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</si>
</sst>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4" fillId="12" borderId="0" xfId="0" applyFont="1" applyFill="1"/>
    <xf numFmtId="3" fontId="0" fillId="13" borderId="0" xfId="0" applyFill="1"/>
    <xf numFmtId="3" fontId="4" fillId="13" borderId="0" xfId="0" applyFont="1" applyFill="1"/>
    <xf numFmtId="3" fontId="4" fillId="0" borderId="0" xfId="0" applyFont="1" applyFill="1"/>
    <xf numFmtId="3" fontId="0" fillId="12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48-40DE-8C02-57400E9680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A4-4CFF-BF2C-BCD2C74DA4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16-48A3-9D85-ABDDEE5A3A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98-468F-B9A2-A5A4FCEB8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DA-4F14-A7EF-BA951D9667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C0-44FF-8FD7-41BBBD427C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A4-4CFA-B2D0-720763706B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6D-4D93-8D55-38577A993A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AAA-4155-A778-7F9C64C410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CA5-4CDC-ACDE-1924EB7B75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E9-4CBA-9917-70D7A142B3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B2-4246-B6BE-03ECDE2C0C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DF-4170-A33C-7365D847D7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6D-4AE2-8404-760C0D4D8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50-41DB-91D8-2AB51EA755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-1103</v>
      </c>
      <c r="G6" s="7">
        <f t="shared" ref="G6:O6" si="1">IF(G4=$BF$1,"",G71)</f>
        <v>4129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130983</v>
      </c>
      <c r="G7" s="7">
        <f t="shared" ref="G7:O7" si="2">IF(G4=$BF$1,"",G128)</f>
        <v>137448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5998</v>
      </c>
      <c r="G8" s="7">
        <f t="shared" ref="G8:O8" si="3">IF(G4=$BF$1,"",G161)</f>
        <v>12611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1871</v>
      </c>
      <c r="G9" s="7">
        <f t="shared" ref="G9:O9" si="4">IF(G4=$BF$1,"",G189)</f>
        <v>2085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33738</v>
      </c>
      <c r="G10" s="7">
        <f t="shared" ref="G10:O10" si="5">IF(G4=$BF$1,"",G210)</f>
        <v>34991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101372</v>
      </c>
      <c r="G11" s="7">
        <f t="shared" ref="G11:O11" si="6">IF(G4=$BF$1,"",G227)</f>
        <v>112983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136981</v>
      </c>
      <c r="G12" s="35">
        <f t="shared" ref="G12:O12" si="7">IF(G4=$BF$1,"",SUM(G7:G8))</f>
        <v>150059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136981</v>
      </c>
      <c r="G13" s="35">
        <f t="shared" ref="G13:O13" si="8">IF(G4=$BF$1,"",SUM(G9:G11))</f>
        <v>150059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172931+9549+5154-2194+113</f>
        <v>185553</v>
      </c>
      <c r="G24">
        <f>163327+8496+9168+123</f>
        <v>181114</v>
      </c>
      <c r="P24" s="45" t="s">
        <v>464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185553</v>
      </c>
      <c r="G30" s="7">
        <f>IF(G4=$BF$1,"",G24-G25+ABS(G26)-G27-G28-G29)</f>
        <v>181114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7" t="s">
        <v>465</v>
      </c>
    </row>
    <row r="31" spans="5:16">
      <c r="E31" s="12" t="s">
        <v>33</v>
      </c>
      <c r="F31"/>
      <c r="G31"/>
      <c r="P31" s="48"/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</row>
    <row r="35" spans="5:16">
      <c r="E35" s="1" t="s">
        <v>37</v>
      </c>
    </row>
    <row r="36" spans="5:16">
      <c r="E36" s="1" t="s">
        <v>38</v>
      </c>
      <c r="F36" s="38">
        <f>132650+39042</f>
        <v>171692</v>
      </c>
      <c r="G36" s="38">
        <f>117515+43446</f>
        <v>160961</v>
      </c>
      <c r="P36" s="45" t="s">
        <v>464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171692</v>
      </c>
      <c r="G43" s="7">
        <f>G32+G33+G34+G35+G36+G37+G38+G39+G40+G41+G42</f>
        <v>160961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13861</v>
      </c>
      <c r="G44" s="7">
        <f>IF(G4=$BF$1,"",G30+G31-G43)</f>
        <v>20153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  <c r="F45"/>
      <c r="G45"/>
      <c r="P45" s="45" t="s">
        <v>472</v>
      </c>
    </row>
    <row r="46" spans="5:16">
      <c r="E46" s="1" t="s">
        <v>48</v>
      </c>
      <c r="F46"/>
      <c r="G46"/>
      <c r="P46" s="45" t="s">
        <v>472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2037</v>
      </c>
      <c r="G49">
        <v>1723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5" t="s">
        <v>472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>
        <v>12795</v>
      </c>
      <c r="G56">
        <v>13074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-971</v>
      </c>
      <c r="G59" s="7">
        <f>IF(G4=$BF$1,"",G44+G45+G46+G47+G48-G49-G50-G51+G52-G53+G54+G55-G56+G57+G58)</f>
        <v>5356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6"/>
    </row>
    <row r="60" spans="5:16">
      <c r="E60" s="1" t="s">
        <v>62</v>
      </c>
      <c r="F60">
        <v>-267</v>
      </c>
      <c r="G60">
        <v>828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-704</v>
      </c>
      <c r="G67" s="7">
        <f>IF(G4=$BF$1,"",SUM(G59,-G60,-ABS(G61),-G62,-G66))</f>
        <v>4528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6"/>
    </row>
    <row r="68" spans="5:16">
      <c r="E68" s="1" t="s">
        <v>67</v>
      </c>
      <c r="F68">
        <v>-399</v>
      </c>
      <c r="G68">
        <v>-399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-1103</v>
      </c>
      <c r="G71" s="7">
        <f t="shared" ref="G71:O71" si="14">IF(G4=$BF$1,"",SUM(G67:G70))</f>
        <v>4129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6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-1103</v>
      </c>
      <c r="G83" s="7">
        <f t="shared" ref="G83:O83" si="15">IF(G4=$BF$1,"",SUM(G71:G82))</f>
        <v>4129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0</v>
      </c>
      <c r="G98" s="7">
        <f>IF(G4=$BF$1,"",G89+G90+G91+G92+G93+G94+G95+G96)</f>
        <v>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0</v>
      </c>
      <c r="G100" s="7">
        <f t="shared" ref="G100:O100" si="17">IF(G4=$BF$1,"",G98+G99)</f>
        <v>0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  <c r="F111">
        <v>3524</v>
      </c>
      <c r="G111">
        <v>0</v>
      </c>
    </row>
    <row r="112" spans="5:15">
      <c r="E112" s="1" t="s">
        <v>102</v>
      </c>
    </row>
    <row r="113" spans="5:16">
      <c r="E113" s="1" t="s">
        <v>103</v>
      </c>
      <c r="F113">
        <v>14154</v>
      </c>
      <c r="G113">
        <v>16097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  <c r="F117">
        <v>109994</v>
      </c>
      <c r="G117">
        <v>117589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3311</v>
      </c>
      <c r="G126">
        <v>3762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130983</v>
      </c>
      <c r="G128" s="7">
        <f t="shared" ref="G128:O128" si="19">IF(G4=$BF$1,"",G100+SUM(G104:G126))</f>
        <v>137448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6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3142</v>
      </c>
      <c r="G130">
        <v>9732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3142</v>
      </c>
      <c r="G140" s="7">
        <f t="shared" ref="G140:O140" si="20">IF(G4=$BF$1,"",G130+G131+G132+G133+G134+G135+G136+G139)</f>
        <v>9732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  <c r="F151">
        <v>2856</v>
      </c>
      <c r="G151">
        <v>2879</v>
      </c>
    </row>
    <row r="154" spans="5:15">
      <c r="E154" s="12" t="s">
        <v>134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2856</v>
      </c>
      <c r="G160" s="7">
        <f>IF(G4=$BF$1,"",G146+G147+G148+G149+G150+G151+G152+G153+G154+G155+G156+G157+G158+G159)</f>
        <v>2879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5998</v>
      </c>
      <c r="G161" s="7">
        <f t="shared" ref="G161:O161" si="22">IF(G4=$BF$1,"",G140+G145+G160)</f>
        <v>12611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6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v>1871</v>
      </c>
      <c r="G184" s="38">
        <v>2085</v>
      </c>
      <c r="P184" s="49"/>
    </row>
    <row r="185" spans="5:16">
      <c r="E185" s="12" t="s">
        <v>162</v>
      </c>
    </row>
    <row r="187" spans="5:16">
      <c r="E187" s="1" t="s">
        <v>163</v>
      </c>
      <c r="F187"/>
      <c r="G187"/>
      <c r="P187" s="45" t="s">
        <v>473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1871</v>
      </c>
      <c r="G189" s="7">
        <f t="shared" ref="G189:O189" si="23">IF(G4=$BF$1,"",SUM(G163:G188))</f>
        <v>2085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6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0</v>
      </c>
      <c r="G203">
        <v>1253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 s="38">
        <v>33738</v>
      </c>
      <c r="G209" s="38">
        <v>33738</v>
      </c>
      <c r="P209" s="45" t="s">
        <v>476</v>
      </c>
    </row>
    <row r="210" spans="5:16">
      <c r="E210" s="6" t="s">
        <v>14</v>
      </c>
      <c r="F210" s="7">
        <f>SUM(F191:F209)</f>
        <v>33738</v>
      </c>
      <c r="G210" s="7">
        <f t="shared" ref="G210:O210" si="24">IF(G4=$BF$1,"",SUM(G191:G209))</f>
        <v>34991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6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</row>
    <row r="218" spans="5:16">
      <c r="E218" s="1" t="s">
        <v>188</v>
      </c>
    </row>
    <row r="219" spans="5:16">
      <c r="E219" s="1" t="s">
        <v>189</v>
      </c>
      <c r="F219" s="38">
        <v>101372</v>
      </c>
      <c r="G219" s="38">
        <v>112983</v>
      </c>
      <c r="P219" s="45" t="s">
        <v>476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101372</v>
      </c>
      <c r="G227" s="7">
        <f t="shared" ref="G227:O227" si="25">IF(G4=$BF$1,"",SUM(G212:G226))</f>
        <v>112983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-704</v>
      </c>
      <c r="G267">
        <v>4528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987</v>
      </c>
      <c r="G271">
        <v>1438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</row>
    <row r="276" spans="5:7">
      <c r="E276" s="1" t="s">
        <v>241</v>
      </c>
      <c r="F276">
        <v>10777</v>
      </c>
      <c r="G276">
        <v>9535</v>
      </c>
    </row>
    <row r="277" spans="5:7" ht="25.5" customHeight="1">
      <c r="E277" s="1" t="s">
        <v>242</v>
      </c>
    </row>
    <row r="278" spans="5:7">
      <c r="E278" s="1" t="s">
        <v>243</v>
      </c>
      <c r="F278">
        <v>-4400</v>
      </c>
      <c r="G278">
        <v>-3719</v>
      </c>
    </row>
    <row r="279" spans="5:7">
      <c r="E279" s="1" t="s">
        <v>244</v>
      </c>
      <c r="F279">
        <v>-5154</v>
      </c>
      <c r="G279">
        <v>-9168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>
      <c r="E285" s="1" t="s">
        <v>248</v>
      </c>
      <c r="F285">
        <v>244</v>
      </c>
      <c r="G285">
        <v>495</v>
      </c>
    </row>
    <row r="286" spans="5:7" ht="25.5" customHeight="1">
      <c r="E286" s="1" t="s">
        <v>249</v>
      </c>
    </row>
    <row r="287" spans="5:7">
      <c r="E287" s="1" t="s">
        <v>250</v>
      </c>
    </row>
    <row r="288" spans="5:7">
      <c r="E288" s="1" t="s">
        <v>251</v>
      </c>
      <c r="F288">
        <v>-2236</v>
      </c>
      <c r="G288">
        <v>-1358</v>
      </c>
    </row>
    <row r="289" spans="5:15">
      <c r="E289" s="12" t="s">
        <v>252</v>
      </c>
    </row>
    <row r="290" spans="5:15">
      <c r="E290" s="12" t="s">
        <v>253</v>
      </c>
      <c r="F290">
        <v>2194</v>
      </c>
      <c r="G290">
        <v>0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2412</v>
      </c>
      <c r="G296" s="7">
        <f>IF(G4=$BF$1,"",G271+G272+G273+G274+G275+G276+G277+G278+G279+G280+G281+G282+G283+G284+G285+G286+G287+G288+G289+G290+G291+G292+G293+G294+G295)</f>
        <v>-2777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1708</v>
      </c>
      <c r="G297" s="7">
        <f t="shared" ref="G297:O297" si="27">IF(G4=$BF$1,"",MIN(F267,F268,F269)+F296)</f>
        <v>1708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-11917</v>
      </c>
      <c r="G299">
        <v>11295</v>
      </c>
    </row>
    <row r="300" spans="5:15">
      <c r="E300" s="1" t="s">
        <v>262</v>
      </c>
      <c r="F300">
        <v>-10221</v>
      </c>
      <c r="G300">
        <v>-6185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-266</v>
      </c>
      <c r="G316">
        <v>34</v>
      </c>
    </row>
    <row r="317" spans="5:15">
      <c r="E317" s="1" t="s">
        <v>277</v>
      </c>
      <c r="F317">
        <v>13239</v>
      </c>
      <c r="G317">
        <v>16569</v>
      </c>
    </row>
    <row r="318" spans="5:15">
      <c r="E318" s="6" t="s">
        <v>278</v>
      </c>
      <c r="F318" s="7">
        <f>F299+F300+F301+F302+F303+F304+F305+F306+F307+F308+F309+F310+F311+F312+F313+F314+F315+F316+F317</f>
        <v>-9165</v>
      </c>
      <c r="G318" s="7">
        <f>IF(G4=$BF$1,"",G299+G300+G301+G302+G303+G304+G305+G306+G307+G308+G309+G310+G311+G312+G313+G314+G315+G316+G317)</f>
        <v>21713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-7457</v>
      </c>
      <c r="G319" s="7">
        <f t="shared" ref="G319:O319" si="28">IF(G4=$BF$1,"",G297+G318)</f>
        <v>23421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-7457</v>
      </c>
      <c r="G326" s="7">
        <f t="shared" ref="G326:O326" si="30">IF(G4=$BF$1,"",G325+G319)</f>
        <v>23421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-281</v>
      </c>
      <c r="G328">
        <v>-103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-49552</v>
      </c>
      <c r="G331">
        <v>-84552</v>
      </c>
    </row>
    <row r="332" spans="5:15">
      <c r="E332" s="12" t="s">
        <v>291</v>
      </c>
      <c r="F332">
        <v>35046</v>
      </c>
      <c r="G332">
        <v>85248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-14787</v>
      </c>
      <c r="G337" s="7">
        <f>IF(G4=$BF$1,"",SUM(G328:G336))</f>
        <v>593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36</v>
      </c>
      <c r="G339">
        <v>32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-806</v>
      </c>
      <c r="G348">
        <v>-807</v>
      </c>
    </row>
    <row r="349" spans="5:15">
      <c r="E349" s="12" t="s">
        <v>308</v>
      </c>
      <c r="F349">
        <v>-820</v>
      </c>
      <c r="G349">
        <v>-692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-1590</v>
      </c>
      <c r="G352" s="7">
        <f>IF(G4=$BF$1,"",SUM(G339:G351))</f>
        <v>-1467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-23834</v>
      </c>
      <c r="G353" s="7">
        <f t="shared" ref="G353:O353" si="33">IF(G4=$BF$1,"",G326+G337+G352)</f>
        <v>22547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-23834</v>
      </c>
      <c r="G355" s="7">
        <f t="shared" ref="G355:O355" si="34">IF(G4=$BF$1,"",G353+G354)</f>
        <v>22547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24547</v>
      </c>
      <c r="G356">
        <v>13252</v>
      </c>
    </row>
    <row r="357" spans="5:15">
      <c r="E357" s="6" t="s">
        <v>316</v>
      </c>
      <c r="F357" s="7">
        <f>F355+F356</f>
        <v>713</v>
      </c>
      <c r="G357" s="7">
        <f t="shared" ref="G357:O357" si="35">IF(G4=$BF$1,"",G355+G356)</f>
        <v>35799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2.450942500303676E-2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-1.2671348994914022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-8.7152386727887027E-2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7.4701028816564541E-2</v>
      </c>
      <c r="G370" s="27">
        <f t="shared" si="42"/>
        <v>0.11127245823072761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-5.9443932461345278E-3</v>
      </c>
      <c r="G371" s="28">
        <f t="shared" si="43"/>
        <v>2.2797795863378868E-2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-8.0522116205897169E-3</v>
      </c>
      <c r="G372" s="27">
        <f t="shared" si="44"/>
        <v>2.7515843768117873E-2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-1.0880716568677741E-2</v>
      </c>
      <c r="G373" s="27">
        <f t="shared" si="45"/>
        <v>3.6545320977492191E-2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0.25995576028792317</v>
      </c>
      <c r="G376" s="30">
        <f t="shared" si="47"/>
        <v>0.24707615004764794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0.3512705678096516</v>
      </c>
      <c r="G377" s="30">
        <f t="shared" si="48"/>
        <v>0.32815556322632611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6.8046146293568972</v>
      </c>
      <c r="G378" s="30">
        <f t="shared" si="49"/>
        <v>11.69645966337783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3.2057723142704435</v>
      </c>
      <c r="G382" s="32">
        <f t="shared" si="51"/>
        <v>6.0484412470023985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3.2057723142704435</v>
      </c>
      <c r="G383" s="32">
        <f t="shared" si="52"/>
        <v>6.0484412470023985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1.6793158738642437</v>
      </c>
      <c r="G384" s="32">
        <f t="shared" si="53"/>
        <v>4.6676258992805755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-3.985569214323891</v>
      </c>
      <c r="G385" s="32">
        <f t="shared" si="54"/>
        <v>11.233093525179855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3142</v>
      </c>
      <c r="G418" s="17">
        <f>G130-G417</f>
        <v>9732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456</v>
      </c>
      <c r="B1" s="39" t="s">
        <v>457</v>
      </c>
      <c r="C1" s="39" t="s">
        <v>458</v>
      </c>
      <c r="D1" s="39"/>
    </row>
    <row r="2" spans="1:4">
      <c r="A2" s="41" t="s">
        <v>466</v>
      </c>
      <c r="B2" s="41" t="s">
        <v>459</v>
      </c>
      <c r="C2" s="39" t="s">
        <v>460</v>
      </c>
      <c r="D2" s="39"/>
    </row>
    <row r="3" spans="1:4">
      <c r="A3" s="41" t="s">
        <v>461</v>
      </c>
      <c r="B3" s="41" t="s">
        <v>459</v>
      </c>
      <c r="C3" s="39" t="s">
        <v>460</v>
      </c>
    </row>
    <row r="4" spans="1:4">
      <c r="A4" s="41" t="s">
        <v>467</v>
      </c>
      <c r="B4" s="41" t="s">
        <v>459</v>
      </c>
      <c r="C4" s="39" t="s">
        <v>460</v>
      </c>
    </row>
    <row r="5" spans="1:4">
      <c r="A5" s="41" t="s">
        <v>468</v>
      </c>
      <c r="B5" s="41" t="s">
        <v>459</v>
      </c>
      <c r="C5" s="39" t="s">
        <v>460</v>
      </c>
    </row>
    <row r="6" spans="1:4">
      <c r="A6" s="41" t="s">
        <v>469</v>
      </c>
      <c r="B6" s="41" t="s">
        <v>459</v>
      </c>
      <c r="C6" s="39" t="s">
        <v>460</v>
      </c>
    </row>
    <row r="7" spans="1:4">
      <c r="A7" s="41" t="s">
        <v>470</v>
      </c>
      <c r="B7" s="41" t="s">
        <v>462</v>
      </c>
      <c r="C7" s="39" t="s">
        <v>460</v>
      </c>
    </row>
    <row r="8" spans="1:4">
      <c r="A8" s="41" t="s">
        <v>471</v>
      </c>
      <c r="B8" s="41" t="s">
        <v>462</v>
      </c>
      <c r="C8" s="39" t="s">
        <v>460</v>
      </c>
    </row>
    <row r="9" spans="1:4">
      <c r="A9" s="41" t="s">
        <v>474</v>
      </c>
      <c r="B9" s="41" t="s">
        <v>161</v>
      </c>
      <c r="C9" s="39" t="s">
        <v>460</v>
      </c>
    </row>
    <row r="10" spans="1:4">
      <c r="A10" s="41" t="s">
        <v>475</v>
      </c>
      <c r="B10" s="41" t="s">
        <v>463</v>
      </c>
      <c r="C10" s="39" t="s">
        <v>460</v>
      </c>
    </row>
    <row r="11" spans="1:4">
      <c r="A11" s="41" t="s">
        <v>478</v>
      </c>
      <c r="B11" s="41" t="s">
        <v>477</v>
      </c>
      <c r="C11" s="39" t="s">
        <v>460</v>
      </c>
    </row>
    <row r="12" spans="1:4">
      <c r="A12" s="41"/>
      <c r="B12" s="41"/>
      <c r="C12" s="39"/>
    </row>
    <row r="13" spans="1:4">
      <c r="A13" s="42"/>
      <c r="B13" s="41"/>
      <c r="C13" s="39"/>
    </row>
    <row r="14" spans="1:4">
      <c r="A14" s="41"/>
      <c r="B14" s="41"/>
      <c r="C14" s="39"/>
    </row>
    <row r="15" spans="1:4">
      <c r="A15" s="41"/>
      <c r="B15" s="41"/>
      <c r="C15" s="39"/>
    </row>
    <row r="16" spans="1:4">
      <c r="A16" s="41"/>
      <c r="B16" s="41"/>
      <c r="C16" s="39"/>
    </row>
    <row r="17" spans="1:3">
      <c r="A17" s="41"/>
      <c r="B17" s="41"/>
      <c r="C17" s="39"/>
    </row>
    <row r="18" spans="1:3">
      <c r="A18" s="43"/>
      <c r="B18" s="41"/>
      <c r="C18" s="39"/>
    </row>
    <row r="19" spans="1:3">
      <c r="A19" s="43"/>
      <c r="B19" s="44"/>
      <c r="C19" s="39"/>
    </row>
    <row r="20" spans="1:3">
      <c r="A20" s="43"/>
      <c r="B20" s="44"/>
      <c r="C20" s="39"/>
    </row>
    <row r="21" spans="1:3">
      <c r="A21" s="43"/>
      <c r="B21" s="44"/>
      <c r="C21" s="39"/>
    </row>
    <row r="22" spans="1:3">
      <c r="A22" s="43"/>
      <c r="B22" s="44"/>
      <c r="C22" s="39"/>
    </row>
    <row r="23" spans="1:3">
      <c r="A23" s="43"/>
      <c r="B23" s="44"/>
      <c r="C23" s="39"/>
    </row>
    <row r="24" spans="1:3">
      <c r="A24" s="44"/>
      <c r="B24" s="44"/>
      <c r="C24" s="39"/>
    </row>
    <row r="25" spans="1:3">
      <c r="A25" s="43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2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3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A23" sqref="A23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F3">
        <v>13</v>
      </c>
    </row>
    <row r="4" spans="1:6">
      <c r="A4" t="s">
        <v>375</v>
      </c>
    </row>
    <row r="5" spans="1:6">
      <c r="A5" t="s">
        <v>376</v>
      </c>
    </row>
    <row r="6" spans="1:6">
      <c r="A6" t="s">
        <v>377</v>
      </c>
    </row>
    <row r="7" spans="1:6">
      <c r="A7" t="s">
        <v>378</v>
      </c>
    </row>
    <row r="8" spans="1:6">
      <c r="A8" t="s">
        <v>379</v>
      </c>
    </row>
    <row r="10" spans="1:6">
      <c r="E10">
        <v>2018</v>
      </c>
      <c r="F10">
        <v>2017</v>
      </c>
    </row>
    <row r="12" spans="1:6">
      <c r="A12" t="s">
        <v>380</v>
      </c>
      <c r="B12" t="s">
        <v>117</v>
      </c>
      <c r="C12" t="s">
        <v>117</v>
      </c>
      <c r="D12" t="s">
        <v>116</v>
      </c>
      <c r="E12">
        <v>3142</v>
      </c>
      <c r="F12">
        <v>9732</v>
      </c>
    </row>
    <row r="13" spans="1:6">
      <c r="A13" t="s">
        <v>381</v>
      </c>
      <c r="B13" t="s">
        <v>103</v>
      </c>
      <c r="C13" t="s">
        <v>103</v>
      </c>
      <c r="D13" t="s">
        <v>80</v>
      </c>
      <c r="E13">
        <v>14154</v>
      </c>
      <c r="F13">
        <v>16097</v>
      </c>
    </row>
    <row r="14" spans="1:6">
      <c r="A14" t="s">
        <v>107</v>
      </c>
      <c r="B14" t="s">
        <v>107</v>
      </c>
      <c r="C14" t="s">
        <v>107</v>
      </c>
      <c r="D14" t="s">
        <v>80</v>
      </c>
      <c r="E14">
        <v>108756</v>
      </c>
      <c r="F14">
        <v>116351</v>
      </c>
    </row>
    <row r="15" spans="1:6">
      <c r="A15" t="s">
        <v>382</v>
      </c>
      <c r="B15" t="s">
        <v>107</v>
      </c>
      <c r="C15" t="s">
        <v>107</v>
      </c>
      <c r="D15" t="s">
        <v>80</v>
      </c>
      <c r="E15">
        <v>1238</v>
      </c>
      <c r="F15">
        <v>1238</v>
      </c>
    </row>
    <row r="16" spans="1:6">
      <c r="A16" t="s">
        <v>383</v>
      </c>
      <c r="B16" t="s">
        <v>101</v>
      </c>
      <c r="C16" t="s">
        <v>101</v>
      </c>
      <c r="D16" t="s">
        <v>80</v>
      </c>
      <c r="E16">
        <v>3524</v>
      </c>
    </row>
    <row r="17" spans="1:6">
      <c r="A17" t="s">
        <v>384</v>
      </c>
      <c r="B17" t="s">
        <v>133</v>
      </c>
      <c r="C17" t="s">
        <v>133</v>
      </c>
      <c r="D17" t="s">
        <v>116</v>
      </c>
      <c r="E17">
        <v>2856</v>
      </c>
      <c r="F17">
        <v>2879</v>
      </c>
    </row>
    <row r="18" spans="1:6">
      <c r="A18" t="s">
        <v>385</v>
      </c>
      <c r="B18" t="s">
        <v>113</v>
      </c>
      <c r="C18" t="s">
        <v>113</v>
      </c>
      <c r="D18" t="s">
        <v>80</v>
      </c>
      <c r="E18">
        <v>3311</v>
      </c>
      <c r="F18">
        <v>3762</v>
      </c>
    </row>
    <row r="19" spans="1:6">
      <c r="A19" t="s">
        <v>386</v>
      </c>
      <c r="D19" t="s">
        <v>80</v>
      </c>
      <c r="E19">
        <v>136981</v>
      </c>
      <c r="F19">
        <v>150059</v>
      </c>
    </row>
    <row r="20" spans="1:6">
      <c r="A20" t="s">
        <v>387</v>
      </c>
      <c r="D20" t="s">
        <v>80</v>
      </c>
    </row>
    <row r="21" spans="1:6">
      <c r="A21" t="s">
        <v>388</v>
      </c>
      <c r="B21" t="s">
        <v>178</v>
      </c>
      <c r="C21" t="s">
        <v>178</v>
      </c>
      <c r="D21" t="s">
        <v>165</v>
      </c>
      <c r="F21">
        <v>1253</v>
      </c>
    </row>
    <row r="22" spans="1:6">
      <c r="A22" t="s">
        <v>372</v>
      </c>
      <c r="B22" t="s">
        <v>163</v>
      </c>
      <c r="C22" t="s">
        <v>163</v>
      </c>
      <c r="D22" t="s">
        <v>141</v>
      </c>
      <c r="E22">
        <v>1871</v>
      </c>
      <c r="F22">
        <v>2085</v>
      </c>
    </row>
    <row r="23" spans="1:6">
      <c r="A23" t="s">
        <v>389</v>
      </c>
      <c r="D23" t="s">
        <v>80</v>
      </c>
      <c r="E23">
        <v>33738</v>
      </c>
      <c r="F23">
        <v>33738</v>
      </c>
    </row>
    <row r="24" spans="1:6">
      <c r="A24" t="s">
        <v>390</v>
      </c>
      <c r="B24" t="s">
        <v>164</v>
      </c>
      <c r="C24" t="s">
        <v>164</v>
      </c>
      <c r="D24" t="s">
        <v>80</v>
      </c>
      <c r="E24">
        <v>35609</v>
      </c>
      <c r="F24">
        <v>37076</v>
      </c>
    </row>
    <row r="25" spans="1:6">
      <c r="A25" t="s">
        <v>391</v>
      </c>
      <c r="B25" t="s">
        <v>181</v>
      </c>
      <c r="C25" t="s">
        <v>181</v>
      </c>
      <c r="D25" t="s">
        <v>181</v>
      </c>
      <c r="E25">
        <v>101372</v>
      </c>
      <c r="F25">
        <v>112983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3" sqref="C13"/>
    </sheetView>
  </sheetViews>
  <sheetFormatPr defaultRowHeight="12.75"/>
  <cols>
    <col min="1" max="4" width="25.7109375" customWidth="1"/>
  </cols>
  <sheetData>
    <row r="1" spans="1:6">
      <c r="E1">
        <v>2018</v>
      </c>
      <c r="F1">
        <v>2017</v>
      </c>
    </row>
    <row r="4" spans="1:6">
      <c r="A4" t="s">
        <v>392</v>
      </c>
      <c r="B4" t="s">
        <v>393</v>
      </c>
      <c r="C4" t="s">
        <v>26</v>
      </c>
      <c r="D4" t="s">
        <v>393</v>
      </c>
    </row>
    <row r="5" spans="1:6">
      <c r="A5" t="s">
        <v>394</v>
      </c>
      <c r="B5" t="s">
        <v>393</v>
      </c>
      <c r="C5" t="s">
        <v>26</v>
      </c>
      <c r="D5" t="s">
        <v>393</v>
      </c>
      <c r="E5">
        <v>172931</v>
      </c>
      <c r="F5">
        <v>163327</v>
      </c>
    </row>
    <row r="6" spans="1:6">
      <c r="A6" t="s">
        <v>395</v>
      </c>
      <c r="B6" t="s">
        <v>54</v>
      </c>
      <c r="C6" t="s">
        <v>54</v>
      </c>
      <c r="D6" t="s">
        <v>393</v>
      </c>
      <c r="E6">
        <v>9549</v>
      </c>
      <c r="F6">
        <v>8496</v>
      </c>
    </row>
    <row r="7" spans="1:6">
      <c r="A7" t="s">
        <v>396</v>
      </c>
      <c r="B7" t="s">
        <v>397</v>
      </c>
      <c r="C7" t="s">
        <v>47</v>
      </c>
      <c r="D7" t="s">
        <v>393</v>
      </c>
      <c r="E7">
        <v>5154</v>
      </c>
      <c r="F7">
        <v>9168</v>
      </c>
    </row>
    <row r="8" spans="1:6">
      <c r="A8" t="s">
        <v>398</v>
      </c>
      <c r="B8" t="s">
        <v>48</v>
      </c>
      <c r="C8" t="s">
        <v>48</v>
      </c>
      <c r="D8" t="s">
        <v>393</v>
      </c>
      <c r="E8">
        <v>-2194</v>
      </c>
    </row>
    <row r="9" spans="1:6">
      <c r="A9" t="s">
        <v>399</v>
      </c>
      <c r="B9" t="s">
        <v>393</v>
      </c>
      <c r="C9" t="s">
        <v>26</v>
      </c>
      <c r="D9" t="s">
        <v>393</v>
      </c>
      <c r="E9">
        <v>113</v>
      </c>
      <c r="F9">
        <v>123</v>
      </c>
    </row>
    <row r="10" spans="1:6">
      <c r="A10" t="s">
        <v>400</v>
      </c>
      <c r="B10" t="s">
        <v>401</v>
      </c>
      <c r="C10" t="s">
        <v>402</v>
      </c>
      <c r="D10" t="s">
        <v>393</v>
      </c>
      <c r="E10">
        <v>-185553</v>
      </c>
      <c r="F10">
        <v>-181114</v>
      </c>
    </row>
    <row r="11" spans="1:6">
      <c r="A11" t="s">
        <v>403</v>
      </c>
      <c r="D11" t="s">
        <v>393</v>
      </c>
    </row>
    <row r="12" spans="1:6">
      <c r="A12" t="s">
        <v>404</v>
      </c>
      <c r="B12" t="s">
        <v>405</v>
      </c>
      <c r="C12" t="s">
        <v>33</v>
      </c>
      <c r="D12" t="s">
        <v>393</v>
      </c>
      <c r="E12">
        <v>132650</v>
      </c>
      <c r="F12">
        <v>117515</v>
      </c>
    </row>
    <row r="13" spans="1:6">
      <c r="A13" t="s">
        <v>406</v>
      </c>
      <c r="B13" t="s">
        <v>405</v>
      </c>
      <c r="C13" t="s">
        <v>33</v>
      </c>
      <c r="D13" t="s">
        <v>393</v>
      </c>
      <c r="E13">
        <v>39042</v>
      </c>
      <c r="F13">
        <v>43446</v>
      </c>
    </row>
    <row r="14" spans="1:6">
      <c r="A14" t="s">
        <v>407</v>
      </c>
      <c r="B14" t="s">
        <v>51</v>
      </c>
      <c r="C14" t="s">
        <v>51</v>
      </c>
      <c r="D14" t="s">
        <v>393</v>
      </c>
      <c r="E14">
        <v>2037</v>
      </c>
      <c r="F14">
        <v>1723</v>
      </c>
    </row>
    <row r="15" spans="1:6">
      <c r="A15" t="s">
        <v>408</v>
      </c>
      <c r="B15" t="s">
        <v>409</v>
      </c>
      <c r="C15" t="s">
        <v>58</v>
      </c>
      <c r="D15" t="s">
        <v>393</v>
      </c>
      <c r="E15">
        <v>12795</v>
      </c>
      <c r="F15">
        <v>13074</v>
      </c>
    </row>
    <row r="16" spans="1:6">
      <c r="A16" t="s">
        <v>410</v>
      </c>
      <c r="D16" t="s">
        <v>393</v>
      </c>
      <c r="E16">
        <v>186524</v>
      </c>
      <c r="F16">
        <v>175758</v>
      </c>
    </row>
    <row r="17" spans="1:6">
      <c r="A17" t="s">
        <v>411</v>
      </c>
      <c r="B17" t="s">
        <v>412</v>
      </c>
      <c r="C17" t="s">
        <v>61</v>
      </c>
      <c r="D17" t="s">
        <v>393</v>
      </c>
      <c r="E17">
        <v>-971</v>
      </c>
      <c r="F17">
        <v>5356</v>
      </c>
    </row>
    <row r="18" spans="1:6">
      <c r="A18" t="s">
        <v>413</v>
      </c>
      <c r="B18" t="s">
        <v>62</v>
      </c>
      <c r="C18" t="s">
        <v>62</v>
      </c>
      <c r="D18" t="s">
        <v>393</v>
      </c>
      <c r="E18">
        <v>-267</v>
      </c>
      <c r="F18">
        <v>828</v>
      </c>
    </row>
    <row r="19" spans="1:6">
      <c r="A19" t="s">
        <v>414</v>
      </c>
      <c r="B19" t="s">
        <v>70</v>
      </c>
      <c r="C19" t="s">
        <v>70</v>
      </c>
      <c r="D19" t="s">
        <v>393</v>
      </c>
      <c r="E19">
        <v>-704</v>
      </c>
      <c r="F19">
        <v>4528</v>
      </c>
    </row>
    <row r="20" spans="1:6">
      <c r="A20" t="s">
        <v>415</v>
      </c>
      <c r="B20" t="s">
        <v>67</v>
      </c>
      <c r="C20" t="s">
        <v>67</v>
      </c>
      <c r="D20" t="s">
        <v>393</v>
      </c>
      <c r="E20">
        <v>-399</v>
      </c>
      <c r="F20">
        <v>-399</v>
      </c>
    </row>
    <row r="21" spans="1:6">
      <c r="A21" t="s">
        <v>416</v>
      </c>
      <c r="D21" t="s">
        <v>393</v>
      </c>
      <c r="E21">
        <v>-1103</v>
      </c>
      <c r="F21">
        <v>4129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376</v>
      </c>
    </row>
    <row r="3" spans="1:6">
      <c r="A3" t="s">
        <v>417</v>
      </c>
    </row>
    <row r="4" spans="1:6">
      <c r="E4">
        <v>31</v>
      </c>
    </row>
    <row r="5" spans="1:6">
      <c r="E5">
        <v>2018</v>
      </c>
      <c r="F5">
        <v>2017</v>
      </c>
    </row>
    <row r="7" spans="1:6">
      <c r="A7" t="s">
        <v>418</v>
      </c>
      <c r="B7" t="s">
        <v>231</v>
      </c>
      <c r="C7" t="s">
        <v>231</v>
      </c>
      <c r="D7" t="s">
        <v>419</v>
      </c>
    </row>
    <row r="8" spans="1:6">
      <c r="A8" t="s">
        <v>420</v>
      </c>
      <c r="B8" t="s">
        <v>232</v>
      </c>
      <c r="C8" t="s">
        <v>232</v>
      </c>
      <c r="D8" t="s">
        <v>419</v>
      </c>
      <c r="E8">
        <v>-704</v>
      </c>
      <c r="F8">
        <v>4528</v>
      </c>
    </row>
    <row r="9" spans="1:6">
      <c r="A9" t="s">
        <v>421</v>
      </c>
      <c r="D9" t="s">
        <v>419</v>
      </c>
    </row>
    <row r="10" spans="1:6">
      <c r="A10" t="s">
        <v>422</v>
      </c>
      <c r="B10" t="s">
        <v>243</v>
      </c>
      <c r="C10" t="s">
        <v>243</v>
      </c>
      <c r="D10" t="s">
        <v>419</v>
      </c>
      <c r="E10">
        <v>17611</v>
      </c>
      <c r="F10">
        <v>16036</v>
      </c>
    </row>
    <row r="11" spans="1:6">
      <c r="A11" t="s">
        <v>423</v>
      </c>
      <c r="B11" t="s">
        <v>243</v>
      </c>
      <c r="C11" t="s">
        <v>243</v>
      </c>
      <c r="D11" t="s">
        <v>419</v>
      </c>
      <c r="E11">
        <v>-22011</v>
      </c>
      <c r="F11">
        <v>-19755</v>
      </c>
    </row>
    <row r="12" spans="1:6">
      <c r="A12" t="s">
        <v>396</v>
      </c>
      <c r="B12" t="s">
        <v>244</v>
      </c>
      <c r="C12" t="s">
        <v>244</v>
      </c>
      <c r="D12" t="s">
        <v>419</v>
      </c>
      <c r="E12">
        <v>-5154</v>
      </c>
      <c r="F12">
        <v>-9168</v>
      </c>
    </row>
    <row r="13" spans="1:6">
      <c r="A13" t="s">
        <v>398</v>
      </c>
      <c r="B13" t="s">
        <v>253</v>
      </c>
      <c r="C13" t="s">
        <v>253</v>
      </c>
      <c r="D13" t="s">
        <v>419</v>
      </c>
      <c r="E13">
        <v>2194</v>
      </c>
    </row>
    <row r="14" spans="1:6">
      <c r="A14" t="s">
        <v>424</v>
      </c>
      <c r="B14" t="s">
        <v>241</v>
      </c>
      <c r="C14" t="s">
        <v>241</v>
      </c>
      <c r="D14" t="s">
        <v>419</v>
      </c>
      <c r="E14">
        <v>10777</v>
      </c>
      <c r="F14">
        <v>9535</v>
      </c>
    </row>
    <row r="15" spans="1:6">
      <c r="A15" t="s">
        <v>425</v>
      </c>
      <c r="B15" t="s">
        <v>248</v>
      </c>
      <c r="C15" t="s">
        <v>248</v>
      </c>
      <c r="D15" t="s">
        <v>419</v>
      </c>
      <c r="E15">
        <v>244</v>
      </c>
      <c r="F15">
        <v>495</v>
      </c>
    </row>
    <row r="16" spans="1:6">
      <c r="A16" t="s">
        <v>426</v>
      </c>
      <c r="B16" t="s">
        <v>236</v>
      </c>
      <c r="C16" t="s">
        <v>236</v>
      </c>
      <c r="D16" t="s">
        <v>419</v>
      </c>
      <c r="E16">
        <v>987</v>
      </c>
      <c r="F16">
        <v>1438</v>
      </c>
    </row>
    <row r="17" spans="1:6">
      <c r="A17" t="s">
        <v>427</v>
      </c>
      <c r="B17" t="s">
        <v>251</v>
      </c>
      <c r="C17" t="s">
        <v>251</v>
      </c>
      <c r="D17" t="s">
        <v>419</v>
      </c>
      <c r="E17">
        <v>-2236</v>
      </c>
      <c r="F17">
        <v>-1358</v>
      </c>
    </row>
    <row r="18" spans="1:6">
      <c r="A18" t="s">
        <v>428</v>
      </c>
      <c r="B18" t="s">
        <v>262</v>
      </c>
      <c r="C18" t="s">
        <v>262</v>
      </c>
      <c r="D18" t="s">
        <v>419</v>
      </c>
      <c r="E18">
        <v>-10221</v>
      </c>
      <c r="F18">
        <v>-6185</v>
      </c>
    </row>
    <row r="19" spans="1:6">
      <c r="A19" t="s">
        <v>429</v>
      </c>
      <c r="B19" t="s">
        <v>277</v>
      </c>
      <c r="C19" t="s">
        <v>277</v>
      </c>
      <c r="D19" t="s">
        <v>419</v>
      </c>
      <c r="E19">
        <v>15465</v>
      </c>
      <c r="F19">
        <v>10904</v>
      </c>
    </row>
    <row r="20" spans="1:6">
      <c r="A20" t="s">
        <v>430</v>
      </c>
      <c r="B20" t="s">
        <v>277</v>
      </c>
      <c r="C20" t="s">
        <v>277</v>
      </c>
      <c r="D20" t="s">
        <v>419</v>
      </c>
      <c r="E20">
        <v>-2226</v>
      </c>
      <c r="F20">
        <v>5665</v>
      </c>
    </row>
    <row r="21" spans="1:6">
      <c r="A21" t="s">
        <v>431</v>
      </c>
      <c r="B21" t="s">
        <v>276</v>
      </c>
      <c r="C21" t="s">
        <v>276</v>
      </c>
      <c r="D21" t="s">
        <v>419</v>
      </c>
      <c r="E21">
        <v>-266</v>
      </c>
      <c r="F21">
        <v>34</v>
      </c>
    </row>
    <row r="22" spans="1:6">
      <c r="A22" t="s">
        <v>432</v>
      </c>
      <c r="B22" t="s">
        <v>285</v>
      </c>
      <c r="C22" t="s">
        <v>285</v>
      </c>
      <c r="D22" t="s">
        <v>419</v>
      </c>
      <c r="E22">
        <v>4460</v>
      </c>
      <c r="F22">
        <v>12169</v>
      </c>
    </row>
    <row r="23" spans="1:6">
      <c r="A23" t="s">
        <v>433</v>
      </c>
      <c r="B23" t="s">
        <v>231</v>
      </c>
      <c r="C23" t="s">
        <v>231</v>
      </c>
      <c r="D23" t="s">
        <v>434</v>
      </c>
    </row>
    <row r="24" spans="1:6">
      <c r="A24" t="s">
        <v>435</v>
      </c>
      <c r="B24" t="s">
        <v>291</v>
      </c>
      <c r="C24" t="s">
        <v>291</v>
      </c>
      <c r="D24" t="s">
        <v>434</v>
      </c>
      <c r="E24">
        <v>30140</v>
      </c>
      <c r="F24">
        <v>74457</v>
      </c>
    </row>
    <row r="25" spans="1:6">
      <c r="A25" t="s">
        <v>436</v>
      </c>
      <c r="B25" t="s">
        <v>291</v>
      </c>
      <c r="C25" t="s">
        <v>291</v>
      </c>
      <c r="D25" t="s">
        <v>434</v>
      </c>
      <c r="E25">
        <v>4906</v>
      </c>
      <c r="F25">
        <v>10791</v>
      </c>
    </row>
    <row r="26" spans="1:6">
      <c r="A26" t="s">
        <v>437</v>
      </c>
      <c r="B26" t="s">
        <v>290</v>
      </c>
      <c r="C26" t="s">
        <v>290</v>
      </c>
      <c r="D26" t="s">
        <v>434</v>
      </c>
      <c r="E26">
        <v>-49552</v>
      </c>
      <c r="F26">
        <v>-84552</v>
      </c>
    </row>
    <row r="27" spans="1:6">
      <c r="A27" t="s">
        <v>438</v>
      </c>
      <c r="B27" t="s">
        <v>287</v>
      </c>
      <c r="C27" t="s">
        <v>287</v>
      </c>
      <c r="D27" t="s">
        <v>434</v>
      </c>
      <c r="E27">
        <v>-281</v>
      </c>
      <c r="F27">
        <v>-103</v>
      </c>
    </row>
    <row r="28" spans="1:6">
      <c r="A28" t="s">
        <v>439</v>
      </c>
      <c r="B28" t="s">
        <v>296</v>
      </c>
      <c r="C28" t="s">
        <v>296</v>
      </c>
      <c r="D28" t="s">
        <v>434</v>
      </c>
      <c r="E28">
        <v>-14787</v>
      </c>
      <c r="F28">
        <v>593</v>
      </c>
    </row>
    <row r="29" spans="1:6">
      <c r="A29" t="s">
        <v>440</v>
      </c>
      <c r="B29" t="s">
        <v>297</v>
      </c>
      <c r="C29" t="s">
        <v>297</v>
      </c>
      <c r="D29" t="s">
        <v>441</v>
      </c>
    </row>
    <row r="30" spans="1:6">
      <c r="A30" t="s">
        <v>442</v>
      </c>
      <c r="B30" t="s">
        <v>443</v>
      </c>
      <c r="C30" t="s">
        <v>307</v>
      </c>
      <c r="D30" t="s">
        <v>441</v>
      </c>
      <c r="E30">
        <v>-399</v>
      </c>
      <c r="F30">
        <v>-399</v>
      </c>
    </row>
    <row r="31" spans="1:6">
      <c r="A31" t="s">
        <v>444</v>
      </c>
      <c r="B31" t="s">
        <v>443</v>
      </c>
      <c r="C31" t="s">
        <v>307</v>
      </c>
      <c r="D31" t="s">
        <v>441</v>
      </c>
      <c r="E31">
        <v>-407</v>
      </c>
      <c r="F31">
        <v>-408</v>
      </c>
    </row>
    <row r="32" spans="1:6">
      <c r="A32" t="s">
        <v>445</v>
      </c>
      <c r="B32" t="s">
        <v>298</v>
      </c>
      <c r="C32" t="s">
        <v>298</v>
      </c>
      <c r="D32" t="s">
        <v>441</v>
      </c>
      <c r="E32">
        <v>36</v>
      </c>
      <c r="F32">
        <v>32</v>
      </c>
    </row>
    <row r="33" spans="1:6">
      <c r="A33" t="s">
        <v>446</v>
      </c>
      <c r="B33" t="s">
        <v>447</v>
      </c>
      <c r="C33" t="s">
        <v>447</v>
      </c>
      <c r="D33" t="s">
        <v>441</v>
      </c>
      <c r="E33">
        <v>-597</v>
      </c>
      <c r="F33">
        <v>-692</v>
      </c>
    </row>
    <row r="34" spans="1:6">
      <c r="A34" t="s">
        <v>448</v>
      </c>
      <c r="B34" t="s">
        <v>447</v>
      </c>
      <c r="C34" t="s">
        <v>447</v>
      </c>
      <c r="D34" t="s">
        <v>441</v>
      </c>
      <c r="E34">
        <v>-223</v>
      </c>
    </row>
    <row r="35" spans="1:6">
      <c r="A35" t="s">
        <v>449</v>
      </c>
      <c r="B35" t="s">
        <v>311</v>
      </c>
      <c r="C35" t="s">
        <v>311</v>
      </c>
      <c r="D35" t="s">
        <v>441</v>
      </c>
      <c r="E35">
        <v>-1590</v>
      </c>
      <c r="F35">
        <v>-1467</v>
      </c>
    </row>
    <row r="36" spans="1:6">
      <c r="A36" t="s">
        <v>450</v>
      </c>
      <c r="B36" t="s">
        <v>261</v>
      </c>
      <c r="C36" t="s">
        <v>261</v>
      </c>
      <c r="D36" t="s">
        <v>419</v>
      </c>
      <c r="E36">
        <v>-11917</v>
      </c>
      <c r="F36">
        <v>11295</v>
      </c>
    </row>
    <row r="37" spans="1:6">
      <c r="A37" t="s">
        <v>451</v>
      </c>
      <c r="B37" t="s">
        <v>452</v>
      </c>
      <c r="C37" t="s">
        <v>315</v>
      </c>
      <c r="D37" t="s">
        <v>441</v>
      </c>
      <c r="E37">
        <v>24547</v>
      </c>
      <c r="F37">
        <v>13252</v>
      </c>
    </row>
    <row r="38" spans="1:6">
      <c r="A38" t="s">
        <v>453</v>
      </c>
      <c r="B38" t="s">
        <v>316</v>
      </c>
      <c r="C38" t="s">
        <v>316</v>
      </c>
      <c r="D38" t="s">
        <v>441</v>
      </c>
      <c r="E38">
        <v>12630</v>
      </c>
      <c r="F38">
        <v>24547</v>
      </c>
    </row>
    <row r="39" spans="1:6">
      <c r="A39" t="s">
        <v>454</v>
      </c>
      <c r="D39" t="s">
        <v>441</v>
      </c>
    </row>
    <row r="40" spans="1:6">
      <c r="A40" t="s">
        <v>455</v>
      </c>
      <c r="D40" t="s">
        <v>441</v>
      </c>
      <c r="E40">
        <v>1996</v>
      </c>
      <c r="F40">
        <v>1705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47EF86-99D9-410E-B307-F72CE20759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43BDAE9-F68D-4417-94EB-FBF315E302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5D083-5948-4663-AB9E-717C99109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2021-10-13T05:26:38Z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