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70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197" i="1" l="1"/>
  <c r="F197" i="1"/>
  <c r="G198" i="1"/>
  <c r="F198" i="1"/>
  <c r="G184" i="1"/>
  <c r="F184" i="1"/>
  <c r="G125" i="1"/>
  <c r="F125" i="1"/>
  <c r="G92" i="1"/>
  <c r="F92" i="1"/>
  <c r="G25" i="1" l="1"/>
  <c r="F25" i="1"/>
  <c r="G24" i="1"/>
  <c r="F24" i="1"/>
  <c r="G433" i="1" l="1"/>
  <c r="F433" i="1"/>
  <c r="G432" i="1"/>
  <c r="F432" i="1"/>
  <c r="G417" i="1"/>
  <c r="G418" i="1" s="1"/>
  <c r="F417" i="1"/>
  <c r="F418" i="1" s="1"/>
  <c r="G397" i="1"/>
  <c r="G409" i="1" s="1"/>
  <c r="G410" i="1" s="1"/>
  <c r="F397" i="1"/>
  <c r="F409" i="1" s="1"/>
  <c r="F410" i="1" s="1"/>
  <c r="N382" i="1"/>
  <c r="O381" i="1"/>
  <c r="N381" i="1"/>
  <c r="M381" i="1"/>
  <c r="L381" i="1"/>
  <c r="K381" i="1"/>
  <c r="J381" i="1"/>
  <c r="F381" i="1"/>
  <c r="O375" i="1"/>
  <c r="N375" i="1"/>
  <c r="M375" i="1"/>
  <c r="L375" i="1"/>
  <c r="K375" i="1"/>
  <c r="J375" i="1"/>
  <c r="F375" i="1"/>
  <c r="H373" i="1"/>
  <c r="L371" i="1"/>
  <c r="N370" i="1"/>
  <c r="J369" i="1"/>
  <c r="H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G161" i="1"/>
  <c r="G8" i="1" s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G44" i="1" s="1"/>
  <c r="G378" i="1" s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383" i="1" l="1"/>
  <c r="F161" i="1"/>
  <c r="F8" i="1" s="1"/>
  <c r="F383" i="1" s="1"/>
  <c r="G12" i="1"/>
  <c r="G376" i="1" s="1"/>
  <c r="F128" i="1"/>
  <c r="F7" i="1" s="1"/>
  <c r="F384" i="1"/>
  <c r="F13" i="1"/>
  <c r="F377" i="1"/>
  <c r="F353" i="1"/>
  <c r="F355" i="1" s="1"/>
  <c r="F357" i="1" s="1"/>
  <c r="F385" i="1"/>
  <c r="G326" i="1"/>
  <c r="L366" i="1"/>
  <c r="J368" i="1"/>
  <c r="J372" i="1"/>
  <c r="J377" i="1"/>
  <c r="H378" i="1"/>
  <c r="L382" i="1"/>
  <c r="J383" i="1"/>
  <c r="H384" i="1"/>
  <c r="G59" i="1"/>
  <c r="G67" i="1" s="1"/>
  <c r="G71" i="1" s="1"/>
  <c r="K368" i="1"/>
  <c r="G370" i="1"/>
  <c r="O370" i="1"/>
  <c r="K372" i="1"/>
  <c r="I373" i="1"/>
  <c r="G375" i="1"/>
  <c r="M376" i="1"/>
  <c r="K377" i="1"/>
  <c r="I378" i="1"/>
  <c r="G381" i="1"/>
  <c r="M382" i="1"/>
  <c r="K383" i="1"/>
  <c r="I384" i="1"/>
  <c r="L372" i="1"/>
  <c r="H375" i="1"/>
  <c r="J378" i="1"/>
  <c r="I365" i="1"/>
  <c r="M368" i="1"/>
  <c r="M372" i="1"/>
  <c r="I375" i="1"/>
  <c r="O376" i="1"/>
  <c r="M377" i="1"/>
  <c r="K378" i="1"/>
  <c r="I381" i="1"/>
  <c r="G382" i="1"/>
  <c r="O382" i="1"/>
  <c r="K384" i="1"/>
  <c r="J384" i="1"/>
  <c r="F363" i="1"/>
  <c r="N368" i="1"/>
  <c r="H371" i="1"/>
  <c r="N372" i="1"/>
  <c r="H376" i="1"/>
  <c r="N377" i="1"/>
  <c r="L378" i="1"/>
  <c r="H382" i="1"/>
  <c r="H381" i="1"/>
  <c r="G363" i="1"/>
  <c r="O368" i="1"/>
  <c r="O372" i="1"/>
  <c r="I376" i="1"/>
  <c r="G377" i="1"/>
  <c r="O377" i="1"/>
  <c r="M378" i="1"/>
  <c r="I382" i="1"/>
  <c r="F44" i="1"/>
  <c r="H363" i="1"/>
  <c r="G13" i="1"/>
  <c r="I363" i="1"/>
  <c r="F382" i="1" l="1"/>
  <c r="F12" i="1"/>
  <c r="F376" i="1" s="1"/>
  <c r="G14" i="1"/>
  <c r="G366" i="1"/>
  <c r="G353" i="1"/>
  <c r="G355" i="1" s="1"/>
  <c r="G357" i="1" s="1"/>
  <c r="G385" i="1"/>
  <c r="F378" i="1"/>
  <c r="F59" i="1"/>
  <c r="F67" i="1" s="1"/>
  <c r="F71" i="1" s="1"/>
  <c r="F370" i="1"/>
  <c r="G373" i="1"/>
  <c r="G83" i="1"/>
  <c r="G372" i="1"/>
  <c r="G6" i="1"/>
  <c r="F14" i="1" l="1"/>
  <c r="F366" i="1"/>
  <c r="F373" i="1"/>
  <c r="F83" i="1"/>
  <c r="F372" i="1"/>
  <c r="F6" i="1"/>
  <c r="G371" i="1"/>
  <c r="G365" i="1"/>
  <c r="F371" i="1" l="1"/>
  <c r="F365" i="1"/>
</calcChain>
</file>

<file path=xl/sharedStrings.xml><?xml version="1.0" encoding="utf-8"?>
<sst xmlns="http://schemas.openxmlformats.org/spreadsheetml/2006/main" count="953" uniqueCount="575">
  <si>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</si>
  <si>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</si>
  <si>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</si>
  <si>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</si>
  <si>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</si>
  <si>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</si>
  <si>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</si>
  <si>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</si>
  <si>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</si>
  <si>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</si>
  <si>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</si>
  <si>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</si>
  <si>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</si>
  <si>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</si>
  <si>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</si>
  <si>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</si>
  <si>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</si>
  <si>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</si>
  <si>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</si>
  <si>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</si>
  <si>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</si>
  <si>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</si>
  <si>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</si>
  <si>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</si>
  <si>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</si>
  <si>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</si>
  <si>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</si>
  <si>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</si>
  <si>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</si>
  <si>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</si>
  <si>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</si>
  <si>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</si>
  <si>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</si>
  <si>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</si>
  <si>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</si>
  <si>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</si>
  <si>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</si>
  <si>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</si>
  <si>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</si>
  <si>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</si>
  <si>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</si>
  <si>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</si>
  <si>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</si>
  <si>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</si>
  <si>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</si>
  <si>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</si>
  <si>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</si>
  <si>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</si>
  <si>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</si>
  <si>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</si>
  <si>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</si>
  <si>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</si>
  <si>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</si>
  <si>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</si>
  <si>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</si>
  <si>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</si>
  <si>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</si>
  <si>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</si>
  <si>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</si>
  <si>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</si>
  <si>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</si>
  <si>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</si>
  <si>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</si>
  <si>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</si>
  <si>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</si>
  <si>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</si>
  <si>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</si>
  <si>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</si>
  <si>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</si>
  <si>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</si>
  <si>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</si>
  <si>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</si>
  <si>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</si>
  <si>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</si>
  <si>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</si>
  <si>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</si>
  <si>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</si>
  <si>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</si>
  <si>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</si>
  <si>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</si>
  <si>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</si>
  <si>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</si>
  <si>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</si>
  <si>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</si>
  <si>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</si>
  <si>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</si>
  <si>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</si>
  <si>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</si>
  <si>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</si>
  <si>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</si>
  <si>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</si>
  <si>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</si>
  <si>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</si>
  <si>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</si>
  <si>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</si>
  <si>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</si>
  <si>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</si>
  <si>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</si>
  <si>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</si>
  <si>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</si>
  <si>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</si>
  <si>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</si>
  <si>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</si>
  <si>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</si>
  <si>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</si>
  <si>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</si>
  <si>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</si>
  <si>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</si>
  <si>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</si>
  <si>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</si>
  <si>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</si>
  <si>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</si>
  <si>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</si>
  <si>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</si>
  <si>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</si>
  <si>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</si>
  <si>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</si>
  <si>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</si>
  <si>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</si>
  <si>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</si>
  <si>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</si>
  <si>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</si>
  <si>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</si>
  <si>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</si>
  <si>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</si>
  <si>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</si>
  <si>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</si>
  <si>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</si>
  <si>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</si>
  <si>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</si>
  <si>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</si>
  <si>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</si>
  <si>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</si>
  <si>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</si>
  <si>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</si>
  <si>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</si>
  <si>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</si>
  <si>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</si>
  <si>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</si>
  <si>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</si>
  <si>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</si>
  <si>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</si>
  <si>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</si>
  <si>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</si>
  <si>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</si>
  <si>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</si>
  <si>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</si>
  <si>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</si>
  <si>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</si>
  <si>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</si>
  <si>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</si>
  <si>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</si>
  <si>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</si>
  <si>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</si>
  <si>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</si>
  <si>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</si>
  <si>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</si>
  <si>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</si>
  <si>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</si>
  <si>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</si>
  <si>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</si>
  <si>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</si>
  <si>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</si>
  <si>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</si>
  <si>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</si>
  <si>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</si>
  <si>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</si>
  <si>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</si>
  <si>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</si>
  <si>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</si>
  <si>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</si>
  <si>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</si>
  <si>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</si>
  <si>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</si>
  <si>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</si>
  <si>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</si>
  <si>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</si>
  <si>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</si>
  <si>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</si>
  <si>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</si>
  <si>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</si>
  <si>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</si>
  <si>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</si>
  <si>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</si>
  <si>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</si>
  <si>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</si>
  <si>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</si>
  <si>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</si>
  <si>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</si>
  <si>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</si>
  <si>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</si>
  <si>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</si>
  <si>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</si>
  <si>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</si>
  <si>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</si>
  <si>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</si>
  <si>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</si>
  <si>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</si>
  <si>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</si>
  <si>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</si>
  <si>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</si>
  <si>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</si>
  <si>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</si>
  <si>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</si>
  <si>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</si>
  <si>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</si>
  <si>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</si>
  <si>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</si>
  <si>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</si>
  <si>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</si>
  <si>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</si>
  <si>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</si>
  <si>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</si>
  <si>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</si>
  <si>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</si>
  <si>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</si>
  <si>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</si>
  <si>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</si>
  <si>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</si>
  <si>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</si>
  <si>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</si>
  <si>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</si>
  <si>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</si>
  <si>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</si>
  <si>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</si>
  <si>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</si>
  <si>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</si>
  <si>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</si>
  <si>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</si>
  <si>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</si>
  <si>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</si>
  <si>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</si>
  <si>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</si>
  <si>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</si>
  <si>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</si>
  <si>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</si>
  <si>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</si>
  <si>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</si>
  <si>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</si>
  <si>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</si>
  <si>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</si>
  <si>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</si>
  <si>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</si>
  <si>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</si>
  <si>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</si>
  <si>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</si>
  <si>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</si>
  <si>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</si>
  <si>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</si>
  <si>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</si>
  <si>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</si>
  <si>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</si>
  <si>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</si>
  <si>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</si>
  <si>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</si>
  <si>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</si>
  <si>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</si>
  <si>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</si>
  <si>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</si>
  <si>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</si>
  <si>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</si>
  <si>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</si>
  <si>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</si>
  <si>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</si>
  <si>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</si>
  <si>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</si>
  <si>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</si>
  <si>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</si>
  <si>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</si>
  <si>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</si>
  <si>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</si>
  <si>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</si>
  <si>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</si>
  <si>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</si>
  <si>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</si>
  <si>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</si>
  <si>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</si>
  <si>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</si>
  <si>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</si>
  <si>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</si>
  <si>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</si>
  <si>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</si>
  <si>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</si>
  <si>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</si>
  <si>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</si>
  <si>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</si>
  <si>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</si>
  <si>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</si>
  <si>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</si>
  <si>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</si>
  <si>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</si>
  <si>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</si>
  <si>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</si>
  <si>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</si>
  <si>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</si>
  <si>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</si>
  <si>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</si>
  <si>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</si>
  <si>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</si>
  <si>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</si>
  <si>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</si>
  <si>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</si>
  <si>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</si>
  <si>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</si>
  <si>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</si>
  <si>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</si>
  <si>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</si>
  <si>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</si>
  <si>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</si>
  <si>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</si>
  <si>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</si>
  <si>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</si>
  <si>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</si>
  <si>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</si>
  <si>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</si>
  <si>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</si>
  <si>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</si>
  <si>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</si>
  <si>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</si>
  <si>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</si>
  <si>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</si>
  <si>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</si>
  <si>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</si>
  <si>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</si>
  <si>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</si>
  <si>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</si>
  <si>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</si>
  <si>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</si>
  <si>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</si>
  <si>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</si>
  <si>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</si>
  <si>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</si>
  <si>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</si>
  <si>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</si>
  <si>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</si>
  <si>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</si>
  <si>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</si>
  <si>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</si>
  <si>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</si>
  <si>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</si>
  <si>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</si>
  <si>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</si>
  <si>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</si>
  <si>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</si>
  <si>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</si>
  <si>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</si>
  <si>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</si>
  <si>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</si>
  <si>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</si>
  <si>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</si>
  <si>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</si>
  <si>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</si>
  <si>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</si>
  <si>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</si>
  <si>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</si>
  <si>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</si>
  <si>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</si>
  <si>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</si>
  <si>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</si>
  <si>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</si>
  <si>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</si>
  <si>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</si>
  <si>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</si>
  <si>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</si>
  <si>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</si>
  <si>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</si>
  <si>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</si>
  <si>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</si>
  <si>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</si>
  <si>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</si>
  <si>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</si>
  <si>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</si>
  <si>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</si>
  <si>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</si>
  <si>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Net loss</t>
  </si>
  <si>
    <t>Other comprehensive loss, net of reclassifications:</t>
  </si>
  <si>
    <t>Net loss on derivative instruments (net of tax effect of $3.2, ($1.1), and $0.6)</t>
  </si>
  <si>
    <t>Change in net unrealized (loss) gain on available-for-sale securities (net of tax effect of $0.1, ($0.5), and $0.0)</t>
  </si>
  <si>
    <t>Change in defined benefit pension items (net of tax effect of ($0.7), ($0.9), and $0.9)</t>
  </si>
  <si>
    <t>Net change in cumulative foreign currency translation gain (loss) (net of tax effect of ($4.8), $0.2, and $0.5)</t>
  </si>
  <si>
    <t>Total other comprehensive income (loss)</t>
  </si>
  <si>
    <t>Total comprehensive loss</t>
  </si>
  <si>
    <t>ASSETS</t>
  </si>
  <si>
    <t>Current assets:</t>
  </si>
  <si>
    <t>Cash and cash equivalents</t>
  </si>
  <si>
    <t>Marketable securities</t>
  </si>
  <si>
    <t>Accounts receivable, net</t>
  </si>
  <si>
    <t>Prepaid expenses and other current assets</t>
  </si>
  <si>
    <t>Total current assets</t>
  </si>
  <si>
    <t>Computer equipment, software, furniture, and leasehold improvements, net</t>
  </si>
  <si>
    <t>Developed technologies, net</t>
  </si>
  <si>
    <t>Goodwill</t>
  </si>
  <si>
    <t>Deferred income taxes, net</t>
  </si>
  <si>
    <t>Other assets</t>
  </si>
  <si>
    <t>Total assets</t>
  </si>
  <si>
    <t>LIABILITIES AND STOCKHOLDERS (DEFICIT) EQUITY</t>
  </si>
  <si>
    <t>Current liabilities:</t>
  </si>
  <si>
    <t>Accounts payable</t>
  </si>
  <si>
    <t>Accrued compensation</t>
  </si>
  <si>
    <t>Accruals</t>
  </si>
  <si>
    <t>Accrued income taxes</t>
  </si>
  <si>
    <t>Deferred revenue</t>
  </si>
  <si>
    <t>Accrued Revenue</t>
  </si>
  <si>
    <t>Current portion of long-term notes payable, net</t>
  </si>
  <si>
    <t>Other accrued liabilities</t>
  </si>
  <si>
    <t>Total current liabilities</t>
  </si>
  <si>
    <t>Long-term deferred revenue</t>
  </si>
  <si>
    <t>Long-term income taxes payable</t>
  </si>
  <si>
    <t>Long-term deferred income taxes</t>
  </si>
  <si>
    <t>Long-term notes payable, net</t>
  </si>
  <si>
    <t>Long-term other liabilities</t>
  </si>
  <si>
    <t>Commitments and contingencies</t>
  </si>
  <si>
    <t>Stockholders (deficit) equity:</t>
  </si>
  <si>
    <t>Preferred stock, $0.01 par value; shares authorized 2.0; none issued or outstanding at January 31,</t>
  </si>
  <si>
    <t>2018 and 2017</t>
  </si>
  <si>
    <t>Common stock and additional paid-in capital, $0.01 par value; shares authorized 750.0; 218.3 outstanding at January 31, 2018 and 220.3 outstanding at January 31, 2017</t>
  </si>
  <si>
    <t>Accumulated other comprehensive loss</t>
  </si>
  <si>
    <t>Accumulated deficit</t>
  </si>
  <si>
    <t>Total stockholders (deficit) equity</t>
  </si>
  <si>
    <t>Net revenue:</t>
  </si>
  <si>
    <t>Net revenue</t>
  </si>
  <si>
    <t>Revenue</t>
  </si>
  <si>
    <t>Maintenance</t>
  </si>
  <si>
    <t>Subscription</t>
  </si>
  <si>
    <t>Total maintenance and subscription revenue</t>
  </si>
  <si>
    <t>License and other</t>
  </si>
  <si>
    <t>Total net revenue</t>
  </si>
  <si>
    <t>Cost of revenue:</t>
  </si>
  <si>
    <t>Cost of maintenance and subscription revenue</t>
  </si>
  <si>
    <t>Cost of license and other revenue</t>
  </si>
  <si>
    <t>Amortization of developed technology</t>
  </si>
  <si>
    <t>Total cost of revenue</t>
  </si>
  <si>
    <t>Total Cost of Revenue</t>
  </si>
  <si>
    <t>Total Cost of Revenue TODO REMOVE</t>
  </si>
  <si>
    <t>Gross profit</t>
  </si>
  <si>
    <t>Gross Profit</t>
  </si>
  <si>
    <t>Operating expenses:</t>
  </si>
  <si>
    <t>Marketing and sales</t>
  </si>
  <si>
    <t>Selling and distribution expenses</t>
  </si>
  <si>
    <t>Research and development</t>
  </si>
  <si>
    <t>General and administrative</t>
  </si>
  <si>
    <t>Amortization of purchased intangibles</t>
  </si>
  <si>
    <t>Restructuring charges and other facility exit costs, net</t>
  </si>
  <si>
    <t>Other Income - net</t>
  </si>
  <si>
    <t>Total operating expenses</t>
  </si>
  <si>
    <t>(Loss) income from operations</t>
  </si>
  <si>
    <t>Operating Profit</t>
  </si>
  <si>
    <t>Interest and other expense, net</t>
  </si>
  <si>
    <t>Loss before income taxes</t>
  </si>
  <si>
    <t>Profit before Zakat</t>
  </si>
  <si>
    <t>Provision for income taxes</t>
  </si>
  <si>
    <t>Basic net loss per share</t>
  </si>
  <si>
    <t>Diluted net loss per share</t>
  </si>
  <si>
    <t>Weighted average shares used in computing basic net loss per share</t>
  </si>
  <si>
    <t>Total Other Comprehensive Loss</t>
  </si>
  <si>
    <t>Total Other Comprehensive Income</t>
  </si>
  <si>
    <t>Total Other Comprehensive Income (Loss)</t>
  </si>
  <si>
    <t>Total Comprehensive Loss</t>
  </si>
  <si>
    <t>Total Comprehensive Income</t>
  </si>
  <si>
    <t>Operating Activities</t>
  </si>
  <si>
    <t>Adjustments to reconcile net loss to net cash provided by operating activities:</t>
  </si>
  <si>
    <t>Depreciation, amortization, and accretion</t>
  </si>
  <si>
    <t>Stock-based compensation expense</t>
  </si>
  <si>
    <t>Deferred income taxes</t>
  </si>
  <si>
    <t>Other operating activities</t>
  </si>
  <si>
    <t>Changes in operating assets and liabilities, net of business combinations:</t>
  </si>
  <si>
    <t>Accounts receivable</t>
  </si>
  <si>
    <t>Accounts payable and accrued liabilities</t>
  </si>
  <si>
    <t>Net cash provided by operating activities</t>
  </si>
  <si>
    <t>Investing Activities</t>
  </si>
  <si>
    <t>Purchases of marketable securities</t>
  </si>
  <si>
    <t>Sales of marketable securities</t>
  </si>
  <si>
    <t>Maturities of marketable securities</t>
  </si>
  <si>
    <t>Acquisitions, net of cash acquired</t>
  </si>
  <si>
    <t>Capital expenditures</t>
  </si>
  <si>
    <t>Other investing activities</t>
  </si>
  <si>
    <t>Net cash provided by (used in) investing activities</t>
  </si>
  <si>
    <t>Financing Activities</t>
  </si>
  <si>
    <t>Proceeds from issuance of common stock</t>
  </si>
  <si>
    <t>Taxes paid related to net share settlement of equity awards</t>
  </si>
  <si>
    <t>Finance Costs</t>
  </si>
  <si>
    <t>Repurchase and retirement of common shares</t>
  </si>
  <si>
    <t>Proceeds from debt, net of discount</t>
  </si>
  <si>
    <t>Repayments of debt</t>
  </si>
  <si>
    <t>Other financing activities</t>
  </si>
  <si>
    <t>Net cash (used in) provided by financing activities</t>
  </si>
  <si>
    <t>Effect of exchange rate changes on cash and cash equivalents</t>
  </si>
  <si>
    <t>Net decrease in cash and cash equivalents</t>
  </si>
  <si>
    <t>Cash and cash equivalents at beginning of fiscal year</t>
  </si>
  <si>
    <t>Cash and cash equivalents at beginning of period</t>
  </si>
  <si>
    <t>Cash and cash equivalents at end of fiscal year</t>
  </si>
  <si>
    <t>Supplemental cash flow information:</t>
  </si>
  <si>
    <t>Cash paid during the year for interest</t>
  </si>
  <si>
    <t xml:space="preserve">Adjustment for Income Tax Paid </t>
  </si>
  <si>
    <t>Original Line Item in the pdf</t>
  </si>
  <si>
    <t>Line item in the accounts Template into which Original line item is mapped</t>
  </si>
  <si>
    <t xml:space="preserve">Person mapping </t>
  </si>
  <si>
    <t>turnover</t>
  </si>
  <si>
    <t>Niyoshi Aithal</t>
  </si>
  <si>
    <t>added from pdf</t>
  </si>
  <si>
    <t>net revenue</t>
  </si>
  <si>
    <t>maintenance</t>
  </si>
  <si>
    <t>subscription</t>
  </si>
  <si>
    <t>license and other</t>
  </si>
  <si>
    <t>cost of goods sold</t>
  </si>
  <si>
    <t>cost of maintenance and subscription revenue</t>
  </si>
  <si>
    <t>cost of license and other revenue</t>
  </si>
  <si>
    <t>amortization of developed technology</t>
  </si>
  <si>
    <t>this was the correct value, but the decimal place was ignored - changed value to correct one</t>
  </si>
  <si>
    <t>added value from pdf</t>
  </si>
  <si>
    <t>sales and distribution expenses</t>
  </si>
  <si>
    <t>marketing and sales</t>
  </si>
  <si>
    <t>research and development</t>
  </si>
  <si>
    <t>general and administrative</t>
  </si>
  <si>
    <t>administrative expenses</t>
  </si>
  <si>
    <t>amortization of purchased intangibles</t>
  </si>
  <si>
    <t>amortisation</t>
  </si>
  <si>
    <t>deleted this value</t>
  </si>
  <si>
    <t>added value</t>
  </si>
  <si>
    <t>other operating expenses</t>
  </si>
  <si>
    <t>restructuring charges and other facility exit costs, net</t>
  </si>
  <si>
    <t>value shifted to row 49</t>
  </si>
  <si>
    <t>changed value from row 52 and added correct value</t>
  </si>
  <si>
    <t>interest and other expense, net</t>
  </si>
  <si>
    <t>wrong value and sign, corrected</t>
  </si>
  <si>
    <t>current taxation</t>
  </si>
  <si>
    <t>provision for income taxes</t>
  </si>
  <si>
    <t>property, plant and equipment</t>
  </si>
  <si>
    <t>Computer hardware, at cost</t>
  </si>
  <si>
    <t>Computer software, at cost</t>
  </si>
  <si>
    <t>Furniture and equipment, at cost</t>
  </si>
  <si>
    <t>leased assets</t>
  </si>
  <si>
    <t>leasehold improvements, land and buildings, at cost</t>
  </si>
  <si>
    <t>less: accumulated depreciation</t>
  </si>
  <si>
    <t>changed value</t>
  </si>
  <si>
    <t>intangibles - goodwill</t>
  </si>
  <si>
    <t>goodwill</t>
  </si>
  <si>
    <t>wrong value; corrected</t>
  </si>
  <si>
    <t>cash and bank balance</t>
  </si>
  <si>
    <t>cash and cash equivalents</t>
  </si>
  <si>
    <t>marketable investments</t>
  </si>
  <si>
    <t>marketable securities</t>
  </si>
  <si>
    <t>wrong value, changed</t>
  </si>
  <si>
    <t>accounts receivable, net</t>
  </si>
  <si>
    <t>prepaid expenses</t>
  </si>
  <si>
    <t>prepaid expenses and other current assets</t>
  </si>
  <si>
    <t>long term investments</t>
  </si>
  <si>
    <t>other non-current assets</t>
  </si>
  <si>
    <t>developed technologies, net</t>
  </si>
  <si>
    <t>wrong value, corrected and shifted to row 126</t>
  </si>
  <si>
    <t>added</t>
  </si>
  <si>
    <t>deferred income taxes, net</t>
  </si>
  <si>
    <t>other assets</t>
  </si>
  <si>
    <t>accounts payable</t>
  </si>
  <si>
    <t>accrued compensation</t>
  </si>
  <si>
    <t>accrued income taxes</t>
  </si>
  <si>
    <t>deferred revenue</t>
  </si>
  <si>
    <t>other operating current liabilities</t>
  </si>
  <si>
    <t>other accrued liabilities</t>
  </si>
  <si>
    <t>current portion of long-term notes payable, net</t>
  </si>
  <si>
    <t>notes payable</t>
  </si>
  <si>
    <t>long term accruals</t>
  </si>
  <si>
    <t>long-term deferred revenue</t>
  </si>
  <si>
    <t>long term tax payable</t>
  </si>
  <si>
    <t>long-term income taxes payable</t>
  </si>
  <si>
    <t>long-term deferred income taxes</t>
  </si>
  <si>
    <t>long-term notes payable, net</t>
  </si>
  <si>
    <t>other non-current liabilities</t>
  </si>
  <si>
    <t>long-term other liabilities</t>
  </si>
  <si>
    <t>ordinary shares</t>
  </si>
  <si>
    <t>Common stock and additional paid-in capital, $0.01 par value</t>
  </si>
  <si>
    <t>other reserves</t>
  </si>
  <si>
    <t>accumulated other comprehensive loss</t>
  </si>
  <si>
    <t>retained earnings</t>
  </si>
  <si>
    <t>accumulated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</si>
</sst>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9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/>
    <xf numFmtId="3" fontId="4" fillId="0" borderId="0" xfId="2"/>
    <xf numFmtId="3" fontId="4" fillId="0" borderId="0" xfId="2" applyAlignment="1">
      <alignment horizontal="left" vertical="center" wrapText="1"/>
    </xf>
    <xf numFmtId="3" fontId="0" fillId="12" borderId="0" xfId="0" applyFill="1"/>
    <xf numFmtId="3" fontId="4" fillId="13" borderId="0" xfId="0" applyFont="1" applyFill="1"/>
    <xf numFmtId="3" fontId="0" fillId="0" borderId="0" xfId="0" applyNumberFormat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95-4DAE-A8A1-0B8B85D907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327-4176-91A8-D50C29C2E3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58-4107-8976-3A39EEFA3A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D43-4FA1-925A-90C8816F37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D19-4757-991F-0822F99964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AC0-4098-A8D7-879EDAB9D0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CDB-41E3-8D6E-5A8C638E31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39-4DFB-BB94-43A9A32269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A1E-45C2-9DBA-43ECF68FB6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A4-4B05-83ED-6B21FF2C79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BB6-48EF-A953-6F3F9D6962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900-433B-8FA2-00AC65FEAB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834-46E2-B6A7-848BC23A86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826-4AD4-828A-592C240CA0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132-4404-9207-EB4F3D0B49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-566.9</v>
      </c>
      <c r="G6" s="7">
        <f t="shared" ref="G6:O6" si="1">IF(G4=$BF$1,"",G71)</f>
        <v>-582.10000000000036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2235.6999999999998</v>
      </c>
      <c r="G7" s="7">
        <f t="shared" ref="G7:O7" si="2">IF(G4=$BF$1,"",G128)</f>
        <v>2337.5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1877.9</v>
      </c>
      <c r="G8" s="7">
        <f t="shared" ref="G8:O8" si="3">IF(G4=$BF$1,"",G161)</f>
        <v>2460.6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2123.1999999999998</v>
      </c>
      <c r="G9" s="7">
        <f t="shared" ref="G9:O9" si="4">IF(G4=$BF$1,"",G189)</f>
        <v>2185.4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2246.3999999999996</v>
      </c>
      <c r="G10" s="7">
        <f t="shared" ref="G10:O10" si="5">IF(G4=$BF$1,"",G210)</f>
        <v>1879.1000000000001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-256.00000000000006</v>
      </c>
      <c r="G11" s="7">
        <f t="shared" ref="G11:O11" si="6">IF(G4=$BF$1,"",G227)</f>
        <v>733.59999999999991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4113.6000000000004</v>
      </c>
      <c r="G12" s="35">
        <f t="shared" ref="G12:O12" si="7">IF(G4=$BF$1,"",SUM(G7:G8))</f>
        <v>4798.1000000000004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4113.5999999999995</v>
      </c>
      <c r="G13" s="35">
        <f t="shared" ref="G13:O13" si="8">IF(G4=$BF$1,"",SUM(G9:G11))</f>
        <v>4798.1000000000004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38">
        <f>989.6+894.3+172.7</f>
        <v>2056.6</v>
      </c>
      <c r="G24" s="38">
        <f>1103.1+443.1+484.8</f>
        <v>2030.9999999999998</v>
      </c>
      <c r="P24" s="46" t="s">
        <v>499</v>
      </c>
    </row>
    <row r="25" spans="5:16">
      <c r="E25" s="1" t="s">
        <v>27</v>
      </c>
      <c r="F25">
        <f>214.4+72.6+16.4</f>
        <v>303.39999999999998</v>
      </c>
      <c r="G25">
        <f>191.7+110.2+40</f>
        <v>341.9</v>
      </c>
      <c r="H25">
        <v>0</v>
      </c>
      <c r="P25" s="46" t="s">
        <v>499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1753.1999999999998</v>
      </c>
      <c r="G30" s="7">
        <f>IF(G4=$BF$1,"",G24-G25+ABS(G26)-G27-G28-G29)</f>
        <v>1689.1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5"/>
    </row>
    <row r="31" spans="5:16">
      <c r="E31" s="12" t="s">
        <v>33</v>
      </c>
      <c r="F31"/>
      <c r="G31"/>
      <c r="H31">
        <v>0</v>
      </c>
      <c r="P31" s="48" t="s">
        <v>517</v>
      </c>
    </row>
    <row r="32" spans="5:16">
      <c r="E32" s="1" t="s">
        <v>34</v>
      </c>
    </row>
    <row r="33" spans="5:16">
      <c r="E33" s="1" t="s">
        <v>35</v>
      </c>
      <c r="F33">
        <v>1087.3</v>
      </c>
      <c r="G33">
        <v>1022.5</v>
      </c>
      <c r="H33">
        <v>10155</v>
      </c>
      <c r="P33" s="46" t="s">
        <v>508</v>
      </c>
    </row>
    <row r="34" spans="5:16">
      <c r="E34" s="1" t="s">
        <v>36</v>
      </c>
      <c r="F34">
        <v>305.2</v>
      </c>
      <c r="G34">
        <v>287.8</v>
      </c>
      <c r="H34">
        <v>2934</v>
      </c>
      <c r="P34" s="46" t="s">
        <v>508</v>
      </c>
    </row>
    <row r="35" spans="5:16">
      <c r="E35" s="1" t="s">
        <v>37</v>
      </c>
      <c r="F35">
        <v>755.5</v>
      </c>
      <c r="G35">
        <v>766.1</v>
      </c>
      <c r="H35">
        <v>7900</v>
      </c>
      <c r="P35" s="46" t="s">
        <v>508</v>
      </c>
    </row>
    <row r="36" spans="5:16">
      <c r="E36" s="1" t="s">
        <v>38</v>
      </c>
      <c r="F36" s="47">
        <v>94.1</v>
      </c>
      <c r="G36" s="47">
        <v>80.5</v>
      </c>
      <c r="P36" s="46" t="s">
        <v>518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  <c r="F41" s="38">
        <v>20.2</v>
      </c>
      <c r="G41" s="38">
        <v>31.8</v>
      </c>
      <c r="P41" s="46" t="s">
        <v>509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2262.2999999999997</v>
      </c>
      <c r="G43" s="7">
        <f>G32+G33+G34+G35+G36+G37+G38+G39+G40+G41+G42</f>
        <v>2188.7000000000003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5"/>
    </row>
    <row r="44" spans="5:16">
      <c r="E44" s="6" t="s">
        <v>46</v>
      </c>
      <c r="F44" s="7">
        <f>F30+F31-F43</f>
        <v>-509.09999999999991</v>
      </c>
      <c r="G44" s="7">
        <f>IF(G4=$BF$1,"",G30+G31-G43)</f>
        <v>-499.60000000000036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5"/>
    </row>
    <row r="45" spans="5:16">
      <c r="E45" s="1" t="s">
        <v>47</v>
      </c>
    </row>
    <row r="46" spans="5:16">
      <c r="E46" s="1" t="s">
        <v>48</v>
      </c>
      <c r="F46"/>
      <c r="G46"/>
      <c r="P46" s="48" t="s">
        <v>517</v>
      </c>
    </row>
    <row r="47" spans="5:16">
      <c r="E47" s="1" t="s">
        <v>49</v>
      </c>
    </row>
    <row r="48" spans="5:16">
      <c r="E48" s="1" t="s">
        <v>50</v>
      </c>
    </row>
    <row r="49" spans="5:16">
      <c r="E49" s="1" t="s">
        <v>51</v>
      </c>
      <c r="F49" s="38">
        <v>48.2</v>
      </c>
      <c r="G49" s="38">
        <v>24.2</v>
      </c>
      <c r="P49" s="48" t="s">
        <v>522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-216</v>
      </c>
      <c r="P52" s="46" t="s">
        <v>521</v>
      </c>
    </row>
    <row r="53" spans="5:16">
      <c r="E53" s="1" t="s">
        <v>55</v>
      </c>
    </row>
    <row r="54" spans="5:16">
      <c r="E54" s="1" t="s">
        <v>56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  <c r="H56">
        <v>0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-557.29999999999995</v>
      </c>
      <c r="G59" s="7">
        <f>IF(G4=$BF$1,"",G44+G45+G46+G47+G48-G49-G50-G51+G52-G53+G54+G55-G56+G57+G58)</f>
        <v>-523.80000000000041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5"/>
    </row>
    <row r="60" spans="5:16">
      <c r="E60" s="1" t="s">
        <v>62</v>
      </c>
      <c r="F60">
        <v>9.6</v>
      </c>
      <c r="G60">
        <v>58.3</v>
      </c>
      <c r="H60">
        <v>-3102</v>
      </c>
      <c r="P60" s="48" t="s">
        <v>524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-566.9</v>
      </c>
      <c r="G67" s="7">
        <f>IF(G4=$BF$1,"",SUM(G59,-G60,-ABS(G61),-G62,-G66))</f>
        <v>-582.10000000000036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5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-566.9</v>
      </c>
      <c r="G71" s="7">
        <f t="shared" ref="G71:O71" si="14">IF(G4=$BF$1,"",SUM(G67:G70))</f>
        <v>-582.10000000000036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5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-566.9</v>
      </c>
      <c r="G83" s="7">
        <f t="shared" ref="G83:O83" si="15">IF(G4=$BF$1,"",SUM(G71:G82))</f>
        <v>-582.10000000000036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217.1+72.6+63.4</f>
        <v>353.09999999999997</v>
      </c>
      <c r="G92">
        <f>206.1+73.5+58.2</f>
        <v>337.8</v>
      </c>
      <c r="P92" s="48" t="s">
        <v>499</v>
      </c>
    </row>
    <row r="93" spans="5:16">
      <c r="E93" s="1" t="s">
        <v>85</v>
      </c>
    </row>
    <row r="94" spans="5:16">
      <c r="E94" s="1" t="s">
        <v>86</v>
      </c>
      <c r="F94" s="38">
        <v>228.9</v>
      </c>
      <c r="G94" s="38">
        <v>206.3</v>
      </c>
      <c r="P94" s="48" t="s">
        <v>499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582</v>
      </c>
      <c r="G98" s="7">
        <f>IF(G4=$BF$1,"",G89+G90+G91+G92+G93+G94+G95+G96)</f>
        <v>544.1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5"/>
    </row>
    <row r="99" spans="5:16">
      <c r="E99" s="1" t="s">
        <v>89</v>
      </c>
      <c r="F99" s="38">
        <v>-437</v>
      </c>
      <c r="G99" s="38">
        <v>-385.5</v>
      </c>
      <c r="P99" s="48" t="s">
        <v>499</v>
      </c>
    </row>
    <row r="100" spans="5:16">
      <c r="E100" s="6" t="s">
        <v>90</v>
      </c>
      <c r="F100" s="7">
        <f>F98+F99</f>
        <v>145</v>
      </c>
      <c r="G100" s="7">
        <f t="shared" ref="G100:O100" si="17">IF(G4=$BF$1,"",G98+G99)</f>
        <v>158.60000000000002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5"/>
    </row>
    <row r="101" spans="5:16">
      <c r="E101" s="1" t="s">
        <v>91</v>
      </c>
      <c r="F101">
        <v>1620.2</v>
      </c>
      <c r="G101">
        <v>1561.1</v>
      </c>
      <c r="P101" s="48" t="s">
        <v>534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1620.2</v>
      </c>
      <c r="G104" s="7">
        <f t="shared" ref="G104:O104" si="18">IF(G4=$BF$1,"",G101+G102+G103)</f>
        <v>1561.1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  <c r="F113">
        <v>190.8</v>
      </c>
      <c r="G113">
        <v>306.2</v>
      </c>
      <c r="P113" s="48" t="s">
        <v>534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f>27.1+170.9</f>
        <v>198</v>
      </c>
      <c r="G125" s="38">
        <f>45.7+202</f>
        <v>247.7</v>
      </c>
      <c r="P125" s="48" t="s">
        <v>499</v>
      </c>
    </row>
    <row r="126" spans="5:16">
      <c r="E126" s="1" t="s">
        <v>113</v>
      </c>
      <c r="F126" s="38">
        <v>81.7</v>
      </c>
      <c r="G126" s="38">
        <v>63.9</v>
      </c>
      <c r="P126" s="48" t="s">
        <v>550</v>
      </c>
    </row>
    <row r="127" spans="5:16">
      <c r="E127" s="12" t="s">
        <v>114</v>
      </c>
      <c r="F127"/>
      <c r="G127"/>
      <c r="P127" s="48" t="s">
        <v>549</v>
      </c>
    </row>
    <row r="128" spans="5:16">
      <c r="E128" s="6" t="s">
        <v>115</v>
      </c>
      <c r="F128" s="7">
        <f>F100+SUM(F104:F127)</f>
        <v>2235.6999999999998</v>
      </c>
      <c r="G128" s="7">
        <f t="shared" ref="G128:O128" si="19">IF(G4=$BF$1,"",G100+SUM(G104:G126))</f>
        <v>2337.5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5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1078</v>
      </c>
      <c r="G130">
        <v>1213.0999999999999</v>
      </c>
      <c r="P130" s="48" t="s">
        <v>537</v>
      </c>
    </row>
    <row r="131" spans="5:16">
      <c r="E131" s="1" t="s">
        <v>118</v>
      </c>
      <c r="F131" s="38">
        <v>245.2</v>
      </c>
      <c r="G131" s="38">
        <v>686.8</v>
      </c>
      <c r="P131" s="48" t="s">
        <v>499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1323.2</v>
      </c>
      <c r="G140" s="7">
        <f t="shared" ref="G140:O140" si="20">IF(G4=$BF$1,"",G130+G131+G132+G133+G134+G135+G136+G139)</f>
        <v>1899.8999999999999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6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116.5</v>
      </c>
      <c r="G154">
        <v>108.4</v>
      </c>
      <c r="P154" s="48" t="s">
        <v>542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438.2</v>
      </c>
      <c r="G157">
        <v>452.3</v>
      </c>
      <c r="P157" s="48" t="s">
        <v>542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554.70000000000005</v>
      </c>
      <c r="G160" s="7">
        <f>IF(G4=$BF$1,"",G146+G147+G148+G149+G150+G151+G152+G153+G154+G155+G156+G157+G158+G159)</f>
        <v>560.70000000000005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1877.9</v>
      </c>
      <c r="G161" s="7">
        <f t="shared" ref="G161:O161" si="22">IF(G4=$BF$1,"",G140+G145+G160)</f>
        <v>2460.6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5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  <c r="G171" s="38">
        <v>398.7</v>
      </c>
      <c r="P171" s="48" t="s">
        <v>499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94.7+250.9+28</f>
        <v>373.6</v>
      </c>
      <c r="G184">
        <f>93.5+238.2+50</f>
        <v>381.7</v>
      </c>
      <c r="P184" s="48" t="s">
        <v>534</v>
      </c>
    </row>
    <row r="185" spans="5:16">
      <c r="E185" s="12" t="s">
        <v>162</v>
      </c>
      <c r="F185">
        <v>1551.6</v>
      </c>
      <c r="G185">
        <v>1270.0999999999999</v>
      </c>
      <c r="P185" s="48" t="s">
        <v>534</v>
      </c>
    </row>
    <row r="187" spans="5:16">
      <c r="E187" s="1" t="s">
        <v>163</v>
      </c>
      <c r="F187">
        <v>198</v>
      </c>
      <c r="G187">
        <v>134.9</v>
      </c>
      <c r="P187" s="48" t="s">
        <v>499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2123.1999999999998</v>
      </c>
      <c r="G189" s="7">
        <f t="shared" ref="G189:O189" si="23">IF(G4=$BF$1,"",SUM(G163:G188))</f>
        <v>2185.4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5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>
        <f>403.5+1586</f>
        <v>1989.5</v>
      </c>
      <c r="G197">
        <f>517.9+1092</f>
        <v>1609.9</v>
      </c>
      <c r="P197" s="48" t="s">
        <v>534</v>
      </c>
    </row>
    <row r="198" spans="5:16">
      <c r="E198" s="1" t="s">
        <v>173</v>
      </c>
      <c r="F198" s="38">
        <f>41.6+66.6</f>
        <v>108.19999999999999</v>
      </c>
      <c r="G198" s="38">
        <f>39.3+91.5</f>
        <v>130.80000000000001</v>
      </c>
      <c r="P198" s="48" t="s">
        <v>499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148.69999999999999</v>
      </c>
      <c r="G209">
        <v>138.4</v>
      </c>
      <c r="P209" s="48" t="s">
        <v>534</v>
      </c>
    </row>
    <row r="210" spans="5:16">
      <c r="E210" s="6" t="s">
        <v>14</v>
      </c>
      <c r="F210" s="7">
        <f>SUM(F191:F209)</f>
        <v>2246.3999999999996</v>
      </c>
      <c r="G210" s="7">
        <f t="shared" ref="G210:O210" si="24">IF(G4=$BF$1,"",SUM(G191:G209))</f>
        <v>1879.1000000000001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 s="38">
        <v>1952.7</v>
      </c>
      <c r="G212" s="38">
        <v>1876.3</v>
      </c>
      <c r="P212" s="48" t="s">
        <v>499</v>
      </c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>
      <c r="E215" s="1" t="s">
        <v>185</v>
      </c>
      <c r="F215"/>
      <c r="G215"/>
      <c r="P215" s="48" t="s">
        <v>517</v>
      </c>
    </row>
    <row r="216" spans="5:16">
      <c r="E216" s="1" t="s">
        <v>186</v>
      </c>
    </row>
    <row r="217" spans="5:16">
      <c r="E217" s="1" t="s">
        <v>187</v>
      </c>
      <c r="F217">
        <v>-2084.9</v>
      </c>
      <c r="G217">
        <v>-964.2</v>
      </c>
      <c r="P217" s="48" t="s">
        <v>534</v>
      </c>
    </row>
    <row r="218" spans="5:16">
      <c r="E218" s="1" t="s">
        <v>188</v>
      </c>
    </row>
    <row r="219" spans="5:16">
      <c r="E219" s="1" t="s">
        <v>189</v>
      </c>
      <c r="F219">
        <v>-123.8</v>
      </c>
      <c r="G219">
        <v>-178.5</v>
      </c>
      <c r="P219" s="48" t="s">
        <v>534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-256.00000000000006</v>
      </c>
      <c r="G227" s="7">
        <f t="shared" ref="G227:O227" si="25">IF(G4=$BF$1,"",SUM(G212:G226))</f>
        <v>733.59999999999991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5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73</v>
      </c>
      <c r="G266" s="8">
        <v>-77</v>
      </c>
      <c r="H266" s="8">
        <v>-250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-5669</v>
      </c>
      <c r="G267">
        <v>-5821</v>
      </c>
      <c r="H267">
        <v>-3305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546</v>
      </c>
      <c r="G284">
        <v>476</v>
      </c>
      <c r="H284">
        <v>347</v>
      </c>
    </row>
    <row r="285" spans="5:8">
      <c r="E285" s="1" t="s">
        <v>248</v>
      </c>
      <c r="F285">
        <v>2614</v>
      </c>
      <c r="G285">
        <v>2218</v>
      </c>
      <c r="H285">
        <v>1972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3160</v>
      </c>
      <c r="G296" s="7">
        <f>IF(G4=$BF$1,"",G271+G272+G273+G274+G275+G276+G277+G278+G279+G280+G281+G282+G283+G284+G285+G286+G287+G288+G289+G290+G291+G292+G293+G294+G295)</f>
        <v>2694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-2509</v>
      </c>
      <c r="G297" s="7">
        <f t="shared" ref="G297:O297" si="27">IF(G4=$BF$1,"",MIN(F267,F268,F269)+F296)</f>
        <v>-2509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-99</v>
      </c>
      <c r="G302">
        <v>-135</v>
      </c>
      <c r="H302">
        <v>-28</v>
      </c>
    </row>
    <row r="303" spans="5:15">
      <c r="E303" s="1" t="s">
        <v>265</v>
      </c>
      <c r="F303">
        <v>133</v>
      </c>
      <c r="G303">
        <v>2015</v>
      </c>
      <c r="H303">
        <v>-1955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1683</v>
      </c>
      <c r="G309">
        <v>2670</v>
      </c>
      <c r="H309">
        <v>3605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  <c r="F313">
        <v>-139</v>
      </c>
      <c r="G313">
        <v>27</v>
      </c>
      <c r="H313">
        <v>249</v>
      </c>
    </row>
    <row r="314" spans="5:15">
      <c r="E314" s="1" t="s">
        <v>274</v>
      </c>
    </row>
    <row r="315" spans="5:15">
      <c r="E315" s="1" t="s">
        <v>275</v>
      </c>
    </row>
    <row r="316" spans="5:15">
      <c r="E316" s="1" t="s">
        <v>276</v>
      </c>
    </row>
    <row r="317" spans="5:15">
      <c r="E317" s="1" t="s">
        <v>277</v>
      </c>
    </row>
    <row r="318" spans="5:15">
      <c r="E318" s="6" t="s">
        <v>278</v>
      </c>
      <c r="F318" s="7">
        <f>F299+F300+F301+F302+F303+F304+F305+F306+F307+F308+F309+F310+F311+F312+F313+F314+F315+F316+F317</f>
        <v>1578</v>
      </c>
      <c r="G318" s="7">
        <f>IF(G4=$BF$1,"",G299+G300+G301+G302+G303+G304+G305+G306+G307+G308+G309+G310+G311+G312+G313+G314+G315+G316+G317)</f>
        <v>4577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-931</v>
      </c>
      <c r="G319" s="7">
        <f t="shared" ref="G319:O319" si="28">IF(G4=$BF$1,"",G297+G318)</f>
        <v>2068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-931</v>
      </c>
      <c r="G326" s="7">
        <f t="shared" ref="G326:O326" si="30">IF(G4=$BF$1,"",G325+G319)</f>
        <v>2068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-507</v>
      </c>
      <c r="G328">
        <v>-1612</v>
      </c>
      <c r="H328">
        <v>-2209</v>
      </c>
    </row>
    <row r="329" spans="5:15">
      <c r="E329" s="1" t="s">
        <v>288</v>
      </c>
      <c r="F329">
        <v>5943</v>
      </c>
      <c r="G329">
        <v>10572</v>
      </c>
      <c r="H329">
        <v>13766</v>
      </c>
    </row>
    <row r="330" spans="5:15">
      <c r="E330" s="1" t="s">
        <v>289</v>
      </c>
    </row>
    <row r="331" spans="5:15">
      <c r="E331" s="1" t="s">
        <v>290</v>
      </c>
      <c r="F331">
        <v>-5140</v>
      </c>
      <c r="G331">
        <v>-18679</v>
      </c>
      <c r="H331">
        <v>-22501</v>
      </c>
    </row>
    <row r="332" spans="5:15">
      <c r="E332" s="12" t="s">
        <v>291</v>
      </c>
      <c r="F332">
        <v>4890</v>
      </c>
      <c r="G332">
        <v>12577</v>
      </c>
      <c r="H332">
        <v>3294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5186</v>
      </c>
      <c r="G337" s="7">
        <f>IF(G4=$BF$1,"",SUM(G328:G336))</f>
        <v>2858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944</v>
      </c>
      <c r="G339">
        <v>1196</v>
      </c>
      <c r="H339">
        <v>1108</v>
      </c>
    </row>
    <row r="340" spans="5:15">
      <c r="E340" s="1" t="s">
        <v>299</v>
      </c>
      <c r="F340">
        <v>4969</v>
      </c>
      <c r="G340">
        <v>0</v>
      </c>
      <c r="H340">
        <v>7483</v>
      </c>
    </row>
    <row r="341" spans="5:15">
      <c r="E341" s="12" t="s">
        <v>300</v>
      </c>
      <c r="F341">
        <v>-4000</v>
      </c>
      <c r="G341">
        <v>0</v>
      </c>
      <c r="H341">
        <v>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-1431</v>
      </c>
      <c r="G349">
        <v>-762</v>
      </c>
      <c r="H349">
        <v>-516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482</v>
      </c>
      <c r="G352" s="7">
        <f>IF(G4=$BF$1,"",SUM(G339:G351))</f>
        <v>434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4737</v>
      </c>
      <c r="G353" s="7">
        <f t="shared" ref="G353:O353" si="33">IF(G4=$BF$1,"",G326+G337+G352)</f>
        <v>5360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  <c r="F354">
        <v>142</v>
      </c>
      <c r="G354">
        <v>-33</v>
      </c>
      <c r="H354">
        <v>-53</v>
      </c>
    </row>
    <row r="355" spans="5:15">
      <c r="E355" s="6" t="s">
        <v>314</v>
      </c>
      <c r="F355" s="7">
        <f>F353+F354</f>
        <v>4879</v>
      </c>
      <c r="G355" s="7">
        <f t="shared" ref="G355:O355" si="34">IF(G4=$BF$1,"",G353+G354)</f>
        <v>5327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12131</v>
      </c>
      <c r="G356">
        <v>13530</v>
      </c>
      <c r="H356">
        <v>14106</v>
      </c>
    </row>
    <row r="357" spans="5:15">
      <c r="E357" s="6" t="s">
        <v>316</v>
      </c>
      <c r="F357" s="7">
        <f>F355+F356</f>
        <v>17010</v>
      </c>
      <c r="G357" s="7">
        <f t="shared" ref="G357:O357" si="35">IF(G4=$BF$1,"",G355+G356)</f>
        <v>18857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1.2604628261939999E-2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-2.6112351829583193E-2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-0.14266063650194868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0.85247495866964884</v>
      </c>
      <c r="G369" s="27">
        <f t="shared" si="41"/>
        <v>0.83165928114229448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-0.24754449090732272</v>
      </c>
      <c r="G370" s="27">
        <f t="shared" si="42"/>
        <v>-0.24598719842442168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-0.27564912963143051</v>
      </c>
      <c r="G371" s="28">
        <f t="shared" si="43"/>
        <v>-0.28660758247168905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-0.13781116297160637</v>
      </c>
      <c r="G372" s="27">
        <f t="shared" si="44"/>
        <v>-0.12131885538025475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2.2144531249999995</v>
      </c>
      <c r="G373" s="27">
        <f t="shared" si="45"/>
        <v>-0.79348418756815764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1.0622325943212756</v>
      </c>
      <c r="G376" s="30">
        <f t="shared" si="47"/>
        <v>0.84710614618286395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-17.068749999999994</v>
      </c>
      <c r="G377" s="30">
        <f t="shared" si="48"/>
        <v>5.5404852780806984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-10.562240663900413</v>
      </c>
      <c r="G378" s="30">
        <f t="shared" si="49"/>
        <v>-20.64462809917357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0.88446684250188412</v>
      </c>
      <c r="G382" s="32">
        <f t="shared" si="51"/>
        <v>1.1259266038253866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0.88446684250188412</v>
      </c>
      <c r="G383" s="32">
        <f t="shared" si="52"/>
        <v>1.1259266038253866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0.62321024868123598</v>
      </c>
      <c r="G384" s="32">
        <f t="shared" si="53"/>
        <v>0.86936030017388111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-0.4384890730972118</v>
      </c>
      <c r="G385" s="32">
        <f t="shared" si="54"/>
        <v>0.94627985723437358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1078</v>
      </c>
      <c r="G418" s="17">
        <f>G130-G417</f>
        <v>1213.0999999999999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494</v>
      </c>
      <c r="B1" s="39" t="s">
        <v>495</v>
      </c>
      <c r="C1" s="39" t="s">
        <v>496</v>
      </c>
      <c r="D1" s="39"/>
    </row>
    <row r="2" spans="1:4">
      <c r="A2" s="41" t="s">
        <v>500</v>
      </c>
      <c r="B2" s="41" t="s">
        <v>497</v>
      </c>
      <c r="C2" s="39" t="s">
        <v>498</v>
      </c>
      <c r="D2" s="39"/>
    </row>
    <row r="3" spans="1:4">
      <c r="A3" s="41" t="s">
        <v>501</v>
      </c>
      <c r="B3" s="41" t="s">
        <v>497</v>
      </c>
      <c r="C3" s="39" t="s">
        <v>498</v>
      </c>
    </row>
    <row r="4" spans="1:4">
      <c r="A4" s="41" t="s">
        <v>502</v>
      </c>
      <c r="B4" s="41" t="s">
        <v>497</v>
      </c>
      <c r="C4" s="39" t="s">
        <v>498</v>
      </c>
    </row>
    <row r="5" spans="1:4">
      <c r="A5" s="41" t="s">
        <v>503</v>
      </c>
      <c r="B5" s="41" t="s">
        <v>497</v>
      </c>
      <c r="C5" s="39" t="s">
        <v>498</v>
      </c>
    </row>
    <row r="6" spans="1:4">
      <c r="A6" s="41" t="s">
        <v>505</v>
      </c>
      <c r="B6" s="41" t="s">
        <v>504</v>
      </c>
      <c r="C6" s="39" t="s">
        <v>498</v>
      </c>
    </row>
    <row r="7" spans="1:4">
      <c r="A7" s="41" t="s">
        <v>506</v>
      </c>
      <c r="B7" s="41" t="s">
        <v>504</v>
      </c>
      <c r="C7" s="39" t="s">
        <v>498</v>
      </c>
    </row>
    <row r="8" spans="1:4">
      <c r="A8" s="41" t="s">
        <v>507</v>
      </c>
      <c r="B8" s="41" t="s">
        <v>504</v>
      </c>
      <c r="C8" s="39" t="s">
        <v>498</v>
      </c>
    </row>
    <row r="9" spans="1:4">
      <c r="A9" s="41" t="s">
        <v>511</v>
      </c>
      <c r="B9" s="41" t="s">
        <v>510</v>
      </c>
      <c r="C9" s="39" t="s">
        <v>498</v>
      </c>
    </row>
    <row r="10" spans="1:4">
      <c r="A10" s="41" t="s">
        <v>512</v>
      </c>
      <c r="B10" s="41" t="s">
        <v>512</v>
      </c>
      <c r="C10" s="39" t="s">
        <v>498</v>
      </c>
    </row>
    <row r="11" spans="1:4">
      <c r="A11" s="41" t="s">
        <v>513</v>
      </c>
      <c r="B11" s="41" t="s">
        <v>514</v>
      </c>
      <c r="C11" s="39" t="s">
        <v>498</v>
      </c>
    </row>
    <row r="12" spans="1:4">
      <c r="A12" s="41" t="s">
        <v>515</v>
      </c>
      <c r="B12" s="41" t="s">
        <v>516</v>
      </c>
      <c r="C12" s="39" t="s">
        <v>498</v>
      </c>
    </row>
    <row r="13" spans="1:4">
      <c r="A13" s="42" t="s">
        <v>520</v>
      </c>
      <c r="B13" s="41" t="s">
        <v>519</v>
      </c>
      <c r="C13" s="39" t="s">
        <v>498</v>
      </c>
    </row>
    <row r="14" spans="1:4">
      <c r="A14" s="41" t="s">
        <v>523</v>
      </c>
      <c r="B14" s="41" t="s">
        <v>51</v>
      </c>
      <c r="C14" s="39" t="s">
        <v>498</v>
      </c>
    </row>
    <row r="15" spans="1:4">
      <c r="A15" s="41" t="s">
        <v>526</v>
      </c>
      <c r="B15" s="41" t="s">
        <v>525</v>
      </c>
      <c r="C15" s="39" t="s">
        <v>498</v>
      </c>
    </row>
    <row r="16" spans="1:4">
      <c r="A16" t="s">
        <v>528</v>
      </c>
      <c r="B16" s="41" t="s">
        <v>527</v>
      </c>
      <c r="C16" s="39" t="s">
        <v>498</v>
      </c>
    </row>
    <row r="17" spans="1:3">
      <c r="A17" t="s">
        <v>529</v>
      </c>
      <c r="B17" s="41" t="s">
        <v>527</v>
      </c>
      <c r="C17" s="39" t="s">
        <v>498</v>
      </c>
    </row>
    <row r="18" spans="1:3">
      <c r="A18" t="s">
        <v>530</v>
      </c>
      <c r="B18" s="41" t="s">
        <v>527</v>
      </c>
      <c r="C18" s="39" t="s">
        <v>498</v>
      </c>
    </row>
    <row r="19" spans="1:3">
      <c r="A19" s="43" t="s">
        <v>532</v>
      </c>
      <c r="B19" s="44" t="s">
        <v>531</v>
      </c>
      <c r="C19" s="39" t="s">
        <v>498</v>
      </c>
    </row>
    <row r="20" spans="1:3">
      <c r="A20" s="43" t="s">
        <v>533</v>
      </c>
      <c r="B20" s="44" t="s">
        <v>89</v>
      </c>
      <c r="C20" s="39" t="s">
        <v>498</v>
      </c>
    </row>
    <row r="21" spans="1:3">
      <c r="A21" s="43" t="s">
        <v>536</v>
      </c>
      <c r="B21" s="44" t="s">
        <v>535</v>
      </c>
      <c r="C21" s="39" t="s">
        <v>498</v>
      </c>
    </row>
    <row r="22" spans="1:3">
      <c r="A22" s="43" t="s">
        <v>539</v>
      </c>
      <c r="B22" s="44" t="s">
        <v>538</v>
      </c>
      <c r="C22" s="39" t="s">
        <v>498</v>
      </c>
    </row>
    <row r="23" spans="1:3">
      <c r="A23" s="43" t="s">
        <v>541</v>
      </c>
      <c r="B23" s="44" t="s">
        <v>540</v>
      </c>
      <c r="C23" s="39" t="s">
        <v>498</v>
      </c>
    </row>
    <row r="24" spans="1:3">
      <c r="A24" s="44" t="s">
        <v>543</v>
      </c>
      <c r="B24" s="44" t="s">
        <v>137</v>
      </c>
      <c r="C24" s="39" t="s">
        <v>498</v>
      </c>
    </row>
    <row r="25" spans="1:3">
      <c r="A25" s="43" t="s">
        <v>545</v>
      </c>
      <c r="B25" s="44" t="s">
        <v>544</v>
      </c>
      <c r="C25" s="39" t="s">
        <v>498</v>
      </c>
    </row>
    <row r="26" spans="1:3">
      <c r="A26" s="43" t="s">
        <v>541</v>
      </c>
      <c r="B26" s="44" t="s">
        <v>546</v>
      </c>
      <c r="C26" s="39" t="s">
        <v>498</v>
      </c>
    </row>
    <row r="27" spans="1:3">
      <c r="A27" s="43" t="s">
        <v>548</v>
      </c>
      <c r="B27" s="44" t="s">
        <v>547</v>
      </c>
      <c r="C27" s="39" t="s">
        <v>498</v>
      </c>
    </row>
    <row r="28" spans="1:3">
      <c r="A28" s="43" t="s">
        <v>551</v>
      </c>
      <c r="B28" s="44" t="s">
        <v>113</v>
      </c>
      <c r="C28" s="39" t="s">
        <v>498</v>
      </c>
    </row>
    <row r="29" spans="1:3">
      <c r="A29" s="43" t="s">
        <v>552</v>
      </c>
      <c r="B29" s="44" t="s">
        <v>547</v>
      </c>
      <c r="C29" s="39" t="s">
        <v>498</v>
      </c>
    </row>
    <row r="30" spans="1:3">
      <c r="A30" s="44" t="s">
        <v>553</v>
      </c>
      <c r="B30" s="44" t="s">
        <v>161</v>
      </c>
      <c r="C30" s="39" t="s">
        <v>498</v>
      </c>
    </row>
    <row r="31" spans="1:3">
      <c r="A31" s="44" t="s">
        <v>554</v>
      </c>
      <c r="B31" s="44" t="s">
        <v>161</v>
      </c>
      <c r="C31" s="39" t="s">
        <v>498</v>
      </c>
    </row>
    <row r="32" spans="1:3">
      <c r="A32" s="44" t="s">
        <v>555</v>
      </c>
      <c r="B32" s="44" t="s">
        <v>161</v>
      </c>
      <c r="C32" s="39" t="s">
        <v>498</v>
      </c>
    </row>
    <row r="33" spans="1:3">
      <c r="A33" s="42" t="s">
        <v>556</v>
      </c>
      <c r="B33" s="44" t="s">
        <v>162</v>
      </c>
      <c r="C33" s="39" t="s">
        <v>498</v>
      </c>
    </row>
    <row r="34" spans="1:3">
      <c r="A34" s="42" t="s">
        <v>558</v>
      </c>
      <c r="B34" s="44" t="s">
        <v>557</v>
      </c>
      <c r="C34" s="39" t="s">
        <v>498</v>
      </c>
    </row>
    <row r="35" spans="1:3">
      <c r="A35" s="44" t="s">
        <v>559</v>
      </c>
      <c r="B35" s="44" t="s">
        <v>560</v>
      </c>
      <c r="C35" s="39" t="s">
        <v>498</v>
      </c>
    </row>
    <row r="36" spans="1:3">
      <c r="A36" s="44" t="s">
        <v>562</v>
      </c>
      <c r="B36" s="44" t="s">
        <v>561</v>
      </c>
      <c r="C36" s="39" t="s">
        <v>498</v>
      </c>
    </row>
    <row r="37" spans="1:3">
      <c r="A37" s="44" t="s">
        <v>564</v>
      </c>
      <c r="B37" s="44" t="s">
        <v>563</v>
      </c>
      <c r="C37" s="39" t="s">
        <v>498</v>
      </c>
    </row>
    <row r="38" spans="1:3">
      <c r="A38" s="43" t="s">
        <v>565</v>
      </c>
      <c r="B38" s="44" t="s">
        <v>563</v>
      </c>
      <c r="C38" s="39" t="s">
        <v>498</v>
      </c>
    </row>
    <row r="39" spans="1:3">
      <c r="A39" s="43" t="s">
        <v>566</v>
      </c>
      <c r="B39" s="44" t="s">
        <v>561</v>
      </c>
      <c r="C39" s="39" t="s">
        <v>498</v>
      </c>
    </row>
    <row r="40" spans="1:3">
      <c r="A40" s="43" t="s">
        <v>568</v>
      </c>
      <c r="B40" s="44" t="s">
        <v>567</v>
      </c>
      <c r="C40" s="39" t="s">
        <v>498</v>
      </c>
    </row>
    <row r="41" spans="1:3">
      <c r="A41" t="s">
        <v>570</v>
      </c>
      <c r="B41" s="44" t="s">
        <v>569</v>
      </c>
      <c r="C41" s="39" t="s">
        <v>498</v>
      </c>
    </row>
    <row r="42" spans="1:3">
      <c r="A42" s="43" t="s">
        <v>572</v>
      </c>
      <c r="B42" s="44" t="s">
        <v>571</v>
      </c>
      <c r="C42" s="39" t="s">
        <v>498</v>
      </c>
    </row>
    <row r="43" spans="1:3">
      <c r="A43" s="43" t="s">
        <v>574</v>
      </c>
      <c r="B43" s="44" t="s">
        <v>573</v>
      </c>
      <c r="C43" s="39" t="s">
        <v>498</v>
      </c>
    </row>
    <row r="44" spans="1:3">
      <c r="A44" s="44"/>
      <c r="B44" s="44"/>
      <c r="C44" s="39"/>
    </row>
    <row r="45" spans="1:3">
      <c r="A45" s="44"/>
      <c r="B45" s="44"/>
    </row>
    <row r="46" spans="1:3">
      <c r="A46" s="44"/>
      <c r="B46" s="44"/>
    </row>
    <row r="47" spans="1:3">
      <c r="A47" s="44"/>
      <c r="B47" s="44"/>
    </row>
    <row r="48" spans="1:3">
      <c r="A48" s="44"/>
      <c r="B48" s="44"/>
    </row>
    <row r="49" spans="1:2">
      <c r="A49" s="44"/>
      <c r="B49" s="44"/>
    </row>
    <row r="50" spans="1:2">
      <c r="A50" s="44"/>
      <c r="B50" s="44"/>
    </row>
    <row r="51" spans="1:2">
      <c r="A51" s="44"/>
      <c r="B51" s="44"/>
    </row>
    <row r="52" spans="1:2">
      <c r="A52" s="44"/>
      <c r="B52" s="44"/>
    </row>
    <row r="53" spans="1:2">
      <c r="A53" s="44"/>
      <c r="B53" s="44"/>
    </row>
    <row r="54" spans="1:2">
      <c r="A54" s="44"/>
      <c r="B54" s="44"/>
    </row>
    <row r="55" spans="1:2">
      <c r="A55" s="44"/>
      <c r="B55" s="44"/>
    </row>
    <row r="56" spans="1:2">
      <c r="A56" s="44"/>
      <c r="B56" s="44"/>
    </row>
    <row r="57" spans="1:2">
      <c r="A57" s="44"/>
      <c r="B57" s="44"/>
    </row>
    <row r="58" spans="1:2">
      <c r="A58" s="44"/>
      <c r="B58" s="44"/>
    </row>
    <row r="59" spans="1:2">
      <c r="A59" s="44"/>
      <c r="B59" s="44"/>
    </row>
    <row r="60" spans="1:2">
      <c r="A60" s="44"/>
      <c r="B60" s="44"/>
    </row>
    <row r="61" spans="1:2">
      <c r="A61" s="44"/>
      <c r="B61" s="44"/>
    </row>
    <row r="62" spans="1:2">
      <c r="A62" s="44"/>
      <c r="B62" s="44"/>
    </row>
    <row r="63" spans="1:2">
      <c r="A63" s="44"/>
      <c r="B63" s="44"/>
    </row>
    <row r="64" spans="1:2">
      <c r="A64" s="44"/>
      <c r="B64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0"/>
  <sheetViews>
    <sheetView topLeftCell="A20" workbookViewId="0">
      <selection activeCell="A35" sqref="A35"/>
    </sheetView>
  </sheetViews>
  <sheetFormatPr defaultRowHeight="12.75"/>
  <cols>
    <col min="1" max="4" width="25.7109375" customWidth="1"/>
  </cols>
  <sheetData>
    <row r="2" spans="1:6">
      <c r="E2">
        <v>2018</v>
      </c>
      <c r="F2">
        <v>2017</v>
      </c>
    </row>
    <row r="3" spans="1:6">
      <c r="A3" t="s">
        <v>374</v>
      </c>
      <c r="E3">
        <v>-5669</v>
      </c>
      <c r="F3">
        <v>-5821</v>
      </c>
    </row>
    <row r="4" spans="1:6">
      <c r="A4" t="s">
        <v>375</v>
      </c>
    </row>
    <row r="5" spans="1:6">
      <c r="A5" t="s">
        <v>376</v>
      </c>
      <c r="B5" t="s">
        <v>103</v>
      </c>
      <c r="C5" t="s">
        <v>103</v>
      </c>
      <c r="D5" t="s">
        <v>80</v>
      </c>
      <c r="E5">
        <v>-312</v>
      </c>
      <c r="F5">
        <v>-11</v>
      </c>
    </row>
    <row r="6" spans="1:6">
      <c r="A6" t="s">
        <v>377</v>
      </c>
      <c r="E6">
        <v>-2</v>
      </c>
      <c r="F6">
        <v>13</v>
      </c>
    </row>
    <row r="7" spans="1:6">
      <c r="A7" t="s">
        <v>378</v>
      </c>
      <c r="E7">
        <v>45</v>
      </c>
      <c r="F7">
        <v>-55</v>
      </c>
    </row>
    <row r="8" spans="1:6">
      <c r="A8" t="s">
        <v>379</v>
      </c>
      <c r="E8">
        <v>816</v>
      </c>
      <c r="F8">
        <v>-521</v>
      </c>
    </row>
    <row r="9" spans="1:6">
      <c r="A9" t="s">
        <v>380</v>
      </c>
      <c r="B9" t="s">
        <v>185</v>
      </c>
      <c r="C9" t="s">
        <v>185</v>
      </c>
      <c r="D9" t="s">
        <v>181</v>
      </c>
      <c r="E9">
        <v>547</v>
      </c>
      <c r="F9">
        <v>-574</v>
      </c>
    </row>
    <row r="10" spans="1:6">
      <c r="A10" t="s">
        <v>381</v>
      </c>
      <c r="E10">
        <v>-5122</v>
      </c>
      <c r="F10">
        <v>-6395</v>
      </c>
    </row>
    <row r="12" spans="1:6">
      <c r="F12">
        <v>20181063</v>
      </c>
    </row>
    <row r="13" spans="1:6">
      <c r="E13">
        <v>31</v>
      </c>
      <c r="F13">
        <v>31</v>
      </c>
    </row>
    <row r="14" spans="1:6">
      <c r="E14">
        <v>2018</v>
      </c>
      <c r="F14">
        <v>2017</v>
      </c>
    </row>
    <row r="15" spans="1:6">
      <c r="A15" t="s">
        <v>382</v>
      </c>
    </row>
    <row r="16" spans="1:6">
      <c r="A16" t="s">
        <v>383</v>
      </c>
      <c r="B16" t="s">
        <v>80</v>
      </c>
      <c r="C16" t="s">
        <v>80</v>
      </c>
      <c r="D16" t="s">
        <v>116</v>
      </c>
    </row>
    <row r="17" spans="1:6">
      <c r="A17" t="s">
        <v>384</v>
      </c>
      <c r="B17" t="s">
        <v>117</v>
      </c>
      <c r="C17" t="s">
        <v>117</v>
      </c>
      <c r="D17" t="s">
        <v>116</v>
      </c>
      <c r="E17">
        <v>10780</v>
      </c>
      <c r="F17">
        <v>12131</v>
      </c>
    </row>
    <row r="18" spans="1:6">
      <c r="A18" t="s">
        <v>385</v>
      </c>
      <c r="B18" t="s">
        <v>103</v>
      </c>
      <c r="C18" t="s">
        <v>103</v>
      </c>
      <c r="D18" t="s">
        <v>80</v>
      </c>
      <c r="E18">
        <v>2452</v>
      </c>
      <c r="F18">
        <v>6868</v>
      </c>
    </row>
    <row r="19" spans="1:6">
      <c r="A19" t="s">
        <v>386</v>
      </c>
      <c r="B19" t="s">
        <v>352</v>
      </c>
      <c r="C19" t="s">
        <v>137</v>
      </c>
      <c r="D19" t="s">
        <v>116</v>
      </c>
      <c r="E19">
        <v>4382</v>
      </c>
      <c r="F19">
        <v>4523</v>
      </c>
    </row>
    <row r="20" spans="1:6">
      <c r="A20" t="s">
        <v>387</v>
      </c>
      <c r="B20" t="s">
        <v>134</v>
      </c>
      <c r="C20" t="s">
        <v>134</v>
      </c>
      <c r="D20" t="s">
        <v>116</v>
      </c>
      <c r="E20">
        <v>1165</v>
      </c>
      <c r="F20">
        <v>1084</v>
      </c>
    </row>
    <row r="21" spans="1:6">
      <c r="A21" t="s">
        <v>388</v>
      </c>
      <c r="B21" t="s">
        <v>115</v>
      </c>
      <c r="C21" t="s">
        <v>115</v>
      </c>
      <c r="D21" t="s">
        <v>116</v>
      </c>
      <c r="E21">
        <v>18779</v>
      </c>
      <c r="F21">
        <v>24606</v>
      </c>
    </row>
    <row r="22" spans="1:6">
      <c r="A22" t="s">
        <v>385</v>
      </c>
      <c r="B22" t="s">
        <v>103</v>
      </c>
      <c r="C22" t="s">
        <v>103</v>
      </c>
      <c r="D22" t="s">
        <v>80</v>
      </c>
      <c r="E22">
        <v>1908</v>
      </c>
      <c r="F22">
        <v>3062</v>
      </c>
    </row>
    <row r="23" spans="1:6">
      <c r="A23" t="s">
        <v>389</v>
      </c>
      <c r="B23" t="s">
        <v>84</v>
      </c>
      <c r="C23" t="s">
        <v>84</v>
      </c>
      <c r="D23" t="s">
        <v>80</v>
      </c>
      <c r="E23">
        <v>1450</v>
      </c>
      <c r="F23">
        <v>1586</v>
      </c>
    </row>
    <row r="24" spans="1:6">
      <c r="A24" t="s">
        <v>390</v>
      </c>
      <c r="D24" t="s">
        <v>80</v>
      </c>
      <c r="E24">
        <v>271</v>
      </c>
      <c r="F24">
        <v>457</v>
      </c>
    </row>
    <row r="25" spans="1:6">
      <c r="A25" t="s">
        <v>391</v>
      </c>
      <c r="B25" t="s">
        <v>391</v>
      </c>
      <c r="C25" t="s">
        <v>91</v>
      </c>
      <c r="D25" t="s">
        <v>80</v>
      </c>
      <c r="E25">
        <v>16202</v>
      </c>
      <c r="F25">
        <v>15611</v>
      </c>
    </row>
    <row r="26" spans="1:6">
      <c r="A26" t="s">
        <v>392</v>
      </c>
      <c r="B26" t="s">
        <v>114</v>
      </c>
      <c r="C26" t="s">
        <v>114</v>
      </c>
      <c r="D26" t="s">
        <v>80</v>
      </c>
      <c r="E26">
        <v>817</v>
      </c>
      <c r="F26">
        <v>639</v>
      </c>
    </row>
    <row r="27" spans="1:6">
      <c r="A27" t="s">
        <v>393</v>
      </c>
      <c r="B27" t="s">
        <v>139</v>
      </c>
      <c r="C27" t="s">
        <v>139</v>
      </c>
      <c r="D27" t="s">
        <v>80</v>
      </c>
      <c r="E27">
        <v>1709</v>
      </c>
      <c r="F27">
        <v>2020</v>
      </c>
    </row>
    <row r="28" spans="1:6">
      <c r="A28" t="s">
        <v>394</v>
      </c>
      <c r="D28" t="s">
        <v>80</v>
      </c>
      <c r="E28">
        <v>41136</v>
      </c>
      <c r="F28">
        <v>47981</v>
      </c>
    </row>
    <row r="29" spans="1:6">
      <c r="A29" t="s">
        <v>395</v>
      </c>
      <c r="D29" t="s">
        <v>80</v>
      </c>
    </row>
    <row r="30" spans="1:6">
      <c r="A30" t="s">
        <v>396</v>
      </c>
      <c r="B30" t="s">
        <v>141</v>
      </c>
      <c r="C30" t="s">
        <v>141</v>
      </c>
      <c r="D30" t="s">
        <v>141</v>
      </c>
    </row>
    <row r="31" spans="1:6">
      <c r="A31" t="s">
        <v>397</v>
      </c>
      <c r="B31" t="s">
        <v>397</v>
      </c>
      <c r="C31" t="s">
        <v>163</v>
      </c>
      <c r="D31" t="s">
        <v>141</v>
      </c>
      <c r="E31">
        <v>947</v>
      </c>
      <c r="F31">
        <v>935</v>
      </c>
    </row>
    <row r="32" spans="1:6">
      <c r="A32" t="s">
        <v>398</v>
      </c>
      <c r="B32" t="s">
        <v>399</v>
      </c>
      <c r="C32" t="s">
        <v>161</v>
      </c>
      <c r="D32" t="s">
        <v>141</v>
      </c>
      <c r="E32">
        <v>2509</v>
      </c>
      <c r="F32">
        <v>2382</v>
      </c>
    </row>
    <row r="33" spans="1:6">
      <c r="A33" t="s">
        <v>400</v>
      </c>
      <c r="B33" t="s">
        <v>101</v>
      </c>
      <c r="C33" t="s">
        <v>101</v>
      </c>
      <c r="D33" t="s">
        <v>141</v>
      </c>
      <c r="E33">
        <v>280</v>
      </c>
      <c r="F33">
        <v>500</v>
      </c>
    </row>
    <row r="34" spans="1:6">
      <c r="A34" t="s">
        <v>401</v>
      </c>
      <c r="B34" t="s">
        <v>402</v>
      </c>
      <c r="C34" t="s">
        <v>162</v>
      </c>
      <c r="D34" t="s">
        <v>141</v>
      </c>
      <c r="E34">
        <v>15516</v>
      </c>
      <c r="F34">
        <v>12701</v>
      </c>
    </row>
    <row r="35" spans="1:6">
      <c r="A35" t="s">
        <v>403</v>
      </c>
      <c r="B35" t="s">
        <v>172</v>
      </c>
      <c r="C35" t="s">
        <v>172</v>
      </c>
      <c r="D35" t="s">
        <v>165</v>
      </c>
      <c r="F35">
        <v>3987</v>
      </c>
    </row>
    <row r="36" spans="1:6">
      <c r="A36" t="s">
        <v>404</v>
      </c>
      <c r="B36" t="s">
        <v>399</v>
      </c>
      <c r="C36" t="s">
        <v>161</v>
      </c>
      <c r="D36" t="s">
        <v>141</v>
      </c>
      <c r="E36">
        <v>1980</v>
      </c>
      <c r="F36">
        <v>1349</v>
      </c>
    </row>
    <row r="37" spans="1:6">
      <c r="A37" t="s">
        <v>405</v>
      </c>
      <c r="B37" t="s">
        <v>13</v>
      </c>
      <c r="C37" t="s">
        <v>13</v>
      </c>
      <c r="D37" t="s">
        <v>141</v>
      </c>
      <c r="E37">
        <v>21232</v>
      </c>
      <c r="F37">
        <v>21854</v>
      </c>
    </row>
    <row r="38" spans="1:6">
      <c r="A38" t="s">
        <v>406</v>
      </c>
      <c r="B38" t="s">
        <v>172</v>
      </c>
      <c r="C38" t="s">
        <v>172</v>
      </c>
      <c r="D38" t="s">
        <v>165</v>
      </c>
      <c r="E38">
        <v>4035</v>
      </c>
      <c r="F38">
        <v>5179</v>
      </c>
    </row>
    <row r="39" spans="1:6">
      <c r="A39" t="s">
        <v>407</v>
      </c>
      <c r="B39" t="s">
        <v>173</v>
      </c>
      <c r="C39" t="s">
        <v>173</v>
      </c>
      <c r="D39" t="s">
        <v>141</v>
      </c>
      <c r="E39">
        <v>416</v>
      </c>
      <c r="F39">
        <v>393</v>
      </c>
    </row>
    <row r="40" spans="1:6">
      <c r="A40" t="s">
        <v>408</v>
      </c>
      <c r="B40" t="s">
        <v>114</v>
      </c>
      <c r="C40" t="s">
        <v>114</v>
      </c>
      <c r="D40" t="s">
        <v>141</v>
      </c>
      <c r="E40">
        <v>666</v>
      </c>
      <c r="F40">
        <v>915</v>
      </c>
    </row>
    <row r="41" spans="1:6">
      <c r="A41" t="s">
        <v>409</v>
      </c>
      <c r="B41" t="s">
        <v>397</v>
      </c>
      <c r="C41" t="s">
        <v>163</v>
      </c>
      <c r="D41" t="s">
        <v>141</v>
      </c>
      <c r="E41">
        <v>15860</v>
      </c>
      <c r="F41">
        <v>10920</v>
      </c>
    </row>
    <row r="42" spans="1:6">
      <c r="A42" t="s">
        <v>410</v>
      </c>
      <c r="B42" t="s">
        <v>180</v>
      </c>
      <c r="C42" t="s">
        <v>180</v>
      </c>
      <c r="D42" t="s">
        <v>165</v>
      </c>
      <c r="E42">
        <v>1487</v>
      </c>
      <c r="F42">
        <v>1384</v>
      </c>
    </row>
    <row r="43" spans="1:6">
      <c r="A43" t="s">
        <v>411</v>
      </c>
      <c r="B43" t="s">
        <v>180</v>
      </c>
      <c r="C43" t="s">
        <v>180</v>
      </c>
      <c r="D43" t="s">
        <v>165</v>
      </c>
    </row>
    <row r="44" spans="1:6">
      <c r="A44" t="s">
        <v>412</v>
      </c>
      <c r="D44" t="s">
        <v>165</v>
      </c>
    </row>
    <row r="45" spans="1:6">
      <c r="A45" t="s">
        <v>413</v>
      </c>
      <c r="B45" t="s">
        <v>183</v>
      </c>
      <c r="C45" t="s">
        <v>183</v>
      </c>
      <c r="D45" t="s">
        <v>181</v>
      </c>
    </row>
    <row r="46" spans="1:6">
      <c r="A46" t="s">
        <v>414</v>
      </c>
      <c r="D46" t="s">
        <v>181</v>
      </c>
    </row>
    <row r="47" spans="1:6">
      <c r="A47" t="s">
        <v>415</v>
      </c>
      <c r="D47" t="s">
        <v>181</v>
      </c>
      <c r="E47">
        <v>19527</v>
      </c>
      <c r="F47">
        <v>18763</v>
      </c>
    </row>
    <row r="48" spans="1:6">
      <c r="A48" t="s">
        <v>416</v>
      </c>
      <c r="B48" t="s">
        <v>189</v>
      </c>
      <c r="C48" t="s">
        <v>189</v>
      </c>
      <c r="D48" t="s">
        <v>181</v>
      </c>
      <c r="E48">
        <v>-1238</v>
      </c>
      <c r="F48">
        <v>-1785</v>
      </c>
    </row>
    <row r="49" spans="1:6">
      <c r="A49" t="s">
        <v>417</v>
      </c>
      <c r="B49" t="s">
        <v>187</v>
      </c>
      <c r="C49" t="s">
        <v>187</v>
      </c>
      <c r="D49" t="s">
        <v>181</v>
      </c>
      <c r="E49">
        <v>-20849</v>
      </c>
      <c r="F49">
        <v>-9642</v>
      </c>
    </row>
    <row r="50" spans="1:6">
      <c r="A50" t="s">
        <v>418</v>
      </c>
      <c r="D50" t="s">
        <v>181</v>
      </c>
      <c r="E50">
        <v>-2560</v>
      </c>
      <c r="F50">
        <v>7336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workbookViewId="0">
      <selection activeCell="A20" sqref="A20"/>
    </sheetView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419</v>
      </c>
      <c r="B3" t="s">
        <v>420</v>
      </c>
      <c r="C3" t="s">
        <v>26</v>
      </c>
      <c r="D3" t="s">
        <v>421</v>
      </c>
    </row>
    <row r="4" spans="1:7">
      <c r="A4" t="s">
        <v>422</v>
      </c>
      <c r="D4" t="s">
        <v>421</v>
      </c>
      <c r="E4">
        <v>9896</v>
      </c>
      <c r="F4">
        <v>11031</v>
      </c>
      <c r="G4">
        <v>11525</v>
      </c>
    </row>
    <row r="5" spans="1:7">
      <c r="A5" t="s">
        <v>423</v>
      </c>
      <c r="D5" t="s">
        <v>421</v>
      </c>
      <c r="E5">
        <v>8943</v>
      </c>
      <c r="F5">
        <v>4431</v>
      </c>
      <c r="G5">
        <v>2281</v>
      </c>
    </row>
    <row r="6" spans="1:7">
      <c r="A6" t="s">
        <v>424</v>
      </c>
      <c r="D6" t="s">
        <v>421</v>
      </c>
      <c r="E6">
        <v>18839</v>
      </c>
      <c r="F6">
        <v>15462</v>
      </c>
      <c r="G6">
        <v>13806</v>
      </c>
    </row>
    <row r="7" spans="1:7">
      <c r="A7" t="s">
        <v>425</v>
      </c>
      <c r="D7" t="s">
        <v>421</v>
      </c>
      <c r="E7">
        <v>1727</v>
      </c>
      <c r="F7">
        <v>4848</v>
      </c>
      <c r="G7">
        <v>11235</v>
      </c>
    </row>
    <row r="8" spans="1:7">
      <c r="A8" t="s">
        <v>426</v>
      </c>
      <c r="B8" t="s">
        <v>420</v>
      </c>
      <c r="C8" t="s">
        <v>26</v>
      </c>
      <c r="D8" t="s">
        <v>421</v>
      </c>
      <c r="E8">
        <v>20566</v>
      </c>
      <c r="F8">
        <v>20310</v>
      </c>
      <c r="G8">
        <v>25041</v>
      </c>
    </row>
    <row r="9" spans="1:7">
      <c r="A9" t="s">
        <v>427</v>
      </c>
      <c r="B9" t="s">
        <v>27</v>
      </c>
      <c r="C9" t="s">
        <v>27</v>
      </c>
      <c r="D9" t="s">
        <v>421</v>
      </c>
    </row>
    <row r="10" spans="1:7">
      <c r="A10" t="s">
        <v>428</v>
      </c>
      <c r="D10" t="s">
        <v>421</v>
      </c>
      <c r="E10">
        <v>2144</v>
      </c>
      <c r="F10">
        <v>1917</v>
      </c>
      <c r="G10">
        <v>1623</v>
      </c>
    </row>
    <row r="11" spans="1:7">
      <c r="A11" t="s">
        <v>429</v>
      </c>
      <c r="D11" t="s">
        <v>421</v>
      </c>
      <c r="E11">
        <v>726</v>
      </c>
      <c r="F11">
        <v>1102</v>
      </c>
      <c r="G11">
        <v>1594</v>
      </c>
    </row>
    <row r="12" spans="1:7">
      <c r="A12" t="s">
        <v>430</v>
      </c>
      <c r="D12" t="s">
        <v>421</v>
      </c>
      <c r="E12">
        <v>164</v>
      </c>
      <c r="F12">
        <v>400</v>
      </c>
      <c r="G12">
        <v>490</v>
      </c>
    </row>
    <row r="13" spans="1:7">
      <c r="A13" t="s">
        <v>431</v>
      </c>
      <c r="B13" t="s">
        <v>432</v>
      </c>
      <c r="C13" t="s">
        <v>433</v>
      </c>
      <c r="D13" t="s">
        <v>421</v>
      </c>
      <c r="E13">
        <v>3034</v>
      </c>
      <c r="F13">
        <v>3419</v>
      </c>
      <c r="G13">
        <v>3707</v>
      </c>
    </row>
    <row r="14" spans="1:7">
      <c r="A14" t="s">
        <v>434</v>
      </c>
      <c r="B14" t="s">
        <v>435</v>
      </c>
      <c r="C14" t="s">
        <v>32</v>
      </c>
      <c r="D14" t="s">
        <v>421</v>
      </c>
      <c r="E14">
        <v>17532</v>
      </c>
      <c r="F14">
        <v>16891</v>
      </c>
      <c r="G14">
        <v>21334</v>
      </c>
    </row>
    <row r="15" spans="1:7">
      <c r="A15" t="s">
        <v>436</v>
      </c>
      <c r="B15" t="s">
        <v>58</v>
      </c>
      <c r="C15" t="s">
        <v>58</v>
      </c>
      <c r="D15" t="s">
        <v>421</v>
      </c>
    </row>
    <row r="16" spans="1:7">
      <c r="A16" t="s">
        <v>437</v>
      </c>
      <c r="B16" t="s">
        <v>438</v>
      </c>
      <c r="C16" t="s">
        <v>35</v>
      </c>
      <c r="D16" t="s">
        <v>421</v>
      </c>
      <c r="E16">
        <v>-10873</v>
      </c>
      <c r="F16">
        <v>-10225</v>
      </c>
      <c r="G16">
        <v>10155</v>
      </c>
    </row>
    <row r="17" spans="1:7">
      <c r="A17" t="s">
        <v>439</v>
      </c>
      <c r="B17" t="s">
        <v>37</v>
      </c>
      <c r="C17" t="s">
        <v>37</v>
      </c>
      <c r="D17" t="s">
        <v>421</v>
      </c>
      <c r="E17">
        <v>7555</v>
      </c>
      <c r="F17">
        <v>7661</v>
      </c>
      <c r="G17">
        <v>7900</v>
      </c>
    </row>
    <row r="18" spans="1:7">
      <c r="A18" t="s">
        <v>440</v>
      </c>
      <c r="B18" t="s">
        <v>36</v>
      </c>
      <c r="C18" t="s">
        <v>36</v>
      </c>
      <c r="D18" t="s">
        <v>421</v>
      </c>
      <c r="E18">
        <v>3052</v>
      </c>
      <c r="F18">
        <v>2878</v>
      </c>
      <c r="G18">
        <v>2934</v>
      </c>
    </row>
    <row r="19" spans="1:7">
      <c r="A19" t="s">
        <v>441</v>
      </c>
      <c r="D19" t="s">
        <v>421</v>
      </c>
      <c r="E19">
        <v>202</v>
      </c>
      <c r="F19">
        <v>318</v>
      </c>
      <c r="G19">
        <v>332</v>
      </c>
    </row>
    <row r="20" spans="1:7">
      <c r="A20" t="s">
        <v>442</v>
      </c>
      <c r="B20" t="s">
        <v>443</v>
      </c>
      <c r="C20" t="s">
        <v>33</v>
      </c>
      <c r="D20" t="s">
        <v>421</v>
      </c>
      <c r="E20">
        <v>941</v>
      </c>
      <c r="F20">
        <v>805</v>
      </c>
    </row>
    <row r="21" spans="1:7">
      <c r="A21" t="s">
        <v>444</v>
      </c>
      <c r="B21" t="s">
        <v>45</v>
      </c>
      <c r="C21" t="s">
        <v>45</v>
      </c>
      <c r="D21" t="s">
        <v>421</v>
      </c>
      <c r="E21">
        <v>22623</v>
      </c>
      <c r="F21">
        <v>21887</v>
      </c>
      <c r="G21">
        <v>21321</v>
      </c>
    </row>
    <row r="22" spans="1:7">
      <c r="A22" t="s">
        <v>445</v>
      </c>
      <c r="B22" t="s">
        <v>446</v>
      </c>
      <c r="C22" t="s">
        <v>46</v>
      </c>
      <c r="D22" t="s">
        <v>421</v>
      </c>
      <c r="E22">
        <v>-5091</v>
      </c>
      <c r="F22">
        <v>-4996</v>
      </c>
      <c r="G22">
        <v>13</v>
      </c>
    </row>
    <row r="23" spans="1:7">
      <c r="A23" t="s">
        <v>447</v>
      </c>
      <c r="B23" t="s">
        <v>54</v>
      </c>
      <c r="C23" t="s">
        <v>54</v>
      </c>
      <c r="D23" t="s">
        <v>421</v>
      </c>
      <c r="E23">
        <v>-482</v>
      </c>
      <c r="F23">
        <v>-242</v>
      </c>
      <c r="G23">
        <v>-216</v>
      </c>
    </row>
    <row r="24" spans="1:7">
      <c r="A24" t="s">
        <v>448</v>
      </c>
      <c r="B24" t="s">
        <v>449</v>
      </c>
      <c r="C24" t="s">
        <v>61</v>
      </c>
      <c r="D24" t="s">
        <v>421</v>
      </c>
      <c r="E24">
        <v>-5573</v>
      </c>
      <c r="F24">
        <v>-5238</v>
      </c>
      <c r="G24">
        <v>-203</v>
      </c>
    </row>
    <row r="25" spans="1:7">
      <c r="A25" t="s">
        <v>450</v>
      </c>
      <c r="B25" t="s">
        <v>62</v>
      </c>
      <c r="C25" t="s">
        <v>62</v>
      </c>
      <c r="D25" t="s">
        <v>421</v>
      </c>
      <c r="E25">
        <v>-96</v>
      </c>
      <c r="F25">
        <v>-583</v>
      </c>
      <c r="G25">
        <v>-3102</v>
      </c>
    </row>
    <row r="26" spans="1:7">
      <c r="A26" t="s">
        <v>374</v>
      </c>
      <c r="B26" t="s">
        <v>66</v>
      </c>
      <c r="C26" t="s">
        <v>66</v>
      </c>
      <c r="D26" t="s">
        <v>421</v>
      </c>
      <c r="E26">
        <v>-5669</v>
      </c>
      <c r="F26">
        <v>-5821</v>
      </c>
      <c r="G26">
        <v>-3305</v>
      </c>
    </row>
    <row r="27" spans="1:7">
      <c r="A27" t="s">
        <v>451</v>
      </c>
      <c r="D27" t="s">
        <v>421</v>
      </c>
      <c r="E27">
        <v>-258</v>
      </c>
      <c r="F27">
        <v>-261</v>
      </c>
      <c r="G27">
        <v>-146</v>
      </c>
    </row>
    <row r="28" spans="1:7">
      <c r="A28" t="s">
        <v>452</v>
      </c>
      <c r="D28" t="s">
        <v>421</v>
      </c>
      <c r="E28">
        <v>-258</v>
      </c>
      <c r="F28">
        <v>-261</v>
      </c>
      <c r="G28">
        <v>-146</v>
      </c>
    </row>
    <row r="29" spans="1:7">
      <c r="A29" t="s">
        <v>453</v>
      </c>
      <c r="D29" t="s">
        <v>421</v>
      </c>
      <c r="E29">
        <v>2195</v>
      </c>
      <c r="F29">
        <v>2227</v>
      </c>
      <c r="G29">
        <v>2260</v>
      </c>
    </row>
    <row r="30" spans="1:7">
      <c r="D30" t="s">
        <v>421</v>
      </c>
    </row>
    <row r="31" spans="1:7">
      <c r="D31" t="s">
        <v>421</v>
      </c>
      <c r="E31">
        <v>2018</v>
      </c>
      <c r="F31">
        <v>2017</v>
      </c>
      <c r="G31">
        <v>2016</v>
      </c>
    </row>
    <row r="32" spans="1:7">
      <c r="A32" t="s">
        <v>374</v>
      </c>
      <c r="B32" t="s">
        <v>66</v>
      </c>
      <c r="C32" t="s">
        <v>66</v>
      </c>
      <c r="D32" t="s">
        <v>421</v>
      </c>
      <c r="E32">
        <v>-5669</v>
      </c>
      <c r="F32">
        <v>-5821</v>
      </c>
      <c r="G32">
        <v>-3305</v>
      </c>
    </row>
    <row r="33" spans="1:7">
      <c r="A33" t="s">
        <v>375</v>
      </c>
      <c r="B33" t="s">
        <v>454</v>
      </c>
      <c r="C33" t="s">
        <v>455</v>
      </c>
      <c r="D33" t="s">
        <v>421</v>
      </c>
    </row>
    <row r="34" spans="1:7">
      <c r="A34" t="s">
        <v>376</v>
      </c>
      <c r="D34" t="s">
        <v>421</v>
      </c>
      <c r="E34">
        <v>-312</v>
      </c>
      <c r="F34">
        <v>-11</v>
      </c>
      <c r="G34">
        <v>-271</v>
      </c>
    </row>
    <row r="35" spans="1:7">
      <c r="A35" t="s">
        <v>377</v>
      </c>
      <c r="B35" t="s">
        <v>48</v>
      </c>
      <c r="C35" t="s">
        <v>48</v>
      </c>
      <c r="D35" t="s">
        <v>421</v>
      </c>
      <c r="E35">
        <v>-2</v>
      </c>
      <c r="F35">
        <v>13</v>
      </c>
      <c r="G35">
        <v>-14</v>
      </c>
    </row>
    <row r="36" spans="1:7">
      <c r="A36" t="s">
        <v>378</v>
      </c>
      <c r="D36" t="s">
        <v>421</v>
      </c>
      <c r="E36">
        <v>45</v>
      </c>
      <c r="F36">
        <v>-55</v>
      </c>
      <c r="G36">
        <v>-46</v>
      </c>
    </row>
    <row r="37" spans="1:7">
      <c r="A37" t="s">
        <v>379</v>
      </c>
      <c r="D37" t="s">
        <v>421</v>
      </c>
      <c r="E37">
        <v>816</v>
      </c>
      <c r="F37">
        <v>-521</v>
      </c>
      <c r="G37">
        <v>-347</v>
      </c>
    </row>
    <row r="38" spans="1:7">
      <c r="A38" t="s">
        <v>380</v>
      </c>
      <c r="B38" t="s">
        <v>456</v>
      </c>
      <c r="C38" t="s">
        <v>455</v>
      </c>
      <c r="D38" t="s">
        <v>421</v>
      </c>
      <c r="E38">
        <v>547</v>
      </c>
      <c r="F38">
        <v>-574</v>
      </c>
      <c r="G38">
        <v>-678</v>
      </c>
    </row>
    <row r="39" spans="1:7">
      <c r="A39" t="s">
        <v>381</v>
      </c>
      <c r="B39" t="s">
        <v>457</v>
      </c>
      <c r="C39" t="s">
        <v>458</v>
      </c>
      <c r="D39" t="s">
        <v>421</v>
      </c>
      <c r="E39">
        <v>-5122</v>
      </c>
      <c r="F39">
        <v>-6395</v>
      </c>
      <c r="G39">
        <v>-3983</v>
      </c>
    </row>
    <row r="40" spans="1:7">
      <c r="D40" t="s">
        <v>421</v>
      </c>
    </row>
    <row r="41" spans="1:7">
      <c r="D41" t="s">
        <v>421</v>
      </c>
      <c r="F41">
        <v>20181063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9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459</v>
      </c>
      <c r="B3" t="s">
        <v>231</v>
      </c>
      <c r="C3" t="s">
        <v>231</v>
      </c>
      <c r="D3" t="s">
        <v>459</v>
      </c>
    </row>
    <row r="4" spans="1:7">
      <c r="A4" t="s">
        <v>374</v>
      </c>
      <c r="B4" t="s">
        <v>232</v>
      </c>
      <c r="C4" t="s">
        <v>232</v>
      </c>
      <c r="D4" t="s">
        <v>459</v>
      </c>
      <c r="E4">
        <v>-5669</v>
      </c>
      <c r="F4">
        <v>-5821</v>
      </c>
      <c r="G4">
        <v>-3305</v>
      </c>
    </row>
    <row r="5" spans="1:7">
      <c r="A5" t="s">
        <v>460</v>
      </c>
    </row>
    <row r="6" spans="1:7">
      <c r="A6" t="s">
        <v>461</v>
      </c>
      <c r="B6" t="s">
        <v>236</v>
      </c>
      <c r="C6" t="s">
        <v>236</v>
      </c>
      <c r="E6">
        <v>1084</v>
      </c>
      <c r="F6">
        <v>1392</v>
      </c>
      <c r="G6">
        <v>1458</v>
      </c>
    </row>
    <row r="7" spans="1:7">
      <c r="A7" t="s">
        <v>462</v>
      </c>
      <c r="B7" t="s">
        <v>248</v>
      </c>
      <c r="C7" t="s">
        <v>248</v>
      </c>
      <c r="D7" t="s">
        <v>459</v>
      </c>
      <c r="E7">
        <v>2614</v>
      </c>
      <c r="F7">
        <v>2218</v>
      </c>
      <c r="G7">
        <v>1972</v>
      </c>
    </row>
    <row r="8" spans="1:7">
      <c r="A8" t="s">
        <v>463</v>
      </c>
      <c r="B8" t="s">
        <v>269</v>
      </c>
      <c r="C8" t="s">
        <v>269</v>
      </c>
      <c r="E8">
        <v>-391</v>
      </c>
      <c r="F8">
        <v>-388</v>
      </c>
      <c r="G8">
        <v>2359</v>
      </c>
    </row>
    <row r="9" spans="1:7">
      <c r="A9" t="s">
        <v>442</v>
      </c>
      <c r="E9">
        <v>941</v>
      </c>
      <c r="F9">
        <v>805</v>
      </c>
    </row>
    <row r="10" spans="1:7">
      <c r="A10" t="s">
        <v>464</v>
      </c>
      <c r="B10" t="s">
        <v>231</v>
      </c>
      <c r="C10" t="s">
        <v>231</v>
      </c>
      <c r="D10" t="s">
        <v>459</v>
      </c>
      <c r="E10">
        <v>73</v>
      </c>
      <c r="F10">
        <v>-77</v>
      </c>
      <c r="G10">
        <v>-250</v>
      </c>
    </row>
    <row r="11" spans="1:7">
      <c r="A11" t="s">
        <v>465</v>
      </c>
      <c r="B11" t="s">
        <v>251</v>
      </c>
      <c r="C11" t="s">
        <v>251</v>
      </c>
      <c r="D11" t="s">
        <v>459</v>
      </c>
    </row>
    <row r="12" spans="1:7">
      <c r="A12" t="s">
        <v>466</v>
      </c>
      <c r="B12" t="s">
        <v>265</v>
      </c>
      <c r="C12" t="s">
        <v>265</v>
      </c>
      <c r="D12" t="s">
        <v>459</v>
      </c>
      <c r="E12">
        <v>133</v>
      </c>
      <c r="F12">
        <v>2015</v>
      </c>
      <c r="G12">
        <v>-1955</v>
      </c>
    </row>
    <row r="13" spans="1:7">
      <c r="A13" t="s">
        <v>387</v>
      </c>
      <c r="B13" t="s">
        <v>264</v>
      </c>
      <c r="C13" t="s">
        <v>264</v>
      </c>
      <c r="D13" t="s">
        <v>459</v>
      </c>
      <c r="E13">
        <v>-99</v>
      </c>
      <c r="F13">
        <v>-135</v>
      </c>
      <c r="G13">
        <v>-28</v>
      </c>
    </row>
    <row r="14" spans="1:7">
      <c r="A14" t="s">
        <v>467</v>
      </c>
      <c r="B14" t="s">
        <v>273</v>
      </c>
      <c r="C14" t="s">
        <v>273</v>
      </c>
      <c r="D14" t="s">
        <v>459</v>
      </c>
      <c r="E14">
        <v>-139</v>
      </c>
      <c r="F14">
        <v>27</v>
      </c>
      <c r="G14">
        <v>249</v>
      </c>
    </row>
    <row r="15" spans="1:7">
      <c r="A15" t="s">
        <v>401</v>
      </c>
      <c r="B15" t="s">
        <v>269</v>
      </c>
      <c r="C15" t="s">
        <v>269</v>
      </c>
      <c r="D15" t="s">
        <v>459</v>
      </c>
      <c r="E15">
        <v>1683</v>
      </c>
      <c r="F15">
        <v>2670</v>
      </c>
      <c r="G15">
        <v>3605</v>
      </c>
    </row>
    <row r="16" spans="1:7">
      <c r="A16" t="s">
        <v>400</v>
      </c>
      <c r="D16" t="s">
        <v>459</v>
      </c>
      <c r="E16">
        <v>-221</v>
      </c>
      <c r="F16">
        <v>-1009</v>
      </c>
      <c r="G16">
        <v>35</v>
      </c>
    </row>
    <row r="17" spans="1:7">
      <c r="A17" t="s">
        <v>468</v>
      </c>
      <c r="B17" t="s">
        <v>285</v>
      </c>
      <c r="C17" t="s">
        <v>285</v>
      </c>
      <c r="D17" t="s">
        <v>459</v>
      </c>
      <c r="E17">
        <v>9</v>
      </c>
      <c r="F17">
        <v>1697</v>
      </c>
      <c r="G17">
        <v>4140</v>
      </c>
    </row>
    <row r="18" spans="1:7">
      <c r="A18" t="s">
        <v>469</v>
      </c>
      <c r="B18" t="s">
        <v>286</v>
      </c>
      <c r="C18" t="s">
        <v>286</v>
      </c>
      <c r="D18" t="s">
        <v>469</v>
      </c>
    </row>
    <row r="19" spans="1:7">
      <c r="A19" t="s">
        <v>470</v>
      </c>
      <c r="B19" t="s">
        <v>290</v>
      </c>
      <c r="C19" t="s">
        <v>290</v>
      </c>
      <c r="D19" t="s">
        <v>469</v>
      </c>
      <c r="E19">
        <v>-5140</v>
      </c>
      <c r="F19">
        <v>-18679</v>
      </c>
      <c r="G19">
        <v>-22501</v>
      </c>
    </row>
    <row r="20" spans="1:7">
      <c r="A20" t="s">
        <v>471</v>
      </c>
      <c r="B20" t="s">
        <v>291</v>
      </c>
      <c r="C20" t="s">
        <v>291</v>
      </c>
      <c r="D20" t="s">
        <v>469</v>
      </c>
      <c r="E20">
        <v>4890</v>
      </c>
      <c r="F20">
        <v>12577</v>
      </c>
      <c r="G20">
        <v>3294</v>
      </c>
    </row>
    <row r="21" spans="1:7">
      <c r="A21" t="s">
        <v>472</v>
      </c>
      <c r="B21" t="s">
        <v>288</v>
      </c>
      <c r="C21" t="s">
        <v>288</v>
      </c>
      <c r="D21" t="s">
        <v>469</v>
      </c>
      <c r="E21">
        <v>5943</v>
      </c>
      <c r="F21">
        <v>10572</v>
      </c>
      <c r="G21">
        <v>13766</v>
      </c>
    </row>
    <row r="22" spans="1:7">
      <c r="A22" t="s">
        <v>473</v>
      </c>
      <c r="B22" t="s">
        <v>287</v>
      </c>
      <c r="C22" t="s">
        <v>287</v>
      </c>
      <c r="D22" t="s">
        <v>469</v>
      </c>
      <c r="F22">
        <v>-852</v>
      </c>
      <c r="G22">
        <v>-1485</v>
      </c>
    </row>
    <row r="23" spans="1:7">
      <c r="A23" t="s">
        <v>474</v>
      </c>
      <c r="B23" t="s">
        <v>287</v>
      </c>
      <c r="C23" t="s">
        <v>287</v>
      </c>
      <c r="D23" t="s">
        <v>469</v>
      </c>
      <c r="E23">
        <v>-507</v>
      </c>
      <c r="F23">
        <v>-760</v>
      </c>
      <c r="G23">
        <v>-724</v>
      </c>
    </row>
    <row r="24" spans="1:7">
      <c r="A24" t="s">
        <v>475</v>
      </c>
      <c r="B24" t="s">
        <v>286</v>
      </c>
      <c r="C24" t="s">
        <v>286</v>
      </c>
      <c r="D24" t="s">
        <v>469</v>
      </c>
      <c r="E24">
        <v>-122</v>
      </c>
      <c r="F24">
        <v>-138</v>
      </c>
      <c r="G24">
        <v>-445</v>
      </c>
    </row>
    <row r="25" spans="1:7">
      <c r="A25" t="s">
        <v>476</v>
      </c>
      <c r="B25" t="s">
        <v>296</v>
      </c>
      <c r="C25" t="s">
        <v>296</v>
      </c>
      <c r="D25" t="s">
        <v>469</v>
      </c>
      <c r="E25">
        <v>5064</v>
      </c>
      <c r="F25">
        <v>2720</v>
      </c>
      <c r="G25">
        <v>-8095</v>
      </c>
    </row>
    <row r="26" spans="1:7">
      <c r="A26" t="s">
        <v>477</v>
      </c>
      <c r="B26" t="s">
        <v>297</v>
      </c>
      <c r="C26" t="s">
        <v>297</v>
      </c>
      <c r="D26" t="s">
        <v>477</v>
      </c>
    </row>
    <row r="27" spans="1:7">
      <c r="A27" t="s">
        <v>478</v>
      </c>
      <c r="B27" t="s">
        <v>298</v>
      </c>
      <c r="C27" t="s">
        <v>298</v>
      </c>
      <c r="D27" t="s">
        <v>477</v>
      </c>
      <c r="E27">
        <v>944</v>
      </c>
      <c r="F27">
        <v>1196</v>
      </c>
      <c r="G27">
        <v>1108</v>
      </c>
    </row>
    <row r="28" spans="1:7">
      <c r="A28" t="s">
        <v>479</v>
      </c>
      <c r="B28" t="s">
        <v>480</v>
      </c>
      <c r="C28" t="s">
        <v>480</v>
      </c>
      <c r="D28" t="s">
        <v>477</v>
      </c>
      <c r="E28">
        <v>-1431</v>
      </c>
      <c r="F28">
        <v>-762</v>
      </c>
      <c r="G28">
        <v>-516</v>
      </c>
    </row>
    <row r="29" spans="1:7">
      <c r="A29" t="s">
        <v>481</v>
      </c>
      <c r="D29" t="s">
        <v>477</v>
      </c>
      <c r="E29">
        <v>-6990</v>
      </c>
      <c r="F29">
        <v>-6217</v>
      </c>
      <c r="G29">
        <v>-4580</v>
      </c>
    </row>
    <row r="30" spans="1:7">
      <c r="A30" t="s">
        <v>482</v>
      </c>
      <c r="B30" t="s">
        <v>299</v>
      </c>
      <c r="C30" t="s">
        <v>299</v>
      </c>
      <c r="D30" t="s">
        <v>477</v>
      </c>
      <c r="E30">
        <v>4969</v>
      </c>
      <c r="G30">
        <v>7483</v>
      </c>
    </row>
    <row r="31" spans="1:7">
      <c r="A31" t="s">
        <v>483</v>
      </c>
      <c r="B31" t="s">
        <v>300</v>
      </c>
      <c r="C31" t="s">
        <v>300</v>
      </c>
      <c r="D31" t="s">
        <v>477</v>
      </c>
      <c r="E31">
        <v>-4000</v>
      </c>
    </row>
    <row r="32" spans="1:7">
      <c r="A32" t="s">
        <v>484</v>
      </c>
      <c r="B32" t="s">
        <v>297</v>
      </c>
      <c r="C32" t="s">
        <v>297</v>
      </c>
      <c r="D32" t="s">
        <v>477</v>
      </c>
      <c r="E32">
        <v>-58</v>
      </c>
      <c r="G32">
        <v>-63</v>
      </c>
    </row>
    <row r="33" spans="1:7">
      <c r="A33" t="s">
        <v>485</v>
      </c>
      <c r="B33" t="s">
        <v>311</v>
      </c>
      <c r="C33" t="s">
        <v>311</v>
      </c>
      <c r="D33" t="s">
        <v>477</v>
      </c>
      <c r="E33">
        <v>-6566</v>
      </c>
      <c r="F33">
        <v>-5783</v>
      </c>
      <c r="G33">
        <v>3432</v>
      </c>
    </row>
    <row r="34" spans="1:7">
      <c r="A34" t="s">
        <v>486</v>
      </c>
      <c r="B34" t="s">
        <v>313</v>
      </c>
      <c r="C34" t="s">
        <v>313</v>
      </c>
      <c r="D34" t="s">
        <v>477</v>
      </c>
      <c r="E34">
        <v>142</v>
      </c>
      <c r="F34">
        <v>-33</v>
      </c>
      <c r="G34">
        <v>-53</v>
      </c>
    </row>
    <row r="35" spans="1:7">
      <c r="A35" t="s">
        <v>487</v>
      </c>
      <c r="B35" t="s">
        <v>314</v>
      </c>
      <c r="C35" t="s">
        <v>314</v>
      </c>
      <c r="D35" t="s">
        <v>477</v>
      </c>
      <c r="E35">
        <v>-1351</v>
      </c>
      <c r="F35">
        <v>-1399</v>
      </c>
      <c r="G35">
        <v>-576</v>
      </c>
    </row>
    <row r="36" spans="1:7">
      <c r="A36" t="s">
        <v>488</v>
      </c>
      <c r="B36" t="s">
        <v>489</v>
      </c>
      <c r="C36" t="s">
        <v>315</v>
      </c>
      <c r="D36" t="s">
        <v>477</v>
      </c>
      <c r="E36">
        <v>12131</v>
      </c>
      <c r="F36">
        <v>13530</v>
      </c>
      <c r="G36">
        <v>14106</v>
      </c>
    </row>
    <row r="37" spans="1:7">
      <c r="A37" t="s">
        <v>490</v>
      </c>
      <c r="B37" t="s">
        <v>316</v>
      </c>
      <c r="C37" t="s">
        <v>316</v>
      </c>
      <c r="D37" t="s">
        <v>477</v>
      </c>
      <c r="E37">
        <v>10780</v>
      </c>
      <c r="F37">
        <v>12131</v>
      </c>
      <c r="G37">
        <v>13530</v>
      </c>
    </row>
    <row r="38" spans="1:7">
      <c r="A38" t="s">
        <v>491</v>
      </c>
      <c r="D38" t="s">
        <v>477</v>
      </c>
    </row>
    <row r="39" spans="1:7">
      <c r="A39" t="s">
        <v>492</v>
      </c>
      <c r="B39" t="s">
        <v>493</v>
      </c>
      <c r="C39" t="s">
        <v>247</v>
      </c>
      <c r="D39" t="s">
        <v>459</v>
      </c>
      <c r="E39">
        <v>546</v>
      </c>
      <c r="F39">
        <v>476</v>
      </c>
      <c r="G39">
        <v>347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8D7095-0126-45C9-851F-6418CD88FC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015026-2223-4F65-93CA-4EAB19575F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A0E043-DDD8-4A7E-8293-38F9127CFA3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2021-10-13T07:32:55Z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