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 activeTab="1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227" i="1" s="1"/>
  <c r="F11" i="1" s="1"/>
  <c r="G209" i="1"/>
  <c r="G210" i="1" s="1"/>
  <c r="G10" i="1" s="1"/>
  <c r="F209" i="1"/>
  <c r="F210" i="1" s="1"/>
  <c r="F10" i="1" s="1"/>
  <c r="G184" i="1"/>
  <c r="G189" i="1" s="1"/>
  <c r="G9" i="1" s="1"/>
  <c r="F184" i="1"/>
  <c r="G25" i="1"/>
  <c r="F25" i="1"/>
  <c r="F30" i="1" s="1"/>
  <c r="F369" i="1" s="1"/>
  <c r="G24" i="1"/>
  <c r="F24" i="1"/>
  <c r="G432" i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M382" i="1"/>
  <c r="L382" i="1"/>
  <c r="O381" i="1"/>
  <c r="N381" i="1"/>
  <c r="M381" i="1"/>
  <c r="L381" i="1"/>
  <c r="K381" i="1"/>
  <c r="J381" i="1"/>
  <c r="F381" i="1"/>
  <c r="K377" i="1"/>
  <c r="J377" i="1"/>
  <c r="M376" i="1"/>
  <c r="L376" i="1"/>
  <c r="O375" i="1"/>
  <c r="N375" i="1"/>
  <c r="M375" i="1"/>
  <c r="L375" i="1"/>
  <c r="K375" i="1"/>
  <c r="J375" i="1"/>
  <c r="F375" i="1"/>
  <c r="I373" i="1"/>
  <c r="M371" i="1"/>
  <c r="L371" i="1"/>
  <c r="O370" i="1"/>
  <c r="N370" i="1"/>
  <c r="I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O210" i="1"/>
  <c r="N210" i="1"/>
  <c r="M210" i="1"/>
  <c r="L210" i="1"/>
  <c r="K210" i="1"/>
  <c r="J210" i="1"/>
  <c r="I210" i="1"/>
  <c r="H210" i="1"/>
  <c r="O189" i="1"/>
  <c r="N189" i="1"/>
  <c r="M189" i="1"/>
  <c r="L189" i="1"/>
  <c r="K189" i="1"/>
  <c r="J189" i="1"/>
  <c r="I189" i="1"/>
  <c r="H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H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" i="1" l="1"/>
  <c r="G376" i="1" s="1"/>
  <c r="F161" i="1"/>
  <c r="F8" i="1" s="1"/>
  <c r="F12" i="1" s="1"/>
  <c r="G30" i="1"/>
  <c r="G369" i="1" s="1"/>
  <c r="H373" i="1"/>
  <c r="G364" i="1"/>
  <c r="F364" i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G383" i="1"/>
  <c r="G382" i="1"/>
  <c r="I378" i="1"/>
  <c r="G381" i="1"/>
  <c r="K383" i="1"/>
  <c r="I384" i="1"/>
  <c r="J372" i="1"/>
  <c r="J383" i="1"/>
  <c r="G375" i="1"/>
  <c r="H365" i="1"/>
  <c r="L368" i="1"/>
  <c r="H370" i="1"/>
  <c r="L372" i="1"/>
  <c r="H375" i="1"/>
  <c r="N376" i="1"/>
  <c r="L377" i="1"/>
  <c r="J378" i="1"/>
  <c r="H381" i="1"/>
  <c r="N382" i="1"/>
  <c r="J384" i="1"/>
  <c r="I365" i="1"/>
  <c r="M368" i="1"/>
  <c r="M372" i="1"/>
  <c r="K373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H384" i="1"/>
  <c r="F44" i="1"/>
  <c r="H363" i="1"/>
  <c r="G44" i="1"/>
  <c r="I363" i="1"/>
  <c r="G366" i="1" l="1"/>
  <c r="G14" i="1"/>
  <c r="F382" i="1"/>
  <c r="F383" i="1"/>
  <c r="F376" i="1"/>
  <c r="F366" i="1"/>
  <c r="F14" i="1"/>
  <c r="G378" i="1"/>
  <c r="G59" i="1"/>
  <c r="G67" i="1" s="1"/>
  <c r="G71" i="1" s="1"/>
  <c r="G370" i="1"/>
  <c r="F378" i="1"/>
  <c r="F59" i="1"/>
  <c r="F67" i="1" s="1"/>
  <c r="F71" i="1" s="1"/>
  <c r="F370" i="1"/>
  <c r="F6" i="1" l="1"/>
  <c r="F373" i="1"/>
  <c r="F83" i="1"/>
  <c r="F372" i="1"/>
  <c r="G373" i="1"/>
  <c r="G83" i="1"/>
  <c r="G6" i="1"/>
  <c r="G372" i="1"/>
  <c r="G365" i="1" l="1"/>
  <c r="G371" i="1"/>
  <c r="F371" i="1"/>
  <c r="F365" i="1"/>
</calcChain>
</file>

<file path=xl/sharedStrings.xml><?xml version="1.0" encoding="utf-8"?>
<sst xmlns="http://schemas.openxmlformats.org/spreadsheetml/2006/main" count="929" uniqueCount="542">
  <si>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</si>
  <si>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</si>
  <si>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</si>
  <si>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</si>
  <si>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</si>
  <si>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</si>
  <si>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</si>
  <si>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</si>
  <si>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</si>
  <si>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</si>
  <si>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</si>
  <si>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</si>
  <si>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</si>
  <si>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</si>
  <si>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</si>
  <si>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</si>
  <si>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</si>
  <si>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</si>
  <si>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</si>
  <si>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</si>
  <si>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</si>
  <si>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</si>
  <si>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</si>
  <si>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</si>
  <si>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</si>
  <si>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</si>
  <si>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</si>
  <si>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</si>
  <si>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</si>
  <si>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</si>
  <si>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</si>
  <si>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</si>
  <si>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</si>
  <si>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</si>
  <si>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</si>
  <si>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</si>
  <si>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</si>
  <si>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</si>
  <si>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</si>
  <si>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</si>
  <si>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</si>
  <si>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</si>
  <si>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</si>
  <si>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</si>
  <si>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</si>
  <si>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</si>
  <si>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</si>
  <si>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</si>
  <si>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</si>
  <si>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</si>
  <si>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</si>
  <si>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</si>
  <si>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</si>
  <si>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</si>
  <si>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</si>
  <si>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</si>
  <si>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</si>
  <si>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</si>
  <si>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</si>
  <si>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</si>
  <si>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</si>
  <si>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</si>
  <si>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</si>
  <si>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</si>
  <si>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</si>
  <si>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</si>
  <si>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</si>
  <si>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</si>
  <si>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</si>
  <si>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</si>
  <si>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</si>
  <si>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</si>
  <si>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</si>
  <si>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</si>
  <si>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</si>
  <si>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</si>
  <si>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</si>
  <si>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</si>
  <si>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</si>
  <si>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</si>
  <si>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</si>
  <si>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</si>
  <si>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</si>
  <si>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</si>
  <si>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</si>
  <si>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</si>
  <si>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</si>
  <si>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</si>
  <si>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</si>
  <si>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</si>
  <si>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</si>
  <si>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</si>
  <si>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</si>
  <si>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</si>
  <si>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</si>
  <si>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</si>
  <si>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</si>
  <si>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</si>
  <si>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</si>
  <si>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</si>
  <si>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</si>
  <si>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</si>
  <si>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</si>
  <si>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</si>
  <si>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</si>
  <si>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</si>
  <si>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</si>
  <si>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</si>
  <si>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</si>
  <si>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</si>
  <si>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</si>
  <si>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</si>
  <si>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</si>
  <si>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</si>
  <si>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</si>
  <si>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</si>
  <si>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</si>
  <si>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</si>
  <si>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</si>
  <si>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</si>
  <si>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</si>
  <si>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</si>
  <si>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</si>
  <si>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</si>
  <si>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</si>
  <si>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</si>
  <si>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</si>
  <si>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</si>
  <si>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</si>
  <si>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</si>
  <si>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</si>
  <si>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</si>
  <si>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</si>
  <si>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</si>
  <si>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</si>
  <si>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</si>
  <si>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</si>
  <si>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</si>
  <si>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</si>
  <si>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</si>
  <si>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</si>
  <si>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</si>
  <si>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</si>
  <si>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</si>
  <si>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</si>
  <si>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</si>
  <si>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</si>
  <si>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</si>
  <si>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</si>
  <si>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</si>
  <si>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</si>
  <si>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</si>
  <si>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</si>
  <si>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</si>
  <si>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</si>
  <si>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</si>
  <si>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</si>
  <si>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</si>
  <si>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</si>
  <si>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</si>
  <si>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</si>
  <si>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</si>
  <si>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</si>
  <si>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</si>
  <si>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</si>
  <si>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</si>
  <si>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</si>
  <si>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</si>
  <si>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</si>
  <si>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</si>
  <si>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</si>
  <si>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</si>
  <si>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</si>
  <si>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</si>
  <si>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</si>
  <si>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</si>
  <si>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</si>
  <si>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</si>
  <si>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</si>
  <si>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</si>
  <si>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</si>
  <si>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</si>
  <si>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</si>
  <si>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</si>
  <si>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</si>
  <si>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</si>
  <si>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</si>
  <si>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</si>
  <si>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</si>
  <si>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</si>
  <si>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</si>
  <si>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</si>
  <si>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</si>
  <si>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</si>
  <si>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</si>
  <si>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</si>
  <si>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</si>
  <si>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</si>
  <si>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</si>
  <si>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</si>
  <si>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</si>
  <si>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</si>
  <si>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</si>
  <si>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</si>
  <si>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</si>
  <si>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</si>
  <si>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</si>
  <si>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</si>
  <si>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</si>
  <si>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</si>
  <si>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</si>
  <si>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</si>
  <si>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</si>
  <si>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</si>
  <si>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</si>
  <si>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</si>
  <si>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</si>
  <si>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</si>
  <si>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</si>
  <si>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</si>
  <si>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</si>
  <si>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</si>
  <si>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</si>
  <si>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</si>
  <si>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</si>
  <si>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</si>
  <si>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</si>
  <si>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</si>
  <si>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</si>
  <si>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</si>
  <si>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</si>
  <si>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</si>
  <si>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</si>
  <si>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</si>
  <si>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</si>
  <si>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</si>
  <si>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</si>
  <si>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</si>
  <si>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</si>
  <si>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</si>
  <si>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</si>
  <si>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</si>
  <si>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</si>
  <si>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</si>
  <si>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</si>
  <si>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</si>
  <si>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</si>
  <si>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</si>
  <si>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</si>
  <si>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</si>
  <si>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</si>
  <si>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</si>
  <si>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</si>
  <si>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</si>
  <si>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</si>
  <si>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</si>
  <si>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</si>
  <si>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</si>
  <si>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</si>
  <si>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</si>
  <si>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</si>
  <si>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</si>
  <si>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</si>
  <si>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</si>
  <si>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</si>
  <si>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</si>
  <si>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</si>
  <si>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</si>
  <si>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</si>
  <si>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</si>
  <si>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</si>
  <si>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</si>
  <si>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</si>
  <si>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</si>
  <si>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</si>
  <si>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</si>
  <si>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</si>
  <si>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</si>
  <si>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</si>
  <si>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</si>
  <si>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</si>
  <si>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</si>
  <si>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</si>
  <si>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</si>
  <si>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</si>
  <si>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</si>
  <si>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</si>
  <si>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</si>
  <si>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</si>
  <si>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</si>
  <si>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</si>
  <si>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</si>
  <si>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</si>
  <si>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</si>
  <si>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</si>
  <si>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</si>
  <si>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</si>
  <si>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</si>
  <si>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</si>
  <si>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</si>
  <si>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</si>
  <si>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</si>
  <si>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</si>
  <si>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</si>
  <si>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</si>
  <si>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</si>
  <si>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</si>
  <si>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</si>
  <si>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</si>
  <si>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</si>
  <si>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</si>
  <si>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</si>
  <si>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</si>
  <si>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</si>
  <si>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</si>
  <si>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</si>
  <si>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</si>
  <si>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</si>
  <si>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</si>
  <si>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</si>
  <si>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</si>
  <si>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</si>
  <si>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</si>
  <si>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</si>
  <si>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</si>
  <si>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</si>
  <si>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</si>
  <si>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</si>
  <si>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</si>
  <si>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</si>
  <si>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</si>
  <si>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</si>
  <si>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</si>
  <si>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</si>
  <si>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</si>
  <si>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</si>
  <si>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</si>
  <si>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</si>
  <si>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</si>
  <si>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</si>
  <si>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</si>
  <si>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</si>
  <si>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</si>
  <si>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</si>
  <si>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</si>
  <si>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</si>
  <si>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</si>
  <si>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</si>
  <si>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</si>
  <si>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</si>
  <si>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</si>
  <si>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</si>
  <si>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</si>
  <si>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</si>
  <si>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</si>
  <si>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</si>
  <si>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</si>
  <si>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</si>
  <si>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</si>
  <si>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</si>
  <si>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</si>
  <si>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</si>
  <si>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</si>
  <si>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</si>
  <si>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</si>
  <si>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</si>
  <si>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</si>
  <si>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</si>
  <si>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</si>
  <si>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</si>
  <si>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</si>
  <si>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</si>
  <si>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</si>
  <si>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</si>
  <si>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</si>
  <si>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</si>
  <si>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</si>
  <si>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Short-term restricted cash</t>
  </si>
  <si>
    <t>Accounts receivable, net</t>
  </si>
  <si>
    <t>Inventories, net</t>
  </si>
  <si>
    <t>Prepaid expenses and other current assets</t>
  </si>
  <si>
    <t>Total current assets</t>
  </si>
  <si>
    <t>Property, plant and equipment, net</t>
  </si>
  <si>
    <t>Long-term restricted cash</t>
  </si>
  <si>
    <t>Deferred income taxes</t>
  </si>
  <si>
    <t>Other assets</t>
  </si>
  <si>
    <t>Total assets</t>
  </si>
  <si>
    <t>LIABILITIES AND STOCKHOLDERS EQUITY</t>
  </si>
  <si>
    <t>Current liabilities:</t>
  </si>
  <si>
    <t>Accounts payable</t>
  </si>
  <si>
    <t>Accrued compensation</t>
  </si>
  <si>
    <t>Accruals</t>
  </si>
  <si>
    <t>Warranty</t>
  </si>
  <si>
    <t>Income taxes</t>
  </si>
  <si>
    <t>Deferred revenue</t>
  </si>
  <si>
    <t>Accrued Revenue</t>
  </si>
  <si>
    <t>Other current liabilities</t>
  </si>
  <si>
    <t>Total current liabilities</t>
  </si>
  <si>
    <t>Sale leaseback obligation</t>
  </si>
  <si>
    <t>Long-term deferred revenue</t>
  </si>
  <si>
    <t>Other long-term liabilities</t>
  </si>
  <si>
    <t>Total liabilities</t>
  </si>
  <si>
    <t>Commitments and contingencies (Note 16)</t>
  </si>
  <si>
    <t>Stockholders equity:</t>
  </si>
  <si>
    <t>Common stock, $0.001 par value, 75,000 shares authorized; 32,558 shares issued and</t>
  </si>
  <si>
    <t>outstanding at December 31, 2018; 32,048 shares issued and outstanding at</t>
  </si>
  <si>
    <t>December 31, 2017</t>
  </si>
  <si>
    <t>Additional paid-in capital</t>
  </si>
  <si>
    <t>Accumulated deficit</t>
  </si>
  <si>
    <t>Accumulated other comprehensive income</t>
  </si>
  <si>
    <t>Total stockholders equity</t>
  </si>
  <si>
    <t>Revenue:</t>
  </si>
  <si>
    <t>Revenue</t>
  </si>
  <si>
    <t>Product</t>
  </si>
  <si>
    <t>Services</t>
  </si>
  <si>
    <t>Total revenue</t>
  </si>
  <si>
    <t>Total Cost of Revenue</t>
  </si>
  <si>
    <t>Total Cost of Revenue TODO REMOVE</t>
  </si>
  <si>
    <t>Cost of revenue:</t>
  </si>
  <si>
    <t>Total cost of revenue</t>
  </si>
  <si>
    <t>Gross profit</t>
  </si>
  <si>
    <t>Gross Profit</t>
  </si>
  <si>
    <t>Operating expenses:</t>
  </si>
  <si>
    <t>Research and development</t>
  </si>
  <si>
    <t>Sales and marketing</t>
  </si>
  <si>
    <t>Selling and distribution expenses</t>
  </si>
  <si>
    <t>General and administrative</t>
  </si>
  <si>
    <t>Restructuring charges</t>
  </si>
  <si>
    <t>Total operating expenses</t>
  </si>
  <si>
    <t>Income from operations</t>
  </si>
  <si>
    <t>Other (expense) income:</t>
  </si>
  <si>
    <t>Interest income</t>
  </si>
  <si>
    <t>Interest expense</t>
  </si>
  <si>
    <t>Other, net</t>
  </si>
  <si>
    <t>Other Income - net</t>
  </si>
  <si>
    <t>Total other expense</t>
  </si>
  <si>
    <t>Other Expenses</t>
  </si>
  <si>
    <t>Income before income taxes</t>
  </si>
  <si>
    <t>Profit before Zakat</t>
  </si>
  <si>
    <t>Income tax provision (benefit)</t>
  </si>
  <si>
    <t>Net income</t>
  </si>
  <si>
    <t>Net income per share:</t>
  </si>
  <si>
    <t>Basic</t>
  </si>
  <si>
    <t>Diluted</t>
  </si>
  <si>
    <t>Shares used in computing net income per share:</t>
  </si>
  <si>
    <t>Basic weighted average common shares</t>
  </si>
  <si>
    <t>Axcelis Technologies, Inc</t>
  </si>
  <si>
    <t>Consolidated Statements of Comprehensive Income</t>
  </si>
  <si>
    <t>(In thousands)</t>
  </si>
  <si>
    <t>Other comprehensive (loss) income:</t>
  </si>
  <si>
    <t>Total Other Comprehensive Income</t>
  </si>
  <si>
    <t>Foreign currency translation adjustments</t>
  </si>
  <si>
    <t>Amortization of actuarial loss and other adjustments from pension plan</t>
  </si>
  <si>
    <t>Total other comprehensive (loss) income</t>
  </si>
  <si>
    <t>Total Other Comprehensive Income (Loss)</t>
  </si>
  <si>
    <t>Comprehensive income</t>
  </si>
  <si>
    <t>See accompanying Notes to these Consolidated Financial Statements</t>
  </si>
  <si>
    <t>Cash flows from operating activities</t>
  </si>
  <si>
    <t>Operating Activities</t>
  </si>
  <si>
    <t>Adjustments to reconcile net income to net cash provided by (used in)</t>
  </si>
  <si>
    <t>operating activities:</t>
  </si>
  <si>
    <t>Depreciation and amortization</t>
  </si>
  <si>
    <t>Gain on sale of equipment</t>
  </si>
  <si>
    <t>Stock-based compensation expense</t>
  </si>
  <si>
    <t>Provision for doubtful accounts</t>
  </si>
  <si>
    <t>Provision for excess and obsolete inventory</t>
  </si>
  <si>
    <t>Changes in operating assets &amp; liabilities:</t>
  </si>
  <si>
    <t>Accounts receivable</t>
  </si>
  <si>
    <t>Inventories</t>
  </si>
  <si>
    <t>Accounts payable and other current liabilities</t>
  </si>
  <si>
    <t>Other assets and liabilities</t>
  </si>
  <si>
    <t>Net cash provided by (used in) operating activities</t>
  </si>
  <si>
    <t>Cash flows from investing activities</t>
  </si>
  <si>
    <t>Investing Activities</t>
  </si>
  <si>
    <t>Proceeds from sale of equipment</t>
  </si>
  <si>
    <t>Financing Activities</t>
  </si>
  <si>
    <t>Expenditures for property, plant and equipment and capitalized software</t>
  </si>
  <si>
    <t>Net cash used in investing activities</t>
  </si>
  <si>
    <t>Cash flows from financing activities</t>
  </si>
  <si>
    <t>Net settlement on restricted stock grants</t>
  </si>
  <si>
    <t>Financing fees and other expenses</t>
  </si>
  <si>
    <t>Finance Costs</t>
  </si>
  <si>
    <t>Proceeds from Employee Stock Purchase Plan</t>
  </si>
  <si>
    <t>Proceeds from exercise of stock options</t>
  </si>
  <si>
    <t>Net cash provided by financing activities</t>
  </si>
  <si>
    <t>Effect of exchange rate changes on cash and cash equivalents</t>
  </si>
  <si>
    <t>Net increase (decrease) in cash, cash equivalents and restricted cash</t>
  </si>
  <si>
    <t>Net increase (decrease) in cash and cash equivalents</t>
  </si>
  <si>
    <t>Cash, cash equivalents and restricted cash at beginning of period</t>
  </si>
  <si>
    <t>Cash and cash equivalents at beginning of period</t>
  </si>
  <si>
    <t>Cash, cash equivalents and restricted cash at end of period</t>
  </si>
  <si>
    <t>Supplemental disclosure of cash flow information</t>
  </si>
  <si>
    <t>Cash paid for: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</si>
  <si>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</si>
  <si>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</si>
  <si>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</si>
  <si>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</si>
  <si>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</si>
  <si>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cost of goods sold</t>
  </si>
  <si>
    <t>sales and distribution expenses</t>
  </si>
  <si>
    <t>research and development</t>
  </si>
  <si>
    <t>general and administrative</t>
  </si>
  <si>
    <t>administrative expenses</t>
  </si>
  <si>
    <t>property, plant and equipment</t>
  </si>
  <si>
    <t>accounts payable</t>
  </si>
  <si>
    <t>accrued compensation</t>
  </si>
  <si>
    <t>other non-current liabilities</t>
  </si>
  <si>
    <t>ordinary shares</t>
  </si>
  <si>
    <t>wrong value, changed</t>
  </si>
  <si>
    <t>added value</t>
  </si>
  <si>
    <t>product</t>
  </si>
  <si>
    <t>services</t>
  </si>
  <si>
    <t>total revenue</t>
  </si>
  <si>
    <t>total costs of revenue</t>
  </si>
  <si>
    <t>shifted values one to the left</t>
  </si>
  <si>
    <t>sales and marketing</t>
  </si>
  <si>
    <t>deleted values</t>
  </si>
  <si>
    <t>deleted this value</t>
  </si>
  <si>
    <t>shifted values one to the left and changed sign</t>
  </si>
  <si>
    <t>other income (expenses)</t>
  </si>
  <si>
    <t>other, net</t>
  </si>
  <si>
    <t>added from pdf</t>
  </si>
  <si>
    <t>land and buildings</t>
  </si>
  <si>
    <t>construction in process</t>
  </si>
  <si>
    <t>construction in progress</t>
  </si>
  <si>
    <t>machinery and equipment</t>
  </si>
  <si>
    <t>accumulated depreciation</t>
  </si>
  <si>
    <t>accumulated depreciation and amortisation</t>
  </si>
  <si>
    <t>stock - raw materials</t>
  </si>
  <si>
    <t>raw materials</t>
  </si>
  <si>
    <t>work in process</t>
  </si>
  <si>
    <t>stock - work in progress</t>
  </si>
  <si>
    <t>stock - finished goods</t>
  </si>
  <si>
    <t>finished goods (completed systems)</t>
  </si>
  <si>
    <t>changed value</t>
  </si>
  <si>
    <t>warranty</t>
  </si>
  <si>
    <t>tax payable</t>
  </si>
  <si>
    <t>income taxes</t>
  </si>
  <si>
    <t>other current liabilities</t>
  </si>
  <si>
    <t>sale leaseback obligation</t>
  </si>
  <si>
    <t>common stock, $0.001 par value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</si>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</sst>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4" fillId="13" borderId="0" xfId="0" applyFont="1" applyFill="1"/>
    <xf numFmtId="3" fontId="4" fillId="0" borderId="0" xfId="0" applyFont="1"/>
  </cellXfs>
  <cellStyles count="3">
    <cellStyle name="Normal" xfId="0" builtinId="0"/>
    <cellStyle name="Normal 2" xfId="2"/>
    <cellStyle name="Percent" xfId="1" builtinId="5"/>
  </cellStyles>
  <dxfs count="54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6A0-48D0-ADF0-C6A6D5CA61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24-42BB-A19C-A843FF0F9E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25-4CB0-A98C-2DD1CD3B41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C8-4766-97C5-0A2EFD1FDC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18-4546-9C8B-202DA57580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F1-46DE-B916-E4AF7C763D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A5-432C-9183-C6444F7B9C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82-4BD4-B6B4-0DB822DBB1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21-47E9-A006-3CF011A7CF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D1-49E2-871A-0F4146FF9B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35-41E6-8381-DB9EAB14C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BA-484D-932C-A85B641340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2F-43C2-B122-043E103CD9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12-4D45-9666-F5E4A6A23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BB-4FDC-AA12-A479D9102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45885</v>
      </c>
      <c r="G6" s="7">
        <f t="shared" ref="G6:O6" si="1">IF(G4=$BF$1,"",G71)</f>
        <v>126959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151670</v>
      </c>
      <c r="G7" s="7">
        <f t="shared" ref="G7:O7" si="2">IF(G4=$BF$1,"",G128)</f>
        <v>148443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396771</v>
      </c>
      <c r="G8" s="7">
        <f t="shared" ref="G8:O8" si="3">IF(G4=$BF$1,"",G161)</f>
        <v>339775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84997</v>
      </c>
      <c r="G9" s="7">
        <f t="shared" ref="G9:O9" si="4">IF(G4=$BF$1,"",G189)</f>
        <v>79287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55107</v>
      </c>
      <c r="G10" s="7">
        <f t="shared" ref="G10:O10" si="5">IF(G4=$BF$1,"",G210)</f>
        <v>55321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408337</v>
      </c>
      <c r="G11" s="7">
        <f t="shared" ref="G11:O11" si="6">IF(G4=$BF$1,"",G227)</f>
        <v>353610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548441</v>
      </c>
      <c r="G12" s="35">
        <f t="shared" ref="G12:O12" si="7">IF(G4=$BF$1,"",SUM(G7:G8))</f>
        <v>488218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548441</v>
      </c>
      <c r="G13" s="35">
        <f t="shared" ref="G13:O13" si="8">IF(G4=$BF$1,"",SUM(G9:G11))</f>
        <v>488218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f>415922+26653</f>
        <v>442575</v>
      </c>
      <c r="G24">
        <f>387124+23437</f>
        <v>410561</v>
      </c>
      <c r="P24" s="46" t="s">
        <v>508</v>
      </c>
    </row>
    <row r="25" spans="5:16">
      <c r="E25" s="1" t="s">
        <v>27</v>
      </c>
      <c r="F25" s="38">
        <f>236446+26493</f>
        <v>262939</v>
      </c>
      <c r="G25">
        <f>234932+25382</f>
        <v>260314</v>
      </c>
      <c r="H25">
        <v>0</v>
      </c>
      <c r="P25" s="46" t="s">
        <v>509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179636</v>
      </c>
      <c r="G30" s="7">
        <f>IF(G4=$BF$1,"",G24-G25+ABS(G26)-G27-G28-G29)</f>
        <v>150247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5"/>
    </row>
    <row r="31" spans="5:16">
      <c r="E31" s="12" t="s">
        <v>33</v>
      </c>
      <c r="F31"/>
      <c r="G31"/>
      <c r="P31" s="47" t="s">
        <v>516</v>
      </c>
    </row>
    <row r="32" spans="5:16">
      <c r="E32" s="1" t="s">
        <v>34</v>
      </c>
    </row>
    <row r="33" spans="5:16">
      <c r="E33" s="1" t="s">
        <v>35</v>
      </c>
      <c r="F33">
        <v>34608</v>
      </c>
      <c r="G33">
        <v>28532</v>
      </c>
      <c r="P33" s="46" t="s">
        <v>514</v>
      </c>
    </row>
    <row r="34" spans="5:16">
      <c r="E34" s="1" t="s">
        <v>36</v>
      </c>
      <c r="F34">
        <v>33193</v>
      </c>
      <c r="G34">
        <v>30802</v>
      </c>
      <c r="P34" s="46" t="s">
        <v>514</v>
      </c>
    </row>
    <row r="35" spans="5:16">
      <c r="E35" s="1" t="s">
        <v>37</v>
      </c>
      <c r="F35">
        <v>51876</v>
      </c>
      <c r="G35">
        <v>43071</v>
      </c>
      <c r="P35" s="46" t="s">
        <v>514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119677</v>
      </c>
      <c r="G43" s="7">
        <f>G32+G33+G34+G35+G36+G37+G38+G39+G40+G41+G42</f>
        <v>102405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5"/>
    </row>
    <row r="44" spans="5:16">
      <c r="E44" s="6" t="s">
        <v>46</v>
      </c>
      <c r="F44" s="7">
        <f>F30+F31-F43</f>
        <v>59959</v>
      </c>
      <c r="G44" s="7">
        <f>IF(G4=$BF$1,"",G30+G31-G43)</f>
        <v>47842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5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5110</v>
      </c>
      <c r="G49">
        <v>5121</v>
      </c>
      <c r="P49" s="47" t="s">
        <v>518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2328</v>
      </c>
      <c r="G52">
        <v>714</v>
      </c>
      <c r="P52" s="46" t="s">
        <v>514</v>
      </c>
    </row>
    <row r="53" spans="5:16">
      <c r="E53" s="1" t="s">
        <v>55</v>
      </c>
    </row>
    <row r="54" spans="5:16">
      <c r="E54" s="1" t="s">
        <v>56</v>
      </c>
      <c r="F54" s="38">
        <v>-2472</v>
      </c>
      <c r="G54">
        <v>396</v>
      </c>
      <c r="P54" s="47" t="s">
        <v>509</v>
      </c>
    </row>
    <row r="55" spans="5:16">
      <c r="E55" s="1" t="s">
        <v>57</v>
      </c>
    </row>
    <row r="56" spans="5:16">
      <c r="E56" s="1" t="s">
        <v>58</v>
      </c>
      <c r="F56"/>
      <c r="G56"/>
      <c r="P56" s="47" t="s">
        <v>517</v>
      </c>
    </row>
    <row r="57" spans="5:16">
      <c r="E57" s="1" t="s">
        <v>59</v>
      </c>
      <c r="F57"/>
      <c r="G57"/>
      <c r="P57" s="47" t="s">
        <v>517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54705</v>
      </c>
      <c r="G59" s="7">
        <f>IF(G4=$BF$1,"",G44+G45+G46+G47+G48-G49-G50-G51+G52-G53+G54+G55-G56+G57+G58)</f>
        <v>43831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>
        <v>8820</v>
      </c>
      <c r="G60">
        <v>-83128</v>
      </c>
      <c r="P60" s="46" t="s">
        <v>514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45885</v>
      </c>
      <c r="G67" s="7">
        <f>IF(G4=$BF$1,"",SUM(G59,-G60,-ABS(G61),-G62,-G66))</f>
        <v>126959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45885</v>
      </c>
      <c r="G71" s="7">
        <f t="shared" ref="G71:O71" si="14">IF(G4=$BF$1,"",SUM(G67:G70))</f>
        <v>126959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45885</v>
      </c>
      <c r="G83" s="7">
        <f t="shared" ref="G83:O83" si="15">IF(G4=$BF$1,"",SUM(G71:G82))</f>
        <v>126959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v>75904</v>
      </c>
      <c r="G89" s="38">
        <v>76260</v>
      </c>
      <c r="P89" s="47" t="s">
        <v>521</v>
      </c>
    </row>
    <row r="90" spans="5:16">
      <c r="E90" s="1" t="s">
        <v>82</v>
      </c>
      <c r="F90" s="38">
        <v>6366</v>
      </c>
      <c r="G90" s="38">
        <v>6982</v>
      </c>
      <c r="P90" s="47" t="s">
        <v>521</v>
      </c>
    </row>
    <row r="91" spans="5:16">
      <c r="E91" s="1" t="s">
        <v>83</v>
      </c>
    </row>
    <row r="92" spans="5:16">
      <c r="E92" s="12" t="s">
        <v>84</v>
      </c>
      <c r="F92">
        <v>19982</v>
      </c>
      <c r="G92">
        <v>11477</v>
      </c>
      <c r="P92" s="47" t="s">
        <v>521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102252</v>
      </c>
      <c r="G98" s="7">
        <f>IF(G4=$BF$1,"",G89+G90+G91+G92+G93+G94+G95+G96)</f>
        <v>94719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5"/>
    </row>
    <row r="99" spans="5:16">
      <c r="E99" s="1" t="s">
        <v>89</v>
      </c>
      <c r="F99" s="38">
        <v>-61103</v>
      </c>
      <c r="G99" s="38">
        <v>-58551</v>
      </c>
      <c r="P99" s="47" t="s">
        <v>521</v>
      </c>
    </row>
    <row r="100" spans="5:16">
      <c r="E100" s="6" t="s">
        <v>90</v>
      </c>
      <c r="F100" s="7">
        <f>F98+F99</f>
        <v>41149</v>
      </c>
      <c r="G100" s="7">
        <f t="shared" ref="G100:O100" si="17">IF(G4=$BF$1,"",G98+G99)</f>
        <v>36168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5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71939</v>
      </c>
      <c r="G111">
        <v>83148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38582</v>
      </c>
      <c r="G126">
        <v>29127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151670</v>
      </c>
      <c r="G128" s="7">
        <f t="shared" ref="G128:O128" si="19">IF(G4=$BF$1,"",G100+SUM(G104:G126))</f>
        <v>148443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5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177993</v>
      </c>
      <c r="G130">
        <v>133407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177993</v>
      </c>
      <c r="G140" s="7">
        <f t="shared" ref="G140:O140" si="20">IF(G4=$BF$1,"",G130+G131+G132+G133+G134+G135+G136+G139)</f>
        <v>133407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91875</v>
      </c>
      <c r="G142" s="38">
        <v>82313</v>
      </c>
      <c r="P142" s="47" t="s">
        <v>521</v>
      </c>
    </row>
    <row r="143" spans="5:16">
      <c r="E143" s="1" t="s">
        <v>125</v>
      </c>
      <c r="F143" s="38">
        <v>23857</v>
      </c>
      <c r="G143" s="38">
        <v>31651</v>
      </c>
      <c r="P143" s="47" t="s">
        <v>521</v>
      </c>
    </row>
    <row r="144" spans="5:16">
      <c r="E144" s="1" t="s">
        <v>126</v>
      </c>
      <c r="F144">
        <v>13268</v>
      </c>
      <c r="G144">
        <v>6580</v>
      </c>
      <c r="P144" s="47" t="s">
        <v>521</v>
      </c>
    </row>
    <row r="145" spans="5:16">
      <c r="E145" s="6" t="s">
        <v>127</v>
      </c>
      <c r="F145" s="7">
        <f>F141+F142+F143+F144</f>
        <v>129000</v>
      </c>
      <c r="G145" s="7">
        <f t="shared" ref="G145:O145" si="21">IF(G4=$BF$1,"",G141+G142+G143+G144)</f>
        <v>120544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5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11051</v>
      </c>
      <c r="G154">
        <v>9772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78727</v>
      </c>
      <c r="G157">
        <v>75302</v>
      </c>
    </row>
    <row r="158" spans="5:16">
      <c r="E158" s="1" t="s">
        <v>138</v>
      </c>
    </row>
    <row r="159" spans="5:16">
      <c r="E159" s="1" t="s">
        <v>139</v>
      </c>
      <c r="F159">
        <v>0</v>
      </c>
      <c r="G159">
        <v>750</v>
      </c>
    </row>
    <row r="160" spans="5:16">
      <c r="E160" s="6" t="s">
        <v>140</v>
      </c>
      <c r="F160" s="7">
        <f>F146+F147+F148+F149+F150+F151+F152+F153+F154+F155+F156+F157+F158+F159</f>
        <v>89778</v>
      </c>
      <c r="G160" s="7">
        <f>IF(G4=$BF$1,"",G146+G147+G148+G149+G150+G151+G152+G153+G154+G155+G156+G157+G158+G159)</f>
        <v>85824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396771</v>
      </c>
      <c r="G161" s="7">
        <f t="shared" ref="G161:O161" si="22">IF(G4=$BF$1,"",G140+G145+G160)</f>
        <v>339775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 s="38">
        <v>462</v>
      </c>
      <c r="G181" s="38">
        <v>273</v>
      </c>
      <c r="P181" s="47" t="s">
        <v>521</v>
      </c>
    </row>
    <row r="183" spans="5:16">
      <c r="E183" s="1" t="s">
        <v>160</v>
      </c>
    </row>
    <row r="184" spans="5:16">
      <c r="E184" s="12" t="s">
        <v>161</v>
      </c>
      <c r="F184">
        <f>35955+19218</f>
        <v>55173</v>
      </c>
      <c r="G184">
        <f>32642+20955</f>
        <v>53597</v>
      </c>
      <c r="P184" s="47" t="s">
        <v>534</v>
      </c>
    </row>
    <row r="185" spans="5:16">
      <c r="E185" s="12" t="s">
        <v>162</v>
      </c>
      <c r="F185">
        <v>19513</v>
      </c>
      <c r="G185">
        <v>16181</v>
      </c>
    </row>
    <row r="187" spans="5:16">
      <c r="E187" s="12" t="s">
        <v>163</v>
      </c>
      <c r="F187">
        <v>5030</v>
      </c>
      <c r="G187">
        <v>5124</v>
      </c>
      <c r="P187" s="47" t="s">
        <v>534</v>
      </c>
    </row>
    <row r="188" spans="5:16">
      <c r="E188" s="12" t="s">
        <v>164</v>
      </c>
      <c r="F188" s="38">
        <v>4819</v>
      </c>
      <c r="G188" s="38">
        <v>4112</v>
      </c>
      <c r="P188" s="47" t="s">
        <v>521</v>
      </c>
    </row>
    <row r="189" spans="5:16">
      <c r="E189" s="6" t="s">
        <v>13</v>
      </c>
      <c r="F189" s="7">
        <f>SUM(F163:F188)</f>
        <v>84997</v>
      </c>
      <c r="G189" s="7">
        <f t="shared" ref="G189:O189" si="23">IF(G4=$BF$1,"",SUM(G163:G188))</f>
        <v>79287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  <c r="F197">
        <v>3071</v>
      </c>
      <c r="G197">
        <v>1964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f>47757+4279</f>
        <v>52036</v>
      </c>
      <c r="G209">
        <f>47714+5643</f>
        <v>53357</v>
      </c>
      <c r="P209" s="47" t="s">
        <v>534</v>
      </c>
    </row>
    <row r="210" spans="5:16">
      <c r="E210" s="6" t="s">
        <v>14</v>
      </c>
      <c r="F210" s="7">
        <f>SUM(F191:F209)</f>
        <v>55107</v>
      </c>
      <c r="G210" s="7">
        <f t="shared" ref="G210:O210" si="24">IF(G4=$BF$1,"",SUM(G191:G209))</f>
        <v>55321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5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33+565116</f>
        <v>565149</v>
      </c>
      <c r="G212">
        <f>32+556147</f>
        <v>556179</v>
      </c>
      <c r="P212" s="47" t="s">
        <v>534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448</v>
      </c>
      <c r="G215">
        <v>2176</v>
      </c>
    </row>
    <row r="216" spans="5:16">
      <c r="E216" s="1" t="s">
        <v>186</v>
      </c>
    </row>
    <row r="217" spans="5:16">
      <c r="E217" s="1" t="s">
        <v>187</v>
      </c>
      <c r="F217">
        <v>-157260</v>
      </c>
      <c r="G217">
        <v>-204745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408337</v>
      </c>
      <c r="G227" s="7">
        <f t="shared" ref="G227:O227" si="25">IF(G4=$BF$1,"",SUM(G212:G226))</f>
        <v>353610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45885</v>
      </c>
      <c r="G267">
        <v>126959</v>
      </c>
      <c r="H267">
        <v>11001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5772</v>
      </c>
      <c r="G271">
        <v>5002</v>
      </c>
      <c r="H271">
        <v>4258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  <c r="F281">
        <v>2205</v>
      </c>
      <c r="G281">
        <v>8135</v>
      </c>
      <c r="H281">
        <v>1051</v>
      </c>
    </row>
    <row r="284" spans="5:8">
      <c r="E284" s="1" t="s">
        <v>247</v>
      </c>
    </row>
    <row r="285" spans="5:8">
      <c r="E285" s="1" t="s">
        <v>248</v>
      </c>
      <c r="F285">
        <v>7784</v>
      </c>
      <c r="G285">
        <v>5672</v>
      </c>
      <c r="H285">
        <v>5179</v>
      </c>
    </row>
    <row r="286" spans="5:8" ht="25.5" customHeight="1">
      <c r="E286" s="1" t="s">
        <v>249</v>
      </c>
    </row>
    <row r="287" spans="5:8">
      <c r="E287" s="1" t="s">
        <v>250</v>
      </c>
      <c r="F287">
        <v>0</v>
      </c>
      <c r="G287">
        <v>0</v>
      </c>
      <c r="H287">
        <v>106</v>
      </c>
    </row>
    <row r="288" spans="5:8">
      <c r="E288" s="1" t="s">
        <v>251</v>
      </c>
      <c r="F288">
        <v>-15613</v>
      </c>
      <c r="G288">
        <v>-1486</v>
      </c>
      <c r="H288">
        <v>-12270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148</v>
      </c>
      <c r="G296" s="7">
        <f>IF(G4=$BF$1,"",G271+G272+G273+G274+G275+G276+G277+G278+G279+G280+G281+G282+G283+G284+G285+G286+G287+G288+G289+G290+G291+G292+G293+G294+G295)</f>
        <v>17323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46033</v>
      </c>
      <c r="G297" s="7">
        <f t="shared" ref="G297:O297" si="27">IF(G4=$BF$1,"",MIN(F267,F268,F269)+F296)</f>
        <v>46033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-10512</v>
      </c>
      <c r="G299">
        <v>-10567</v>
      </c>
      <c r="H299">
        <v>-6572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-1436</v>
      </c>
      <c r="G302">
        <v>-3866</v>
      </c>
      <c r="H302">
        <v>-1056</v>
      </c>
    </row>
    <row r="303" spans="5:15">
      <c r="E303" s="1" t="s">
        <v>265</v>
      </c>
      <c r="F303">
        <v>-3877</v>
      </c>
      <c r="G303">
        <v>-23573</v>
      </c>
      <c r="H303">
        <v>-14135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6055</v>
      </c>
      <c r="G309">
        <v>7079</v>
      </c>
      <c r="H309">
        <v>2467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-703</v>
      </c>
      <c r="G313">
        <v>25000</v>
      </c>
      <c r="H313">
        <v>810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-10473</v>
      </c>
      <c r="G318" s="7">
        <f>IF(G4=$BF$1,"",G299+G300+G301+G302+G303+G304+G305+G306+G307+G308+G309+G310+G311+G312+G313+G314+G315+G316+G317)</f>
        <v>-5927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35560</v>
      </c>
      <c r="G319" s="7">
        <f t="shared" ref="G319:O319" si="28">IF(G4=$BF$1,"",G297+G318)</f>
        <v>40106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35560</v>
      </c>
      <c r="G326" s="7">
        <f t="shared" ref="G326:O326" si="30">IF(G4=$BF$1,"",G325+G319)</f>
        <v>40106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-4715</v>
      </c>
      <c r="G328">
        <v>-7285</v>
      </c>
      <c r="H328">
        <v>-2506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-4715</v>
      </c>
      <c r="G337" s="7">
        <f>IF(G4=$BF$1,"",SUM(G328:G336))</f>
        <v>-7285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2605</v>
      </c>
      <c r="G339">
        <v>16254</v>
      </c>
      <c r="H339">
        <v>2774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0</v>
      </c>
      <c r="G349">
        <v>0</v>
      </c>
      <c r="H349">
        <v>-146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2605</v>
      </c>
      <c r="G352" s="7">
        <f>IF(G4=$BF$1,"",SUM(G339:G351))</f>
        <v>16254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33450</v>
      </c>
      <c r="G353" s="7">
        <f t="shared" ref="G353:O353" si="33">IF(G4=$BF$1,"",G326+G337+G352)</f>
        <v>49075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586</v>
      </c>
      <c r="G354">
        <v>-844</v>
      </c>
      <c r="H354">
        <v>507</v>
      </c>
    </row>
    <row r="355" spans="5:15">
      <c r="E355" s="6" t="s">
        <v>314</v>
      </c>
      <c r="F355" s="7">
        <f>F353+F354</f>
        <v>34036</v>
      </c>
      <c r="G355" s="7">
        <f t="shared" ref="G355:O355" si="34">IF(G4=$BF$1,"",G353+G354)</f>
        <v>48231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140880</v>
      </c>
      <c r="G356">
        <v>77655</v>
      </c>
      <c r="H356">
        <v>85825</v>
      </c>
    </row>
    <row r="357" spans="5:15">
      <c r="E357" s="6" t="s">
        <v>316</v>
      </c>
      <c r="F357" s="7">
        <f>F355+F356</f>
        <v>174916</v>
      </c>
      <c r="G357" s="7">
        <f t="shared" ref="G357:O357" si="35">IF(G4=$BF$1,"",G355+G356)</f>
        <v>125886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7.7976232520867786E-2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-0.63858410983073277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0.12335268261309497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0.40588826752527818</v>
      </c>
      <c r="G369" s="27">
        <f t="shared" si="41"/>
        <v>0.36595536351480046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0.13547760266621475</v>
      </c>
      <c r="G370" s="27">
        <f t="shared" si="42"/>
        <v>0.11652835997574051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0.10367734282325029</v>
      </c>
      <c r="G371" s="28">
        <f t="shared" si="43"/>
        <v>0.30923297634212699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8.3664423338153049E-2</v>
      </c>
      <c r="G372" s="27">
        <f t="shared" si="44"/>
        <v>0.26004571728203385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0.11237041953092666</v>
      </c>
      <c r="G373" s="27">
        <f t="shared" si="45"/>
        <v>0.35903679194592913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0.25545865462283091</v>
      </c>
      <c r="G376" s="30">
        <f t="shared" si="47"/>
        <v>0.27571289874605198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0.34310875575811156</v>
      </c>
      <c r="G377" s="30">
        <f t="shared" si="48"/>
        <v>0.38066796753485477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11.733659491193738</v>
      </c>
      <c r="G378" s="30">
        <f t="shared" si="49"/>
        <v>9.34231595391525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4.6680588726660943</v>
      </c>
      <c r="G382" s="32">
        <f t="shared" si="51"/>
        <v>4.2853809577862698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3.1503582479381627</v>
      </c>
      <c r="G383" s="32">
        <f t="shared" si="52"/>
        <v>2.7650308373377728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2.0941092038542535</v>
      </c>
      <c r="G384" s="32">
        <f t="shared" si="53"/>
        <v>1.6825835256725568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0.41836770709554455</v>
      </c>
      <c r="G385" s="32">
        <f t="shared" si="54"/>
        <v>0.50583323874027264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177993</v>
      </c>
      <c r="G418" s="17">
        <f>G130-G417</f>
        <v>133407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53" priority="36">
      <formula>MOD(ROW(),2)=0</formula>
    </cfRule>
  </conditionalFormatting>
  <conditionalFormatting sqref="F101:G103">
    <cfRule type="expression" dxfId="52" priority="35">
      <formula>MOD(ROW(),2)=0</formula>
    </cfRule>
  </conditionalFormatting>
  <conditionalFormatting sqref="E243:G243">
    <cfRule type="expression" dxfId="51" priority="41">
      <formula>MOD(ROW(),2)=0</formula>
    </cfRule>
  </conditionalFormatting>
  <conditionalFormatting sqref="E323:E324">
    <cfRule type="expression" dxfId="50" priority="37">
      <formula>MOD(ROW(),2)=0</formula>
    </cfRule>
  </conditionalFormatting>
  <conditionalFormatting sqref="E329">
    <cfRule type="expression" dxfId="49" priority="34">
      <formula>MOD(ROW(),2)=0</formula>
    </cfRule>
  </conditionalFormatting>
  <conditionalFormatting sqref="E24:G29">
    <cfRule type="expression" dxfId="48" priority="54">
      <formula>MOD(ROW(),2)=0</formula>
    </cfRule>
  </conditionalFormatting>
  <conditionalFormatting sqref="E99:G99 E328:G328 F329:G332 E31:G42">
    <cfRule type="expression" dxfId="47" priority="55">
      <formula>MOD(ROW(),2)=0</formula>
    </cfRule>
  </conditionalFormatting>
  <conditionalFormatting sqref="E45:G58">
    <cfRule type="expression" dxfId="46" priority="53">
      <formula>MOD(ROW(),2)=0</formula>
    </cfRule>
  </conditionalFormatting>
  <conditionalFormatting sqref="E60:G66">
    <cfRule type="expression" dxfId="45" priority="52">
      <formula>MOD(ROW(),2)=0</formula>
    </cfRule>
  </conditionalFormatting>
  <conditionalFormatting sqref="E68:G70">
    <cfRule type="expression" dxfId="44" priority="51">
      <formula>MOD(ROW(),2)=0</formula>
    </cfRule>
  </conditionalFormatting>
  <conditionalFormatting sqref="E72:G82">
    <cfRule type="expression" dxfId="43" priority="50">
      <formula>MOD(ROW(),2)=0</formula>
    </cfRule>
  </conditionalFormatting>
  <conditionalFormatting sqref="E84:G86">
    <cfRule type="expression" dxfId="42" priority="49">
      <formula>MOD(ROW(),2)=0</formula>
    </cfRule>
  </conditionalFormatting>
  <conditionalFormatting sqref="E107:G127">
    <cfRule type="expression" dxfId="41" priority="48">
      <formula>MOD(ROW(),2)=0</formula>
    </cfRule>
  </conditionalFormatting>
  <conditionalFormatting sqref="E141:G144">
    <cfRule type="expression" dxfId="40" priority="47">
      <formula>MOD(ROW(),2)=0</formula>
    </cfRule>
  </conditionalFormatting>
  <conditionalFormatting sqref="E146:G154 F155:G155">
    <cfRule type="expression" dxfId="39" priority="46">
      <formula>MOD(ROW(),2)=0</formula>
    </cfRule>
  </conditionalFormatting>
  <conditionalFormatting sqref="E163:G188">
    <cfRule type="expression" dxfId="38" priority="45">
      <formula>MOD(ROW(),2)=0</formula>
    </cfRule>
  </conditionalFormatting>
  <conditionalFormatting sqref="E191:G209">
    <cfRule type="expression" dxfId="37" priority="44">
      <formula>MOD(ROW(),2)=0</formula>
    </cfRule>
  </conditionalFormatting>
  <conditionalFormatting sqref="E212:G226">
    <cfRule type="expression" dxfId="36" priority="43">
      <formula>MOD(ROW(),2)=0</formula>
    </cfRule>
  </conditionalFormatting>
  <conditionalFormatting sqref="E229:G242">
    <cfRule type="expression" dxfId="35" priority="42">
      <formula>MOD(ROW(),2)=0</formula>
    </cfRule>
  </conditionalFormatting>
  <conditionalFormatting sqref="E245:G262">
    <cfRule type="expression" dxfId="34" priority="40">
      <formula>MOD(ROW(),2)=0</formula>
    </cfRule>
  </conditionalFormatting>
  <conditionalFormatting sqref="E271:G295 E321:G322 E354:F354 E356:F356 E358:G360 F323:G324 E299:G317">
    <cfRule type="expression" dxfId="33" priority="39">
      <formula>MOD(ROW(),2)=0</formula>
    </cfRule>
  </conditionalFormatting>
  <conditionalFormatting sqref="G354 G356">
    <cfRule type="expression" dxfId="32" priority="38">
      <formula>MOD(ROW(),2)=0</formula>
    </cfRule>
  </conditionalFormatting>
  <conditionalFormatting sqref="E105:G106">
    <cfRule type="expression" dxfId="31" priority="33">
      <formula>MOD(ROW(),2)=0</formula>
    </cfRule>
  </conditionalFormatting>
  <conditionalFormatting sqref="E155">
    <cfRule type="expression" dxfId="30" priority="32">
      <formula>MOD(ROW(),2)=0</formula>
    </cfRule>
  </conditionalFormatting>
  <conditionalFormatting sqref="H24:O29">
    <cfRule type="expression" dxfId="29" priority="31">
      <formula>MOD(ROW(),2)=0</formula>
    </cfRule>
  </conditionalFormatting>
  <conditionalFormatting sqref="H89:O97">
    <cfRule type="expression" dxfId="28" priority="12">
      <formula>MOD(ROW(),2)=0</formula>
    </cfRule>
  </conditionalFormatting>
  <conditionalFormatting sqref="H101:O103">
    <cfRule type="expression" dxfId="27" priority="11">
      <formula>MOD(ROW(),2)=0</formula>
    </cfRule>
  </conditionalFormatting>
  <conditionalFormatting sqref="H243:O243">
    <cfRule type="expression" dxfId="26" priority="16">
      <formula>MOD(ROW(),2)=0</formula>
    </cfRule>
  </conditionalFormatting>
  <conditionalFormatting sqref="H31:O42 H99:O99 H328:O332">
    <cfRule type="expression" dxfId="25" priority="30">
      <formula>MOD(ROW(),2)=0</formula>
    </cfRule>
  </conditionalFormatting>
  <conditionalFormatting sqref="H45:O58">
    <cfRule type="expression" dxfId="24" priority="29">
      <formula>MOD(ROW(),2)=0</formula>
    </cfRule>
  </conditionalFormatting>
  <conditionalFormatting sqref="H60:O66">
    <cfRule type="expression" dxfId="23" priority="28">
      <formula>MOD(ROW(),2)=0</formula>
    </cfRule>
  </conditionalFormatting>
  <conditionalFormatting sqref="H68:O70">
    <cfRule type="expression" dxfId="22" priority="27">
      <formula>MOD(ROW(),2)=0</formula>
    </cfRule>
  </conditionalFormatting>
  <conditionalFormatting sqref="H72:O82">
    <cfRule type="expression" dxfId="21" priority="26">
      <formula>MOD(ROW(),2)=0</formula>
    </cfRule>
  </conditionalFormatting>
  <conditionalFormatting sqref="H84:O86">
    <cfRule type="expression" dxfId="20" priority="25">
      <formula>MOD(ROW(),2)=0</formula>
    </cfRule>
  </conditionalFormatting>
  <conditionalFormatting sqref="H107:O127">
    <cfRule type="expression" dxfId="19" priority="24">
      <formula>MOD(ROW(),2)=0</formula>
    </cfRule>
  </conditionalFormatting>
  <conditionalFormatting sqref="H130:O139">
    <cfRule type="expression" dxfId="18" priority="23">
      <formula>MOD(ROW(),2)=0</formula>
    </cfRule>
  </conditionalFormatting>
  <conditionalFormatting sqref="H141:O144">
    <cfRule type="expression" dxfId="17" priority="22">
      <formula>MOD(ROW(),2)=0</formula>
    </cfRule>
  </conditionalFormatting>
  <conditionalFormatting sqref="H163:O188">
    <cfRule type="expression" dxfId="16" priority="20">
      <formula>MOD(ROW(),2)=0</formula>
    </cfRule>
  </conditionalFormatting>
  <conditionalFormatting sqref="H191:O209">
    <cfRule type="expression" dxfId="15" priority="19">
      <formula>MOD(ROW(),2)=0</formula>
    </cfRule>
  </conditionalFormatting>
  <conditionalFormatting sqref="H212:O226">
    <cfRule type="expression" dxfId="14" priority="18">
      <formula>MOD(ROW(),2)=0</formula>
    </cfRule>
  </conditionalFormatting>
  <conditionalFormatting sqref="H229:O242">
    <cfRule type="expression" dxfId="13" priority="17">
      <formula>MOD(ROW(),2)=0</formula>
    </cfRule>
  </conditionalFormatting>
  <conditionalFormatting sqref="H245:O262">
    <cfRule type="expression" dxfId="12" priority="15">
      <formula>MOD(ROW(),2)=0</formula>
    </cfRule>
  </conditionalFormatting>
  <conditionalFormatting sqref="H271:O295 H321:O324 H358:O360 H299:O317">
    <cfRule type="expression" dxfId="11" priority="14">
      <formula>MOD(ROW(),2)=0</formula>
    </cfRule>
  </conditionalFormatting>
  <conditionalFormatting sqref="H354:O354 H356:O356">
    <cfRule type="expression" dxfId="10" priority="13">
      <formula>MOD(ROW(),2)=0</formula>
    </cfRule>
  </conditionalFormatting>
  <conditionalFormatting sqref="H105:O106">
    <cfRule type="expression" dxfId="9" priority="10">
      <formula>MOD(ROW(),2)=0</formula>
    </cfRule>
  </conditionalFormatting>
  <conditionalFormatting sqref="G35">
    <cfRule type="expression" dxfId="8" priority="9">
      <formula>MOD(ROW(),2)=0</formula>
    </cfRule>
  </conditionalFormatting>
  <conditionalFormatting sqref="G34">
    <cfRule type="expression" dxfId="7" priority="8">
      <formula>MOD(ROW(),2)=0</formula>
    </cfRule>
  </conditionalFormatting>
  <conditionalFormatting sqref="G33">
    <cfRule type="expression" dxfId="6" priority="7">
      <formula>MOD(ROW(),2)=0</formula>
    </cfRule>
  </conditionalFormatting>
  <conditionalFormatting sqref="G31">
    <cfRule type="expression" dxfId="5" priority="6">
      <formula>MOD(ROW(),2)=0</formula>
    </cfRule>
  </conditionalFormatting>
  <conditionalFormatting sqref="G49">
    <cfRule type="expression" dxfId="4" priority="5">
      <formula>MOD(ROW(),2)=0</formula>
    </cfRule>
  </conditionalFormatting>
  <conditionalFormatting sqref="G52">
    <cfRule type="expression" dxfId="3" priority="4">
      <formula>MOD(ROW(),2)=0</formula>
    </cfRule>
  </conditionalFormatting>
  <conditionalFormatting sqref="G56">
    <cfRule type="expression" dxfId="2" priority="3">
      <formula>MOD(ROW(),2)=0</formula>
    </cfRule>
  </conditionalFormatting>
  <conditionalFormatting sqref="G57">
    <cfRule type="expression" dxfId="1" priority="2">
      <formula>MOD(ROW(),2)=0</formula>
    </cfRule>
  </conditionalFormatting>
  <conditionalFormatting sqref="G60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493</v>
      </c>
      <c r="B1" s="39" t="s">
        <v>494</v>
      </c>
      <c r="C1" s="39" t="s">
        <v>495</v>
      </c>
      <c r="D1" s="39"/>
    </row>
    <row r="2" spans="1:4">
      <c r="A2" s="41" t="s">
        <v>510</v>
      </c>
      <c r="B2" s="41" t="s">
        <v>496</v>
      </c>
      <c r="C2" s="39" t="s">
        <v>497</v>
      </c>
      <c r="D2" s="39"/>
    </row>
    <row r="3" spans="1:4">
      <c r="A3" s="41" t="s">
        <v>511</v>
      </c>
      <c r="B3" s="41" t="s">
        <v>496</v>
      </c>
      <c r="C3" s="39" t="s">
        <v>497</v>
      </c>
    </row>
    <row r="4" spans="1:4">
      <c r="A4" s="41" t="s">
        <v>510</v>
      </c>
      <c r="B4" s="41" t="s">
        <v>498</v>
      </c>
      <c r="C4" s="39" t="s">
        <v>497</v>
      </c>
    </row>
    <row r="5" spans="1:4">
      <c r="A5" s="41" t="s">
        <v>511</v>
      </c>
      <c r="B5" s="41" t="s">
        <v>498</v>
      </c>
      <c r="C5" s="39" t="s">
        <v>497</v>
      </c>
    </row>
    <row r="6" spans="1:4">
      <c r="A6" s="41" t="s">
        <v>512</v>
      </c>
      <c r="B6" s="41" t="s">
        <v>496</v>
      </c>
      <c r="C6" s="39" t="s">
        <v>497</v>
      </c>
    </row>
    <row r="7" spans="1:4">
      <c r="A7" s="41" t="s">
        <v>513</v>
      </c>
      <c r="B7" s="41" t="s">
        <v>498</v>
      </c>
      <c r="C7" s="39" t="s">
        <v>497</v>
      </c>
    </row>
    <row r="8" spans="1:4">
      <c r="A8" s="41" t="s">
        <v>515</v>
      </c>
      <c r="B8" s="41" t="s">
        <v>499</v>
      </c>
      <c r="C8" s="39" t="s">
        <v>497</v>
      </c>
    </row>
    <row r="9" spans="1:4">
      <c r="A9" s="41" t="s">
        <v>500</v>
      </c>
      <c r="B9" s="41" t="s">
        <v>500</v>
      </c>
      <c r="C9" s="39" t="s">
        <v>497</v>
      </c>
    </row>
    <row r="10" spans="1:4">
      <c r="A10" s="41" t="s">
        <v>501</v>
      </c>
      <c r="B10" s="41" t="s">
        <v>502</v>
      </c>
      <c r="C10" s="39" t="s">
        <v>497</v>
      </c>
    </row>
    <row r="11" spans="1:4">
      <c r="A11" s="41" t="s">
        <v>520</v>
      </c>
      <c r="B11" s="41" t="s">
        <v>519</v>
      </c>
      <c r="C11" s="39" t="s">
        <v>497</v>
      </c>
    </row>
    <row r="12" spans="1:4">
      <c r="A12" s="41" t="s">
        <v>522</v>
      </c>
      <c r="B12" s="41" t="s">
        <v>522</v>
      </c>
      <c r="C12" s="39" t="s">
        <v>497</v>
      </c>
    </row>
    <row r="13" spans="1:4">
      <c r="A13" s="42" t="s">
        <v>523</v>
      </c>
      <c r="B13" s="41" t="s">
        <v>524</v>
      </c>
      <c r="C13" s="39" t="s">
        <v>497</v>
      </c>
    </row>
    <row r="14" spans="1:4">
      <c r="A14" s="41" t="s">
        <v>525</v>
      </c>
      <c r="B14" s="41" t="s">
        <v>503</v>
      </c>
      <c r="C14" s="39" t="s">
        <v>497</v>
      </c>
    </row>
    <row r="15" spans="1:4">
      <c r="A15" s="41" t="s">
        <v>526</v>
      </c>
      <c r="B15" s="41" t="s">
        <v>527</v>
      </c>
      <c r="C15" s="39" t="s">
        <v>497</v>
      </c>
    </row>
    <row r="16" spans="1:4">
      <c r="A16" s="48" t="s">
        <v>529</v>
      </c>
      <c r="B16" s="41" t="s">
        <v>528</v>
      </c>
      <c r="C16" s="39" t="s">
        <v>497</v>
      </c>
    </row>
    <row r="17" spans="1:3">
      <c r="A17" s="48" t="s">
        <v>530</v>
      </c>
      <c r="B17" s="41" t="s">
        <v>531</v>
      </c>
      <c r="C17" s="39" t="s">
        <v>497</v>
      </c>
    </row>
    <row r="18" spans="1:3">
      <c r="A18" s="48" t="s">
        <v>533</v>
      </c>
      <c r="B18" s="41" t="s">
        <v>532</v>
      </c>
      <c r="C18" s="39" t="s">
        <v>497</v>
      </c>
    </row>
    <row r="19" spans="1:3">
      <c r="A19" s="43" t="s">
        <v>504</v>
      </c>
      <c r="B19" s="44" t="s">
        <v>161</v>
      </c>
      <c r="C19" s="39" t="s">
        <v>497</v>
      </c>
    </row>
    <row r="20" spans="1:3">
      <c r="A20" s="43" t="s">
        <v>505</v>
      </c>
      <c r="B20" s="44" t="s">
        <v>161</v>
      </c>
      <c r="C20" s="39" t="s">
        <v>497</v>
      </c>
    </row>
    <row r="21" spans="1:3">
      <c r="A21" s="43" t="s">
        <v>535</v>
      </c>
      <c r="B21" s="44" t="s">
        <v>164</v>
      </c>
      <c r="C21" s="39" t="s">
        <v>497</v>
      </c>
    </row>
    <row r="22" spans="1:3">
      <c r="A22" s="43" t="s">
        <v>537</v>
      </c>
      <c r="B22" s="44" t="s">
        <v>536</v>
      </c>
      <c r="C22" s="39" t="s">
        <v>497</v>
      </c>
    </row>
    <row r="23" spans="1:3">
      <c r="A23" s="43" t="s">
        <v>538</v>
      </c>
      <c r="B23" s="44" t="s">
        <v>163</v>
      </c>
      <c r="C23" s="39" t="s">
        <v>497</v>
      </c>
    </row>
    <row r="24" spans="1:3">
      <c r="A24" s="44" t="s">
        <v>539</v>
      </c>
      <c r="B24" s="44" t="s">
        <v>506</v>
      </c>
      <c r="C24" s="39" t="s">
        <v>497</v>
      </c>
    </row>
    <row r="25" spans="1:3">
      <c r="A25" s="43" t="s">
        <v>540</v>
      </c>
      <c r="B25" s="44" t="s">
        <v>507</v>
      </c>
      <c r="C25" s="39" t="s">
        <v>497</v>
      </c>
    </row>
    <row r="26" spans="1:3">
      <c r="A26" s="43" t="s">
        <v>541</v>
      </c>
      <c r="B26" s="44" t="s">
        <v>507</v>
      </c>
      <c r="C26" s="39" t="s">
        <v>497</v>
      </c>
    </row>
    <row r="27" spans="1:3">
      <c r="A27" s="43"/>
      <c r="B27" s="44"/>
      <c r="C27" s="39"/>
    </row>
    <row r="28" spans="1:3">
      <c r="A28" s="43"/>
      <c r="B28" s="44"/>
      <c r="C28" s="39"/>
    </row>
    <row r="29" spans="1:3">
      <c r="A29" s="43"/>
      <c r="B29" s="44"/>
      <c r="C29" s="39"/>
    </row>
    <row r="30" spans="1:3">
      <c r="A30" s="44"/>
      <c r="B30" s="44"/>
      <c r="C30" s="39"/>
    </row>
    <row r="31" spans="1:3">
      <c r="A31" s="44"/>
      <c r="B31" s="44"/>
      <c r="C31" s="39"/>
    </row>
    <row r="32" spans="1:3">
      <c r="A32" s="44"/>
      <c r="B32" s="44"/>
      <c r="C32" s="39"/>
    </row>
    <row r="33" spans="1:3">
      <c r="A33" s="42"/>
      <c r="B33" s="44"/>
      <c r="C33" s="39"/>
    </row>
    <row r="34" spans="1:3">
      <c r="A34" s="42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3"/>
      <c r="B38" s="44"/>
      <c r="C38" s="39"/>
    </row>
    <row r="39" spans="1:3">
      <c r="A39" s="43"/>
      <c r="B39" s="44"/>
      <c r="C39" s="39"/>
    </row>
    <row r="40" spans="1:3">
      <c r="A40" s="43"/>
      <c r="B40" s="44"/>
      <c r="C40" s="39"/>
    </row>
    <row r="41" spans="1:3">
      <c r="A41"/>
      <c r="B41" s="44"/>
      <c r="C41" s="39"/>
    </row>
    <row r="42" spans="1:3">
      <c r="A42" s="43"/>
      <c r="B42" s="44"/>
      <c r="C42" s="39"/>
    </row>
    <row r="43" spans="1:3">
      <c r="A43" s="43"/>
      <c r="B43" s="44"/>
      <c r="C43" s="39"/>
    </row>
    <row r="44" spans="1:3">
      <c r="A44" s="44"/>
      <c r="B44" s="44"/>
      <c r="C44" s="39"/>
    </row>
    <row r="45" spans="1:3">
      <c r="A45" s="44"/>
      <c r="B45" s="44"/>
    </row>
    <row r="46" spans="1:3">
      <c r="A46" s="44"/>
      <c r="B46" s="44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  <row r="64" spans="1:2">
      <c r="A64" s="44"/>
      <c r="B64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3" workbookViewId="0">
      <selection activeCell="A25" sqref="A25"/>
    </sheetView>
  </sheetViews>
  <sheetFormatPr defaultRowHeight="12.75"/>
  <cols>
    <col min="1" max="4" width="25.7109375" customWidth="1"/>
  </cols>
  <sheetData>
    <row r="1" spans="1:6">
      <c r="E1">
        <v>3131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80</v>
      </c>
      <c r="C4" t="s">
        <v>80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177993</v>
      </c>
      <c r="F5">
        <v>133407</v>
      </c>
    </row>
    <row r="6" spans="1:6">
      <c r="A6" t="s">
        <v>377</v>
      </c>
      <c r="B6" t="s">
        <v>139</v>
      </c>
      <c r="C6" t="s">
        <v>139</v>
      </c>
      <c r="D6" t="s">
        <v>116</v>
      </c>
      <c r="F6">
        <v>750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78727</v>
      </c>
      <c r="F7">
        <v>75302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129000</v>
      </c>
      <c r="F8">
        <v>120544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11051</v>
      </c>
      <c r="F9">
        <v>9772</v>
      </c>
    </row>
    <row r="10" spans="1:6">
      <c r="A10" t="s">
        <v>381</v>
      </c>
      <c r="B10" t="s">
        <v>115</v>
      </c>
      <c r="C10" t="s">
        <v>115</v>
      </c>
      <c r="D10" t="s">
        <v>116</v>
      </c>
      <c r="E10">
        <v>396771</v>
      </c>
      <c r="F10">
        <v>339775</v>
      </c>
    </row>
    <row r="11" spans="1:6">
      <c r="A11" t="s">
        <v>382</v>
      </c>
      <c r="B11" t="s">
        <v>84</v>
      </c>
      <c r="C11" t="s">
        <v>84</v>
      </c>
      <c r="D11" t="s">
        <v>80</v>
      </c>
      <c r="E11">
        <v>41149</v>
      </c>
      <c r="F11">
        <v>36168</v>
      </c>
    </row>
    <row r="12" spans="1:6">
      <c r="A12" t="s">
        <v>383</v>
      </c>
      <c r="B12" t="s">
        <v>113</v>
      </c>
      <c r="C12" t="s">
        <v>113</v>
      </c>
      <c r="D12" t="s">
        <v>80</v>
      </c>
      <c r="E12">
        <v>6909</v>
      </c>
      <c r="F12">
        <v>6723</v>
      </c>
    </row>
    <row r="13" spans="1:6">
      <c r="A13" t="s">
        <v>384</v>
      </c>
      <c r="B13" t="s">
        <v>101</v>
      </c>
      <c r="C13" t="s">
        <v>101</v>
      </c>
      <c r="D13" t="s">
        <v>80</v>
      </c>
      <c r="E13">
        <v>71939</v>
      </c>
      <c r="F13">
        <v>83148</v>
      </c>
    </row>
    <row r="14" spans="1:6">
      <c r="A14" t="s">
        <v>385</v>
      </c>
      <c r="B14" t="s">
        <v>113</v>
      </c>
      <c r="C14" t="s">
        <v>113</v>
      </c>
      <c r="D14" t="s">
        <v>80</v>
      </c>
      <c r="E14">
        <v>31673</v>
      </c>
      <c r="F14">
        <v>22404</v>
      </c>
    </row>
    <row r="15" spans="1:6">
      <c r="A15" t="s">
        <v>386</v>
      </c>
      <c r="D15" t="s">
        <v>80</v>
      </c>
      <c r="E15">
        <v>548441</v>
      </c>
      <c r="F15">
        <v>488218</v>
      </c>
    </row>
    <row r="16" spans="1:6">
      <c r="A16" t="s">
        <v>387</v>
      </c>
      <c r="D16" t="s">
        <v>80</v>
      </c>
    </row>
    <row r="17" spans="1:6">
      <c r="A17" t="s">
        <v>388</v>
      </c>
      <c r="B17" t="s">
        <v>141</v>
      </c>
      <c r="C17" t="s">
        <v>141</v>
      </c>
      <c r="D17" t="s">
        <v>141</v>
      </c>
    </row>
    <row r="18" spans="1:6">
      <c r="A18" t="s">
        <v>389</v>
      </c>
      <c r="B18" t="s">
        <v>389</v>
      </c>
      <c r="C18" t="s">
        <v>163</v>
      </c>
      <c r="D18" t="s">
        <v>141</v>
      </c>
      <c r="E18">
        <v>35955</v>
      </c>
      <c r="F18">
        <v>32642</v>
      </c>
    </row>
    <row r="19" spans="1:6">
      <c r="A19" t="s">
        <v>390</v>
      </c>
      <c r="B19" t="s">
        <v>391</v>
      </c>
      <c r="C19" t="s">
        <v>161</v>
      </c>
      <c r="D19" t="s">
        <v>141</v>
      </c>
      <c r="E19">
        <v>19218</v>
      </c>
      <c r="F19">
        <v>20955</v>
      </c>
    </row>
    <row r="20" spans="1:6">
      <c r="A20" t="s">
        <v>392</v>
      </c>
      <c r="D20" t="s">
        <v>141</v>
      </c>
      <c r="E20">
        <v>4819</v>
      </c>
      <c r="F20">
        <v>4112</v>
      </c>
    </row>
    <row r="21" spans="1:6">
      <c r="A21" t="s">
        <v>393</v>
      </c>
      <c r="D21" t="s">
        <v>141</v>
      </c>
      <c r="E21">
        <v>462</v>
      </c>
      <c r="F21">
        <v>273</v>
      </c>
    </row>
    <row r="22" spans="1:6">
      <c r="A22" t="s">
        <v>394</v>
      </c>
      <c r="B22" t="s">
        <v>395</v>
      </c>
      <c r="C22" t="s">
        <v>162</v>
      </c>
      <c r="D22" t="s">
        <v>141</v>
      </c>
      <c r="E22">
        <v>19513</v>
      </c>
      <c r="F22">
        <v>16181</v>
      </c>
    </row>
    <row r="23" spans="1:6">
      <c r="A23" t="s">
        <v>396</v>
      </c>
      <c r="B23" t="s">
        <v>163</v>
      </c>
      <c r="C23" t="s">
        <v>163</v>
      </c>
      <c r="D23" t="s">
        <v>141</v>
      </c>
      <c r="E23">
        <v>5030</v>
      </c>
      <c r="F23">
        <v>5124</v>
      </c>
    </row>
    <row r="24" spans="1:6">
      <c r="A24" t="s">
        <v>397</v>
      </c>
      <c r="B24" t="s">
        <v>13</v>
      </c>
      <c r="C24" t="s">
        <v>13</v>
      </c>
      <c r="D24" t="s">
        <v>141</v>
      </c>
      <c r="E24">
        <v>84997</v>
      </c>
      <c r="F24">
        <v>79287</v>
      </c>
    </row>
    <row r="25" spans="1:6">
      <c r="A25" t="s">
        <v>398</v>
      </c>
      <c r="D25" t="s">
        <v>141</v>
      </c>
      <c r="E25">
        <v>47757</v>
      </c>
      <c r="F25">
        <v>47714</v>
      </c>
    </row>
    <row r="26" spans="1:6">
      <c r="A26" t="s">
        <v>399</v>
      </c>
      <c r="B26" t="s">
        <v>172</v>
      </c>
      <c r="C26" t="s">
        <v>172</v>
      </c>
      <c r="D26" t="s">
        <v>165</v>
      </c>
      <c r="E26">
        <v>3071</v>
      </c>
      <c r="F26">
        <v>1964</v>
      </c>
    </row>
    <row r="27" spans="1:6">
      <c r="A27" t="s">
        <v>400</v>
      </c>
      <c r="B27" t="s">
        <v>180</v>
      </c>
      <c r="C27" t="s">
        <v>180</v>
      </c>
      <c r="D27" t="s">
        <v>165</v>
      </c>
      <c r="E27">
        <v>4279</v>
      </c>
      <c r="F27">
        <v>5643</v>
      </c>
    </row>
    <row r="28" spans="1:6">
      <c r="A28" t="s">
        <v>401</v>
      </c>
      <c r="B28" t="s">
        <v>164</v>
      </c>
      <c r="C28" t="s">
        <v>164</v>
      </c>
      <c r="D28" t="s">
        <v>165</v>
      </c>
      <c r="E28">
        <v>140104</v>
      </c>
      <c r="F28">
        <v>134608</v>
      </c>
    </row>
    <row r="29" spans="1:6">
      <c r="A29" t="s">
        <v>402</v>
      </c>
      <c r="B29" t="s">
        <v>180</v>
      </c>
      <c r="C29" t="s">
        <v>180</v>
      </c>
      <c r="D29" t="s">
        <v>165</v>
      </c>
    </row>
    <row r="30" spans="1:6">
      <c r="A30" t="s">
        <v>403</v>
      </c>
      <c r="B30" t="s">
        <v>181</v>
      </c>
      <c r="C30" t="s">
        <v>181</v>
      </c>
      <c r="D30" t="s">
        <v>165</v>
      </c>
    </row>
    <row r="31" spans="1:6">
      <c r="A31" t="s">
        <v>404</v>
      </c>
      <c r="B31" t="s">
        <v>182</v>
      </c>
      <c r="C31" t="s">
        <v>182</v>
      </c>
      <c r="D31" t="s">
        <v>181</v>
      </c>
    </row>
    <row r="32" spans="1:6">
      <c r="A32" t="s">
        <v>405</v>
      </c>
      <c r="D32" t="s">
        <v>181</v>
      </c>
    </row>
    <row r="33" spans="1:6">
      <c r="A33" t="s">
        <v>406</v>
      </c>
      <c r="D33" t="s">
        <v>181</v>
      </c>
      <c r="E33">
        <v>33</v>
      </c>
      <c r="F33">
        <v>32</v>
      </c>
    </row>
    <row r="34" spans="1:6">
      <c r="A34" t="s">
        <v>407</v>
      </c>
      <c r="B34" t="s">
        <v>182</v>
      </c>
      <c r="C34" t="s">
        <v>182</v>
      </c>
      <c r="D34" t="s">
        <v>181</v>
      </c>
      <c r="E34">
        <v>565116</v>
      </c>
      <c r="F34">
        <v>556147</v>
      </c>
    </row>
    <row r="35" spans="1:6">
      <c r="A35" t="s">
        <v>408</v>
      </c>
      <c r="B35" t="s">
        <v>187</v>
      </c>
      <c r="C35" t="s">
        <v>187</v>
      </c>
      <c r="D35" t="s">
        <v>181</v>
      </c>
      <c r="E35">
        <v>-157260</v>
      </c>
      <c r="F35">
        <v>-204745</v>
      </c>
    </row>
    <row r="36" spans="1:6">
      <c r="A36" t="s">
        <v>409</v>
      </c>
      <c r="B36" t="s">
        <v>185</v>
      </c>
      <c r="C36" t="s">
        <v>185</v>
      </c>
      <c r="D36" t="s">
        <v>181</v>
      </c>
      <c r="E36">
        <v>448</v>
      </c>
      <c r="F36">
        <v>2176</v>
      </c>
    </row>
    <row r="37" spans="1:6">
      <c r="A37" t="s">
        <v>410</v>
      </c>
      <c r="B37" t="s">
        <v>195</v>
      </c>
      <c r="C37" t="s">
        <v>195</v>
      </c>
      <c r="D37" t="s">
        <v>181</v>
      </c>
      <c r="E37">
        <v>408337</v>
      </c>
      <c r="F37">
        <v>353610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workbookViewId="0"/>
  </sheetViews>
  <sheetFormatPr defaultRowHeight="12.75"/>
  <cols>
    <col min="1" max="4" width="25.7109375" customWidth="1"/>
  </cols>
  <sheetData>
    <row r="2" spans="1:7">
      <c r="G2">
        <v>31</v>
      </c>
    </row>
    <row r="3" spans="1:7">
      <c r="F3">
        <v>2018</v>
      </c>
      <c r="G3">
        <v>2017</v>
      </c>
    </row>
    <row r="4" spans="1:7">
      <c r="A4" t="s">
        <v>411</v>
      </c>
      <c r="B4" t="s">
        <v>412</v>
      </c>
      <c r="C4" t="s">
        <v>26</v>
      </c>
      <c r="D4" t="s">
        <v>412</v>
      </c>
      <c r="E4" t="s">
        <v>411</v>
      </c>
    </row>
    <row r="5" spans="1:7">
      <c r="A5" t="s">
        <v>413</v>
      </c>
      <c r="B5" t="s">
        <v>412</v>
      </c>
      <c r="C5" t="s">
        <v>26</v>
      </c>
      <c r="D5" t="s">
        <v>412</v>
      </c>
      <c r="E5" t="s">
        <v>413</v>
      </c>
      <c r="F5">
        <v>415922</v>
      </c>
      <c r="G5">
        <v>387124</v>
      </c>
    </row>
    <row r="6" spans="1:7">
      <c r="A6" t="s">
        <v>414</v>
      </c>
      <c r="B6" t="s">
        <v>412</v>
      </c>
      <c r="C6" t="s">
        <v>26</v>
      </c>
      <c r="D6" t="s">
        <v>412</v>
      </c>
      <c r="E6" t="s">
        <v>414</v>
      </c>
      <c r="F6">
        <v>26653</v>
      </c>
      <c r="G6">
        <v>23437</v>
      </c>
    </row>
    <row r="7" spans="1:7">
      <c r="A7" t="s">
        <v>415</v>
      </c>
      <c r="B7" t="s">
        <v>416</v>
      </c>
      <c r="C7" t="s">
        <v>417</v>
      </c>
      <c r="D7" t="s">
        <v>412</v>
      </c>
      <c r="E7" t="s">
        <v>415</v>
      </c>
      <c r="F7">
        <v>442575</v>
      </c>
      <c r="G7">
        <v>410561</v>
      </c>
    </row>
    <row r="8" spans="1:7">
      <c r="A8" t="s">
        <v>418</v>
      </c>
      <c r="B8" t="s">
        <v>27</v>
      </c>
      <c r="C8" t="s">
        <v>27</v>
      </c>
      <c r="D8" t="s">
        <v>412</v>
      </c>
      <c r="E8" t="s">
        <v>418</v>
      </c>
    </row>
    <row r="9" spans="1:7">
      <c r="A9" t="s">
        <v>413</v>
      </c>
      <c r="B9" t="s">
        <v>412</v>
      </c>
      <c r="C9" t="s">
        <v>26</v>
      </c>
      <c r="D9" t="s">
        <v>412</v>
      </c>
      <c r="E9" t="s">
        <v>413</v>
      </c>
      <c r="F9">
        <v>236446</v>
      </c>
      <c r="G9">
        <v>234932</v>
      </c>
    </row>
    <row r="10" spans="1:7">
      <c r="A10" t="s">
        <v>414</v>
      </c>
      <c r="B10" t="s">
        <v>412</v>
      </c>
      <c r="C10" t="s">
        <v>26</v>
      </c>
      <c r="D10" t="s">
        <v>412</v>
      </c>
      <c r="E10" t="s">
        <v>414</v>
      </c>
      <c r="F10">
        <v>26493</v>
      </c>
      <c r="G10">
        <v>25382</v>
      </c>
    </row>
    <row r="11" spans="1:7">
      <c r="A11" t="s">
        <v>419</v>
      </c>
      <c r="B11" t="s">
        <v>416</v>
      </c>
      <c r="C11" t="s">
        <v>417</v>
      </c>
      <c r="D11" t="s">
        <v>412</v>
      </c>
      <c r="E11" t="s">
        <v>419</v>
      </c>
      <c r="F11">
        <v>262939</v>
      </c>
      <c r="G11">
        <v>260314</v>
      </c>
    </row>
    <row r="12" spans="1:7">
      <c r="A12" t="s">
        <v>420</v>
      </c>
      <c r="B12" t="s">
        <v>421</v>
      </c>
      <c r="C12" t="s">
        <v>32</v>
      </c>
      <c r="D12" t="s">
        <v>412</v>
      </c>
      <c r="E12" t="s">
        <v>420</v>
      </c>
      <c r="F12">
        <v>179636</v>
      </c>
      <c r="G12">
        <v>150247</v>
      </c>
    </row>
    <row r="13" spans="1:7">
      <c r="A13" t="s">
        <v>422</v>
      </c>
      <c r="B13" t="s">
        <v>58</v>
      </c>
      <c r="C13" t="s">
        <v>58</v>
      </c>
      <c r="D13" t="s">
        <v>412</v>
      </c>
      <c r="E13" t="s">
        <v>422</v>
      </c>
    </row>
    <row r="14" spans="1:7">
      <c r="A14" t="s">
        <v>423</v>
      </c>
      <c r="B14" t="s">
        <v>37</v>
      </c>
      <c r="C14" t="s">
        <v>37</v>
      </c>
      <c r="D14" t="s">
        <v>412</v>
      </c>
      <c r="E14" t="s">
        <v>423</v>
      </c>
      <c r="F14">
        <v>51876</v>
      </c>
      <c r="G14">
        <v>43071</v>
      </c>
    </row>
    <row r="15" spans="1:7">
      <c r="A15" t="s">
        <v>424</v>
      </c>
      <c r="B15" t="s">
        <v>425</v>
      </c>
      <c r="C15" t="s">
        <v>35</v>
      </c>
      <c r="D15" t="s">
        <v>412</v>
      </c>
      <c r="E15" t="s">
        <v>424</v>
      </c>
      <c r="F15">
        <v>34608</v>
      </c>
      <c r="G15">
        <v>28532</v>
      </c>
    </row>
    <row r="16" spans="1:7">
      <c r="A16" t="s">
        <v>426</v>
      </c>
      <c r="B16" t="s">
        <v>36</v>
      </c>
      <c r="C16" t="s">
        <v>36</v>
      </c>
      <c r="D16" t="s">
        <v>412</v>
      </c>
      <c r="E16" t="s">
        <v>426</v>
      </c>
      <c r="F16">
        <v>33193</v>
      </c>
      <c r="G16">
        <v>30802</v>
      </c>
    </row>
    <row r="17" spans="1:7">
      <c r="A17" t="s">
        <v>427</v>
      </c>
      <c r="B17" t="s">
        <v>58</v>
      </c>
      <c r="C17" t="s">
        <v>58</v>
      </c>
      <c r="D17" t="s">
        <v>412</v>
      </c>
      <c r="E17" t="s">
        <v>427</v>
      </c>
    </row>
    <row r="18" spans="1:7">
      <c r="A18" t="s">
        <v>428</v>
      </c>
      <c r="B18" t="s">
        <v>45</v>
      </c>
      <c r="C18" t="s">
        <v>45</v>
      </c>
      <c r="D18" t="s">
        <v>412</v>
      </c>
      <c r="E18" t="s">
        <v>428</v>
      </c>
      <c r="F18">
        <v>119677</v>
      </c>
      <c r="G18">
        <v>102405</v>
      </c>
    </row>
    <row r="19" spans="1:7">
      <c r="A19" t="s">
        <v>429</v>
      </c>
      <c r="B19" t="s">
        <v>412</v>
      </c>
      <c r="C19" t="s">
        <v>26</v>
      </c>
      <c r="D19" t="s">
        <v>412</v>
      </c>
      <c r="E19" t="s">
        <v>429</v>
      </c>
      <c r="F19">
        <v>59959</v>
      </c>
      <c r="G19">
        <v>47842</v>
      </c>
    </row>
    <row r="20" spans="1:7">
      <c r="A20" t="s">
        <v>430</v>
      </c>
      <c r="B20" t="s">
        <v>56</v>
      </c>
      <c r="C20" t="s">
        <v>56</v>
      </c>
      <c r="D20" t="s">
        <v>412</v>
      </c>
      <c r="E20" t="s">
        <v>430</v>
      </c>
    </row>
    <row r="21" spans="1:7">
      <c r="A21" t="s">
        <v>431</v>
      </c>
      <c r="B21" t="s">
        <v>54</v>
      </c>
      <c r="C21" t="s">
        <v>54</v>
      </c>
      <c r="D21" t="s">
        <v>412</v>
      </c>
      <c r="E21" t="s">
        <v>431</v>
      </c>
      <c r="F21">
        <v>2328</v>
      </c>
      <c r="G21">
        <v>714</v>
      </c>
    </row>
    <row r="22" spans="1:7">
      <c r="A22" t="s">
        <v>432</v>
      </c>
      <c r="B22" t="s">
        <v>51</v>
      </c>
      <c r="C22" t="s">
        <v>51</v>
      </c>
      <c r="D22" t="s">
        <v>412</v>
      </c>
      <c r="E22" t="s">
        <v>432</v>
      </c>
      <c r="F22">
        <v>-5110</v>
      </c>
      <c r="G22">
        <v>-5121</v>
      </c>
    </row>
    <row r="23" spans="1:7">
      <c r="A23" t="s">
        <v>433</v>
      </c>
      <c r="B23" t="s">
        <v>434</v>
      </c>
      <c r="C23" t="s">
        <v>33</v>
      </c>
      <c r="D23" t="s">
        <v>412</v>
      </c>
      <c r="E23" t="s">
        <v>433</v>
      </c>
      <c r="F23">
        <v>-2472</v>
      </c>
      <c r="G23">
        <v>396</v>
      </c>
    </row>
    <row r="24" spans="1:7">
      <c r="A24" t="s">
        <v>435</v>
      </c>
      <c r="B24" t="s">
        <v>436</v>
      </c>
      <c r="C24" t="s">
        <v>58</v>
      </c>
      <c r="D24" t="s">
        <v>412</v>
      </c>
      <c r="E24" t="s">
        <v>435</v>
      </c>
      <c r="F24">
        <v>-5254</v>
      </c>
      <c r="G24">
        <v>-4011</v>
      </c>
    </row>
    <row r="25" spans="1:7">
      <c r="A25" t="s">
        <v>437</v>
      </c>
      <c r="B25" t="s">
        <v>438</v>
      </c>
      <c r="C25" t="s">
        <v>61</v>
      </c>
      <c r="D25" t="s">
        <v>412</v>
      </c>
      <c r="E25" t="s">
        <v>437</v>
      </c>
      <c r="F25">
        <v>54705</v>
      </c>
      <c r="G25">
        <v>43831</v>
      </c>
    </row>
    <row r="26" spans="1:7">
      <c r="A26" t="s">
        <v>439</v>
      </c>
      <c r="B26" t="s">
        <v>62</v>
      </c>
      <c r="C26" t="s">
        <v>62</v>
      </c>
      <c r="D26" t="s">
        <v>412</v>
      </c>
      <c r="E26" t="s">
        <v>439</v>
      </c>
      <c r="F26">
        <v>8820</v>
      </c>
      <c r="G26">
        <v>-83128</v>
      </c>
    </row>
    <row r="27" spans="1:7">
      <c r="A27" t="s">
        <v>440</v>
      </c>
      <c r="B27" t="s">
        <v>70</v>
      </c>
      <c r="C27" t="s">
        <v>70</v>
      </c>
      <c r="D27" t="s">
        <v>412</v>
      </c>
      <c r="E27" t="s">
        <v>440</v>
      </c>
      <c r="F27">
        <v>45885</v>
      </c>
      <c r="G27">
        <v>126959</v>
      </c>
    </row>
    <row r="28" spans="1:7">
      <c r="A28" t="s">
        <v>441</v>
      </c>
      <c r="D28" t="s">
        <v>412</v>
      </c>
      <c r="E28" t="s">
        <v>441</v>
      </c>
    </row>
    <row r="29" spans="1:7">
      <c r="A29" t="s">
        <v>442</v>
      </c>
      <c r="D29" t="s">
        <v>412</v>
      </c>
      <c r="E29" t="s">
        <v>442</v>
      </c>
      <c r="F29">
        <v>142</v>
      </c>
      <c r="G29">
        <v>411</v>
      </c>
    </row>
    <row r="30" spans="1:7">
      <c r="A30" t="s">
        <v>443</v>
      </c>
      <c r="D30" t="s">
        <v>412</v>
      </c>
      <c r="E30" t="s">
        <v>443</v>
      </c>
      <c r="F30">
        <v>135</v>
      </c>
      <c r="G30">
        <v>380</v>
      </c>
    </row>
    <row r="31" spans="1:7">
      <c r="A31" t="s">
        <v>444</v>
      </c>
      <c r="D31" t="s">
        <v>412</v>
      </c>
      <c r="E31" t="s">
        <v>444</v>
      </c>
    </row>
    <row r="32" spans="1:7">
      <c r="A32" t="s">
        <v>445</v>
      </c>
      <c r="D32" t="s">
        <v>412</v>
      </c>
      <c r="E32" t="s">
        <v>445</v>
      </c>
      <c r="F32">
        <v>32286</v>
      </c>
      <c r="G32">
        <v>30866</v>
      </c>
    </row>
    <row r="33" spans="1:7">
      <c r="A33" t="s">
        <v>446</v>
      </c>
      <c r="D33" t="s">
        <v>412</v>
      </c>
      <c r="E33" t="s">
        <v>446</v>
      </c>
    </row>
    <row r="34" spans="1:7">
      <c r="A34" t="s">
        <v>447</v>
      </c>
      <c r="D34" t="s">
        <v>412</v>
      </c>
      <c r="E34" t="s">
        <v>447</v>
      </c>
    </row>
    <row r="35" spans="1:7">
      <c r="A35" t="s">
        <v>448</v>
      </c>
      <c r="D35" t="s">
        <v>412</v>
      </c>
      <c r="E35" t="s">
        <v>448</v>
      </c>
    </row>
    <row r="36" spans="1:7">
      <c r="D36" t="s">
        <v>412</v>
      </c>
    </row>
    <row r="37" spans="1:7">
      <c r="D37" t="s">
        <v>412</v>
      </c>
      <c r="F37">
        <v>31</v>
      </c>
    </row>
    <row r="38" spans="1:7">
      <c r="A38" t="s">
        <v>4</v>
      </c>
      <c r="D38" t="s">
        <v>412</v>
      </c>
      <c r="E38" t="s">
        <v>4</v>
      </c>
      <c r="F38">
        <v>2017</v>
      </c>
      <c r="G38">
        <v>2016</v>
      </c>
    </row>
    <row r="39" spans="1:7">
      <c r="A39" t="s">
        <v>440</v>
      </c>
      <c r="B39" t="s">
        <v>70</v>
      </c>
      <c r="C39" t="s">
        <v>70</v>
      </c>
      <c r="D39" t="s">
        <v>412</v>
      </c>
      <c r="E39" t="s">
        <v>440</v>
      </c>
      <c r="F39">
        <v>126959</v>
      </c>
      <c r="G39">
        <v>11001</v>
      </c>
    </row>
    <row r="40" spans="1:7">
      <c r="A40" t="s">
        <v>449</v>
      </c>
      <c r="B40" t="s">
        <v>450</v>
      </c>
      <c r="C40" t="s">
        <v>450</v>
      </c>
      <c r="D40" t="s">
        <v>412</v>
      </c>
      <c r="E40" t="s">
        <v>449</v>
      </c>
    </row>
    <row r="41" spans="1:7">
      <c r="A41" t="s">
        <v>451</v>
      </c>
      <c r="B41" t="s">
        <v>59</v>
      </c>
      <c r="C41" t="s">
        <v>59</v>
      </c>
      <c r="D41" t="s">
        <v>412</v>
      </c>
      <c r="E41" t="s">
        <v>451</v>
      </c>
      <c r="F41">
        <v>4347</v>
      </c>
      <c r="G41">
        <v>-847</v>
      </c>
    </row>
    <row r="42" spans="1:7">
      <c r="A42" t="s">
        <v>452</v>
      </c>
      <c r="D42" t="s">
        <v>412</v>
      </c>
      <c r="E42" t="s">
        <v>452</v>
      </c>
      <c r="F42">
        <v>108</v>
      </c>
      <c r="G42">
        <v>-1</v>
      </c>
    </row>
    <row r="43" spans="1:7">
      <c r="A43" t="s">
        <v>453</v>
      </c>
      <c r="B43" t="s">
        <v>454</v>
      </c>
      <c r="C43" t="s">
        <v>450</v>
      </c>
      <c r="D43" t="s">
        <v>412</v>
      </c>
      <c r="E43" t="s">
        <v>453</v>
      </c>
      <c r="F43">
        <v>4455</v>
      </c>
      <c r="G43">
        <v>-848</v>
      </c>
    </row>
    <row r="44" spans="1:7">
      <c r="A44" t="s">
        <v>455</v>
      </c>
      <c r="B44" t="s">
        <v>450</v>
      </c>
      <c r="C44" t="s">
        <v>450</v>
      </c>
      <c r="D44" t="s">
        <v>412</v>
      </c>
      <c r="E44" t="s">
        <v>455</v>
      </c>
      <c r="F44">
        <v>131414</v>
      </c>
      <c r="G44">
        <v>10153</v>
      </c>
    </row>
    <row r="45" spans="1:7">
      <c r="A45" t="s">
        <v>456</v>
      </c>
      <c r="D45" t="s">
        <v>412</v>
      </c>
      <c r="E45" t="s">
        <v>456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workbookViewId="0"/>
  </sheetViews>
  <sheetFormatPr defaultRowHeight="12.75"/>
  <cols>
    <col min="1" max="4" width="25.7109375" customWidth="1"/>
  </cols>
  <sheetData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4" spans="1:7">
      <c r="A4" t="s">
        <v>457</v>
      </c>
      <c r="B4" t="s">
        <v>231</v>
      </c>
      <c r="C4" t="s">
        <v>231</v>
      </c>
      <c r="D4" t="s">
        <v>458</v>
      </c>
    </row>
    <row r="5" spans="1:7">
      <c r="A5" t="s">
        <v>440</v>
      </c>
      <c r="B5" t="s">
        <v>232</v>
      </c>
      <c r="C5" t="s">
        <v>232</v>
      </c>
      <c r="D5" t="s">
        <v>458</v>
      </c>
      <c r="E5">
        <v>45885</v>
      </c>
      <c r="F5">
        <v>126959</v>
      </c>
      <c r="G5">
        <v>11001</v>
      </c>
    </row>
    <row r="6" spans="1:7">
      <c r="A6" t="s">
        <v>459</v>
      </c>
    </row>
    <row r="7" spans="1:7">
      <c r="A7" t="s">
        <v>460</v>
      </c>
      <c r="B7" t="s">
        <v>231</v>
      </c>
      <c r="C7" t="s">
        <v>231</v>
      </c>
      <c r="D7" t="s">
        <v>458</v>
      </c>
    </row>
    <row r="8" spans="1:7">
      <c r="A8" t="s">
        <v>461</v>
      </c>
      <c r="B8" t="s">
        <v>236</v>
      </c>
      <c r="C8" t="s">
        <v>236</v>
      </c>
      <c r="D8" t="s">
        <v>458</v>
      </c>
      <c r="E8">
        <v>5772</v>
      </c>
      <c r="F8">
        <v>5002</v>
      </c>
      <c r="G8">
        <v>4258</v>
      </c>
    </row>
    <row r="9" spans="1:7">
      <c r="A9" t="s">
        <v>462</v>
      </c>
      <c r="G9">
        <v>-248</v>
      </c>
    </row>
    <row r="10" spans="1:7">
      <c r="A10" t="s">
        <v>384</v>
      </c>
      <c r="B10" t="s">
        <v>269</v>
      </c>
      <c r="C10" t="s">
        <v>269</v>
      </c>
      <c r="E10">
        <v>11209</v>
      </c>
      <c r="F10">
        <v>-82085</v>
      </c>
      <c r="G10">
        <v>519</v>
      </c>
    </row>
    <row r="11" spans="1:7">
      <c r="A11" t="s">
        <v>463</v>
      </c>
      <c r="B11" t="s">
        <v>248</v>
      </c>
      <c r="C11" t="s">
        <v>248</v>
      </c>
      <c r="D11" t="s">
        <v>458</v>
      </c>
      <c r="E11">
        <v>7784</v>
      </c>
      <c r="F11">
        <v>5672</v>
      </c>
      <c r="G11">
        <v>5179</v>
      </c>
    </row>
    <row r="12" spans="1:7">
      <c r="A12" t="s">
        <v>464</v>
      </c>
      <c r="B12" t="s">
        <v>250</v>
      </c>
      <c r="C12" t="s">
        <v>250</v>
      </c>
      <c r="D12" t="s">
        <v>458</v>
      </c>
      <c r="G12">
        <v>106</v>
      </c>
    </row>
    <row r="13" spans="1:7">
      <c r="A13" t="s">
        <v>465</v>
      </c>
      <c r="B13" t="s">
        <v>246</v>
      </c>
      <c r="C13" t="s">
        <v>246</v>
      </c>
      <c r="D13" t="s">
        <v>458</v>
      </c>
      <c r="E13">
        <v>2205</v>
      </c>
      <c r="F13">
        <v>8135</v>
      </c>
      <c r="G13">
        <v>1051</v>
      </c>
    </row>
    <row r="14" spans="1:7">
      <c r="A14" t="s">
        <v>466</v>
      </c>
      <c r="D14" t="s">
        <v>458</v>
      </c>
    </row>
    <row r="15" spans="1:7">
      <c r="A15" t="s">
        <v>467</v>
      </c>
      <c r="B15" t="s">
        <v>265</v>
      </c>
      <c r="C15" t="s">
        <v>265</v>
      </c>
      <c r="D15" t="s">
        <v>458</v>
      </c>
      <c r="E15">
        <v>-3877</v>
      </c>
      <c r="F15">
        <v>-23573</v>
      </c>
      <c r="G15">
        <v>-14135</v>
      </c>
    </row>
    <row r="16" spans="1:7">
      <c r="A16" t="s">
        <v>468</v>
      </c>
      <c r="B16" t="s">
        <v>261</v>
      </c>
      <c r="C16" t="s">
        <v>261</v>
      </c>
      <c r="D16" t="s">
        <v>458</v>
      </c>
      <c r="E16">
        <v>-10512</v>
      </c>
      <c r="F16">
        <v>-10567</v>
      </c>
      <c r="G16">
        <v>-6572</v>
      </c>
    </row>
    <row r="17" spans="1:7">
      <c r="A17" t="s">
        <v>380</v>
      </c>
      <c r="B17" t="s">
        <v>264</v>
      </c>
      <c r="C17" t="s">
        <v>264</v>
      </c>
      <c r="D17" t="s">
        <v>458</v>
      </c>
      <c r="E17">
        <v>-1436</v>
      </c>
      <c r="F17">
        <v>-3866</v>
      </c>
      <c r="G17">
        <v>-1056</v>
      </c>
    </row>
    <row r="18" spans="1:7">
      <c r="A18" t="s">
        <v>469</v>
      </c>
      <c r="B18" t="s">
        <v>273</v>
      </c>
      <c r="C18" t="s">
        <v>273</v>
      </c>
      <c r="D18" t="s">
        <v>458</v>
      </c>
      <c r="E18">
        <v>-703</v>
      </c>
      <c r="F18">
        <v>25000</v>
      </c>
      <c r="G18">
        <v>810</v>
      </c>
    </row>
    <row r="19" spans="1:7">
      <c r="A19" t="s">
        <v>394</v>
      </c>
      <c r="B19" t="s">
        <v>269</v>
      </c>
      <c r="C19" t="s">
        <v>269</v>
      </c>
      <c r="D19" t="s">
        <v>458</v>
      </c>
      <c r="E19">
        <v>6055</v>
      </c>
      <c r="F19">
        <v>7079</v>
      </c>
      <c r="G19">
        <v>2467</v>
      </c>
    </row>
    <row r="20" spans="1:7">
      <c r="A20" t="s">
        <v>393</v>
      </c>
      <c r="D20" t="s">
        <v>458</v>
      </c>
      <c r="E20">
        <v>196</v>
      </c>
      <c r="F20">
        <v>14</v>
      </c>
      <c r="G20">
        <v>102</v>
      </c>
    </row>
    <row r="21" spans="1:7">
      <c r="A21" t="s">
        <v>470</v>
      </c>
      <c r="B21" t="s">
        <v>251</v>
      </c>
      <c r="C21" t="s">
        <v>251</v>
      </c>
      <c r="D21" t="s">
        <v>458</v>
      </c>
      <c r="E21">
        <v>-15613</v>
      </c>
      <c r="F21">
        <v>-1486</v>
      </c>
      <c r="G21">
        <v>-12270</v>
      </c>
    </row>
    <row r="22" spans="1:7">
      <c r="A22" t="s">
        <v>471</v>
      </c>
      <c r="B22" t="s">
        <v>285</v>
      </c>
      <c r="C22" t="s">
        <v>285</v>
      </c>
      <c r="D22" t="s">
        <v>458</v>
      </c>
      <c r="E22">
        <v>46965</v>
      </c>
      <c r="F22">
        <v>56284</v>
      </c>
      <c r="G22">
        <v>-8788</v>
      </c>
    </row>
    <row r="23" spans="1:7">
      <c r="A23" t="s">
        <v>472</v>
      </c>
      <c r="B23" t="s">
        <v>231</v>
      </c>
      <c r="C23" t="s">
        <v>231</v>
      </c>
      <c r="D23" t="s">
        <v>473</v>
      </c>
    </row>
    <row r="24" spans="1:7">
      <c r="A24" t="s">
        <v>474</v>
      </c>
      <c r="B24" t="s">
        <v>298</v>
      </c>
      <c r="C24" t="s">
        <v>298</v>
      </c>
      <c r="D24" t="s">
        <v>475</v>
      </c>
      <c r="G24">
        <v>270</v>
      </c>
    </row>
    <row r="25" spans="1:7">
      <c r="A25" t="s">
        <v>476</v>
      </c>
      <c r="B25" t="s">
        <v>287</v>
      </c>
      <c r="C25" t="s">
        <v>287</v>
      </c>
      <c r="D25" t="s">
        <v>473</v>
      </c>
      <c r="E25">
        <v>-4715</v>
      </c>
      <c r="F25">
        <v>-7285</v>
      </c>
      <c r="G25">
        <v>-2506</v>
      </c>
    </row>
    <row r="26" spans="1:7">
      <c r="A26" t="s">
        <v>477</v>
      </c>
      <c r="B26" t="s">
        <v>296</v>
      </c>
      <c r="C26" t="s">
        <v>296</v>
      </c>
      <c r="D26" t="s">
        <v>473</v>
      </c>
      <c r="E26">
        <v>-4715</v>
      </c>
      <c r="F26">
        <v>-7285</v>
      </c>
      <c r="G26">
        <v>-2236</v>
      </c>
    </row>
    <row r="27" spans="1:7">
      <c r="A27" t="s">
        <v>478</v>
      </c>
      <c r="B27" t="s">
        <v>297</v>
      </c>
      <c r="C27" t="s">
        <v>297</v>
      </c>
      <c r="D27" t="s">
        <v>475</v>
      </c>
    </row>
    <row r="28" spans="1:7">
      <c r="A28" t="s">
        <v>479</v>
      </c>
      <c r="D28" t="s">
        <v>475</v>
      </c>
      <c r="E28">
        <v>-1419</v>
      </c>
      <c r="F28">
        <v>-1184</v>
      </c>
      <c r="G28">
        <v>-11</v>
      </c>
    </row>
    <row r="29" spans="1:7">
      <c r="A29" t="s">
        <v>480</v>
      </c>
      <c r="B29" t="s">
        <v>481</v>
      </c>
      <c r="C29" t="s">
        <v>481</v>
      </c>
      <c r="D29" t="s">
        <v>475</v>
      </c>
      <c r="G29">
        <v>-146</v>
      </c>
    </row>
    <row r="30" spans="1:7">
      <c r="A30" t="s">
        <v>482</v>
      </c>
      <c r="B30" t="s">
        <v>298</v>
      </c>
      <c r="C30" t="s">
        <v>298</v>
      </c>
      <c r="D30" t="s">
        <v>475</v>
      </c>
      <c r="E30">
        <v>871</v>
      </c>
      <c r="F30">
        <v>739</v>
      </c>
      <c r="G30">
        <v>277</v>
      </c>
    </row>
    <row r="31" spans="1:7">
      <c r="A31" t="s">
        <v>483</v>
      </c>
      <c r="B31" t="s">
        <v>298</v>
      </c>
      <c r="C31" t="s">
        <v>298</v>
      </c>
      <c r="D31" t="s">
        <v>475</v>
      </c>
      <c r="E31">
        <v>1734</v>
      </c>
      <c r="F31">
        <v>15515</v>
      </c>
      <c r="G31">
        <v>2227</v>
      </c>
    </row>
    <row r="32" spans="1:7">
      <c r="A32" t="s">
        <v>484</v>
      </c>
      <c r="B32" t="s">
        <v>311</v>
      </c>
      <c r="C32" t="s">
        <v>311</v>
      </c>
      <c r="D32" t="s">
        <v>475</v>
      </c>
      <c r="E32">
        <v>1186</v>
      </c>
      <c r="F32">
        <v>15070</v>
      </c>
      <c r="G32">
        <v>2347</v>
      </c>
    </row>
    <row r="33" spans="1:7">
      <c r="A33" t="s">
        <v>485</v>
      </c>
      <c r="B33" t="s">
        <v>313</v>
      </c>
      <c r="C33" t="s">
        <v>313</v>
      </c>
      <c r="D33" t="s">
        <v>475</v>
      </c>
      <c r="E33">
        <v>586</v>
      </c>
      <c r="F33">
        <v>-844</v>
      </c>
      <c r="G33">
        <v>507</v>
      </c>
    </row>
    <row r="34" spans="1:7">
      <c r="A34" t="s">
        <v>486</v>
      </c>
      <c r="B34" t="s">
        <v>487</v>
      </c>
      <c r="C34" t="s">
        <v>312</v>
      </c>
      <c r="D34" t="s">
        <v>475</v>
      </c>
      <c r="E34">
        <v>44022</v>
      </c>
      <c r="F34">
        <v>63225</v>
      </c>
      <c r="G34">
        <v>-8170</v>
      </c>
    </row>
    <row r="35" spans="1:7">
      <c r="A35" t="s">
        <v>488</v>
      </c>
      <c r="B35" t="s">
        <v>489</v>
      </c>
      <c r="C35" t="s">
        <v>315</v>
      </c>
      <c r="D35" t="s">
        <v>475</v>
      </c>
      <c r="E35">
        <v>140880</v>
      </c>
      <c r="F35">
        <v>77655</v>
      </c>
      <c r="G35">
        <v>85825</v>
      </c>
    </row>
    <row r="36" spans="1:7">
      <c r="A36" t="s">
        <v>490</v>
      </c>
      <c r="B36" t="s">
        <v>316</v>
      </c>
      <c r="C36" t="s">
        <v>316</v>
      </c>
      <c r="D36" t="s">
        <v>475</v>
      </c>
      <c r="E36">
        <v>184902</v>
      </c>
      <c r="F36">
        <v>140880</v>
      </c>
      <c r="G36">
        <v>77655</v>
      </c>
    </row>
    <row r="37" spans="1:7">
      <c r="A37" t="s">
        <v>491</v>
      </c>
      <c r="D37" t="s">
        <v>475</v>
      </c>
    </row>
    <row r="38" spans="1:7">
      <c r="A38" t="s">
        <v>492</v>
      </c>
      <c r="D38" t="s">
        <v>475</v>
      </c>
    </row>
    <row r="39" spans="1:7">
      <c r="A39" t="s">
        <v>393</v>
      </c>
      <c r="D39" t="s">
        <v>475</v>
      </c>
      <c r="E39">
        <v>858</v>
      </c>
      <c r="F39">
        <v>583</v>
      </c>
      <c r="G39">
        <v>525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7351B6-FC98-4DA0-B145-3E62DBF1F2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62BB88-23CF-4A58-94E5-CF2593C0B200}"/>
</file>

<file path=customXml/itemProps3.xml><?xml version="1.0" encoding="utf-8"?>
<ds:datastoreItem xmlns:ds="http://schemas.openxmlformats.org/officeDocument/2006/customXml" ds:itemID="{968C8DA2-0B41-4DC0-81A2-A12CFE6A29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2021-10-14T04:17:18Z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