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92" i="1" l="1"/>
  <c r="F92" i="1"/>
  <c r="F36" i="1"/>
  <c r="G36" i="1"/>
  <c r="G25" i="1"/>
  <c r="F25" i="1"/>
  <c r="G24" i="1"/>
  <c r="G364" i="1" s="1"/>
  <c r="F24" i="1"/>
  <c r="F30" i="1" s="1"/>
  <c r="F369" i="1" s="1"/>
  <c r="G432" i="1"/>
  <c r="G433" i="1" s="1"/>
  <c r="F432" i="1"/>
  <c r="F433" i="1" s="1"/>
  <c r="F418" i="1"/>
  <c r="G417" i="1"/>
  <c r="G418" i="1" s="1"/>
  <c r="F417" i="1"/>
  <c r="G409" i="1"/>
  <c r="G410" i="1" s="1"/>
  <c r="G397" i="1"/>
  <c r="F397" i="1"/>
  <c r="F409" i="1" s="1"/>
  <c r="F410" i="1" s="1"/>
  <c r="N382" i="1"/>
  <c r="O381" i="1"/>
  <c r="N381" i="1"/>
  <c r="M381" i="1"/>
  <c r="L381" i="1"/>
  <c r="K381" i="1"/>
  <c r="J381" i="1"/>
  <c r="O375" i="1"/>
  <c r="N375" i="1"/>
  <c r="M375" i="1"/>
  <c r="L375" i="1"/>
  <c r="K375" i="1"/>
  <c r="J375" i="1"/>
  <c r="L371" i="1"/>
  <c r="N370" i="1"/>
  <c r="J369" i="1"/>
  <c r="H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G189" i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F12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G30" i="1"/>
  <c r="G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F11" i="1"/>
  <c r="O10" i="1"/>
  <c r="N10" i="1"/>
  <c r="N376" i="1" s="1"/>
  <c r="M10" i="1"/>
  <c r="L10" i="1"/>
  <c r="K10" i="1"/>
  <c r="J10" i="1"/>
  <c r="I10" i="1"/>
  <c r="H10" i="1"/>
  <c r="G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G9" i="1"/>
  <c r="G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H373" i="1" l="1"/>
  <c r="F364" i="1"/>
  <c r="G12" i="1"/>
  <c r="G353" i="1"/>
  <c r="G355" i="1" s="1"/>
  <c r="G357" i="1" s="1"/>
  <c r="G385" i="1"/>
  <c r="F384" i="1"/>
  <c r="F13" i="1"/>
  <c r="F14" i="1" s="1"/>
  <c r="F377" i="1"/>
  <c r="F376" i="1"/>
  <c r="F353" i="1"/>
  <c r="F355" i="1" s="1"/>
  <c r="F357" i="1" s="1"/>
  <c r="F385" i="1"/>
  <c r="G383" i="1"/>
  <c r="G382" i="1"/>
  <c r="F383" i="1"/>
  <c r="F382" i="1"/>
  <c r="L366" i="1"/>
  <c r="J368" i="1"/>
  <c r="J372" i="1"/>
  <c r="F375" i="1"/>
  <c r="J377" i="1"/>
  <c r="H378" i="1"/>
  <c r="F381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L372" i="1"/>
  <c r="H375" i="1"/>
  <c r="J378" i="1"/>
  <c r="H381" i="1"/>
  <c r="J384" i="1"/>
  <c r="I365" i="1"/>
  <c r="M368" i="1"/>
  <c r="M372" i="1"/>
  <c r="I375" i="1"/>
  <c r="G376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G363" i="1"/>
  <c r="O368" i="1"/>
  <c r="O372" i="1"/>
  <c r="I376" i="1"/>
  <c r="G377" i="1"/>
  <c r="O377" i="1"/>
  <c r="M378" i="1"/>
  <c r="I382" i="1"/>
  <c r="F44" i="1"/>
  <c r="H363" i="1"/>
  <c r="G13" i="1"/>
  <c r="G44" i="1"/>
  <c r="I363" i="1"/>
  <c r="F378" i="1" l="1"/>
  <c r="F370" i="1"/>
  <c r="F59" i="1"/>
  <c r="F67" i="1" s="1"/>
  <c r="F71" i="1" s="1"/>
  <c r="G378" i="1"/>
  <c r="G370" i="1"/>
  <c r="G59" i="1"/>
  <c r="G67" i="1" s="1"/>
  <c r="G71" i="1" s="1"/>
  <c r="G366" i="1"/>
  <c r="G14" i="1"/>
  <c r="F366" i="1"/>
  <c r="G373" i="1" l="1"/>
  <c r="G83" i="1"/>
  <c r="G372" i="1"/>
  <c r="G6" i="1"/>
  <c r="F373" i="1"/>
  <c r="F83" i="1"/>
  <c r="F372" i="1"/>
  <c r="F6" i="1"/>
  <c r="G371" i="1" l="1"/>
  <c r="G365" i="1"/>
  <c r="F371" i="1"/>
  <c r="F365" i="1"/>
</calcChain>
</file>

<file path=xl/sharedStrings.xml><?xml version="1.0" encoding="utf-8"?>
<sst xmlns="http://schemas.openxmlformats.org/spreadsheetml/2006/main" count="884" uniqueCount="550">
  <si>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</si>
  <si>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</si>
  <si>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</si>
  <si>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</si>
  <si>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</si>
  <si>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</si>
  <si>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</si>
  <si>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</si>
  <si>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</si>
  <si>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</si>
  <si>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</si>
  <si>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</si>
  <si>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</si>
  <si>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</si>
  <si>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</si>
  <si>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</si>
  <si>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</si>
  <si>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</si>
  <si>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</si>
  <si>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</si>
  <si>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</si>
  <si>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</si>
  <si>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</si>
  <si>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</si>
  <si>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</si>
  <si>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</si>
  <si>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</si>
  <si>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</si>
  <si>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</si>
  <si>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</si>
  <si>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</si>
  <si>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</si>
  <si>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</si>
  <si>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</si>
  <si>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</si>
  <si>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</si>
  <si>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</si>
  <si>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</si>
  <si>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</si>
  <si>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</si>
  <si>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</si>
  <si>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</si>
  <si>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</si>
  <si>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</si>
  <si>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</si>
  <si>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</si>
  <si>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</si>
  <si>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</si>
  <si>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</si>
  <si>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</si>
  <si>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</si>
  <si>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</si>
  <si>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</si>
  <si>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</si>
  <si>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</si>
  <si>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</si>
  <si>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</si>
  <si>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</si>
  <si>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</si>
  <si>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</si>
  <si>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</si>
  <si>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</si>
  <si>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</si>
  <si>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</si>
  <si>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</si>
  <si>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</si>
  <si>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</si>
  <si>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</si>
  <si>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</si>
  <si>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</si>
  <si>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</si>
  <si>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</si>
  <si>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</si>
  <si>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</si>
  <si>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</si>
  <si>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</si>
  <si>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</si>
  <si>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</si>
  <si>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</si>
  <si>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</si>
  <si>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</si>
  <si>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</si>
  <si>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</si>
  <si>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</si>
  <si>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</si>
  <si>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</si>
  <si>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</si>
  <si>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</si>
  <si>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</si>
  <si>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</si>
  <si>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</si>
  <si>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</si>
  <si>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</si>
  <si>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</si>
  <si>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</si>
  <si>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</si>
  <si>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</si>
  <si>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</si>
  <si>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</si>
  <si>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</si>
  <si>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</si>
  <si>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</si>
  <si>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</si>
  <si>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</si>
  <si>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</si>
  <si>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</si>
  <si>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</si>
  <si>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</si>
  <si>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</si>
  <si>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</si>
  <si>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</si>
  <si>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</si>
  <si>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</si>
  <si>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</si>
  <si>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</si>
  <si>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</si>
  <si>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</si>
  <si>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</si>
  <si>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</si>
  <si>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</si>
  <si>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</si>
  <si>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</si>
  <si>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</si>
  <si>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</si>
  <si>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</si>
  <si>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</si>
  <si>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</si>
  <si>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</si>
  <si>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</si>
  <si>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</si>
  <si>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</si>
  <si>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</si>
  <si>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</si>
  <si>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</si>
  <si>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</si>
  <si>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</si>
  <si>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</si>
  <si>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</si>
  <si>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</si>
  <si>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</si>
  <si>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</si>
  <si>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</si>
  <si>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</si>
  <si>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</si>
  <si>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</si>
  <si>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</si>
  <si>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</si>
  <si>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</si>
  <si>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</si>
  <si>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</si>
  <si>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</si>
  <si>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</si>
  <si>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</si>
  <si>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</si>
  <si>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</si>
  <si>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</si>
  <si>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</si>
  <si>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</si>
  <si>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</si>
  <si>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</si>
  <si>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</si>
  <si>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</si>
  <si>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</si>
  <si>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</si>
  <si>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</si>
  <si>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</si>
  <si>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</si>
  <si>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</si>
  <si>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</si>
  <si>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</si>
  <si>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</si>
  <si>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</si>
  <si>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</si>
  <si>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</si>
  <si>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</si>
  <si>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</si>
  <si>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</si>
  <si>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</si>
  <si>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</si>
  <si>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</si>
  <si>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</si>
  <si>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</si>
  <si>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</si>
  <si>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</si>
  <si>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</si>
  <si>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</si>
  <si>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</si>
  <si>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</si>
  <si>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</si>
  <si>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</si>
  <si>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</si>
  <si>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</si>
  <si>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</si>
  <si>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</si>
  <si>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</si>
  <si>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</si>
  <si>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</si>
  <si>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</si>
  <si>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</si>
  <si>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</si>
  <si>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</si>
  <si>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</si>
  <si>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</si>
  <si>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</si>
  <si>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</si>
  <si>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</si>
  <si>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</si>
  <si>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</si>
  <si>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</si>
  <si>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</si>
  <si>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</si>
  <si>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</si>
  <si>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</si>
  <si>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</si>
  <si>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</si>
  <si>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</si>
  <si>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</si>
  <si>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</si>
  <si>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</si>
  <si>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</si>
  <si>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</si>
  <si>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</si>
  <si>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</si>
  <si>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</si>
  <si>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</si>
  <si>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</si>
  <si>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</si>
  <si>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</si>
  <si>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</si>
  <si>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</si>
  <si>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</si>
  <si>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</si>
  <si>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</si>
  <si>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</si>
  <si>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</si>
  <si>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</si>
  <si>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</si>
  <si>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</si>
  <si>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</si>
  <si>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</si>
  <si>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</si>
  <si>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</si>
  <si>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</si>
  <si>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</si>
  <si>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</si>
  <si>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</si>
  <si>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</si>
  <si>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</si>
  <si>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</si>
  <si>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</si>
  <si>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</si>
  <si>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</si>
  <si>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</si>
  <si>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</si>
  <si>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</si>
  <si>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</si>
  <si>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</si>
  <si>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</si>
  <si>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</si>
  <si>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</si>
  <si>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</si>
  <si>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</si>
  <si>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</si>
  <si>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</si>
  <si>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</si>
  <si>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</si>
  <si>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</si>
  <si>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</si>
  <si>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</si>
  <si>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</si>
  <si>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</si>
  <si>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</si>
  <si>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</si>
  <si>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</si>
  <si>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</si>
  <si>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</si>
  <si>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</si>
  <si>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</si>
  <si>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</si>
  <si>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</si>
  <si>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</si>
  <si>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</si>
  <si>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</si>
  <si>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</si>
  <si>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</si>
  <si>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</si>
  <si>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</si>
  <si>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</si>
  <si>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</si>
  <si>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</si>
  <si>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</si>
  <si>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</si>
  <si>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</si>
  <si>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</si>
  <si>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</si>
  <si>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</si>
  <si>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</si>
  <si>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</si>
  <si>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</si>
  <si>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</si>
  <si>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</si>
  <si>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</si>
  <si>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</si>
  <si>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</si>
  <si>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</si>
  <si>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</si>
  <si>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</si>
  <si>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</si>
  <si>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</si>
  <si>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</si>
  <si>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</si>
  <si>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</si>
  <si>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</si>
  <si>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</si>
  <si>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</si>
  <si>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</si>
  <si>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</si>
  <si>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</si>
  <si>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</si>
  <si>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</si>
  <si>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</si>
  <si>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</si>
  <si>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</si>
  <si>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</si>
  <si>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</si>
  <si>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</si>
  <si>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</si>
  <si>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</si>
  <si>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</si>
  <si>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</si>
  <si>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</si>
  <si>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</si>
  <si>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</si>
  <si>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</si>
  <si>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</si>
  <si>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</si>
  <si>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</si>
  <si>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</si>
  <si>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</si>
  <si>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</si>
  <si>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</si>
  <si>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</si>
  <si>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</si>
  <si>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</si>
  <si>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</si>
  <si>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</si>
  <si>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</si>
  <si>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</si>
  <si>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</si>
  <si>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</si>
  <si>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</si>
  <si>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</si>
  <si>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</si>
  <si>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</si>
  <si>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</si>
  <si>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</si>
  <si>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</si>
  <si>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</si>
  <si>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</si>
  <si>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</si>
  <si>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</si>
  <si>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</si>
  <si>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</si>
  <si>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</si>
  <si>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</si>
  <si>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</si>
  <si>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</si>
  <si>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</si>
  <si>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</si>
  <si>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</si>
  <si>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</si>
  <si>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</si>
  <si>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</si>
  <si>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</si>
  <si>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Table of Contents</t>
  </si>
  <si>
    <t>AGILYSYS, INC</t>
  </si>
  <si>
    <t>CONSOLIDATED BALANCE SHEETS</t>
  </si>
  <si>
    <t>(In thousands, except share data)</t>
  </si>
  <si>
    <t>ASSETS</t>
  </si>
  <si>
    <t>Current assets:</t>
  </si>
  <si>
    <t>Cash and cash equivalents</t>
  </si>
  <si>
    <t>Accounts receivable, net of allowance for doubtful accounts of $900 and $509, respectively</t>
  </si>
  <si>
    <t>Inventories</t>
  </si>
  <si>
    <t>Prepaid expenses and other current assets</t>
  </si>
  <si>
    <t>Total current assets</t>
  </si>
  <si>
    <t>Property and equipment, net</t>
  </si>
  <si>
    <t>Property and Equipment</t>
  </si>
  <si>
    <t>Goodwill</t>
  </si>
  <si>
    <t>Intangible assets, net</t>
  </si>
  <si>
    <t>Other Intangibles</t>
  </si>
  <si>
    <t>Software development costs, net</t>
  </si>
  <si>
    <t>Property</t>
  </si>
  <si>
    <t>Other non-current assets</t>
  </si>
  <si>
    <t>Total assets</t>
  </si>
  <si>
    <t>LIABILITIES AND SHAREHOLDERS' EQUITY</t>
  </si>
  <si>
    <t>Current liabilities:</t>
  </si>
  <si>
    <t>Accounts payable</t>
  </si>
  <si>
    <t>Deferred revenue</t>
  </si>
  <si>
    <t>Accrued Revenue</t>
  </si>
  <si>
    <t>Accrued liabilities</t>
  </si>
  <si>
    <t>Capital lease obligations, current</t>
  </si>
  <si>
    <t>Total current liabilities</t>
  </si>
  <si>
    <t>Deferred income taxes, non-current</t>
  </si>
  <si>
    <t>Capital lease obligations, non-current</t>
  </si>
  <si>
    <t>Other non-current liabilities</t>
  </si>
  <si>
    <t>Commitments and contingencies (see Note 11)</t>
  </si>
  <si>
    <t>Shareholders' equity:</t>
  </si>
  <si>
    <t>Common shares, without par value, at $0.30 stated value; 80,000,000 shares</t>
  </si>
  <si>
    <t>authorized; 31,606,831 shares issued; and 23,324,679 and 23,210,682 shares outstanding at March 31, 2018 and March 31, 2017, respectively</t>
  </si>
  <si>
    <t>Treasury shares, 8,282,152 and 8,396,149 at March 31, 2018 and March 31, 2017, respectively</t>
  </si>
  <si>
    <t>Capital in excess of stated value</t>
  </si>
  <si>
    <t>Retained earnings</t>
  </si>
  <si>
    <t>Accumulated other comprehensive loss</t>
  </si>
  <si>
    <t>(In thousands, except per share data)</t>
  </si>
  <si>
    <t>Net revenue:</t>
  </si>
  <si>
    <t>Net revenue</t>
  </si>
  <si>
    <t>Revenue</t>
  </si>
  <si>
    <t>Products</t>
  </si>
  <si>
    <t>Support, maintenance and subscription services</t>
  </si>
  <si>
    <t>Professional services</t>
  </si>
  <si>
    <t>Total net revenue</t>
  </si>
  <si>
    <t>Cost of goods sold:</t>
  </si>
  <si>
    <t>Products, inclusive of developed technology amortization</t>
  </si>
  <si>
    <t>Total cost of goods sold</t>
  </si>
  <si>
    <t>Gross profit</t>
  </si>
  <si>
    <t>Gross Profit</t>
  </si>
  <si>
    <t>Gross profit margin</t>
  </si>
  <si>
    <t>Operating expenses:</t>
  </si>
  <si>
    <t>Product development</t>
  </si>
  <si>
    <t>Sales and marketing</t>
  </si>
  <si>
    <t>Selling and distribution expenses</t>
  </si>
  <si>
    <t>General and administrative</t>
  </si>
  <si>
    <t>Depreciation of fixed assets</t>
  </si>
  <si>
    <t>Amortization of intangibles</t>
  </si>
  <si>
    <t>Amortisation of assets</t>
  </si>
  <si>
    <t>Restructuring, severance and other charges</t>
  </si>
  <si>
    <t>Impairments and other fair value adjustments</t>
  </si>
  <si>
    <t>Legal settlements</t>
  </si>
  <si>
    <t>Total operating expense</t>
  </si>
  <si>
    <t>Operating loss</t>
  </si>
  <si>
    <t>Operating Loss</t>
  </si>
  <si>
    <t>Other (income) expense:</t>
  </si>
  <si>
    <t>Interest income</t>
  </si>
  <si>
    <t>Interest expense</t>
  </si>
  <si>
    <t>Other (income) expense, net</t>
  </si>
  <si>
    <t>Other Income - net</t>
  </si>
  <si>
    <t>Loss before taxes</t>
  </si>
  <si>
    <t>Profit before Zakat</t>
  </si>
  <si>
    <t>Income tax (benefit) expense</t>
  </si>
  <si>
    <t>Net loss</t>
  </si>
  <si>
    <t>Weighted average shares outstanding - basic and diluted</t>
  </si>
  <si>
    <t>CONSOLIDATED STATEMENTS OF COMPREHENSIVE LOSS</t>
  </si>
  <si>
    <t>(In thousands)</t>
  </si>
  <si>
    <t>Other comprehensive loss, net of tax:</t>
  </si>
  <si>
    <t>Total Other Comprehensive Loss</t>
  </si>
  <si>
    <t>Total Other Comprehensive Income</t>
  </si>
  <si>
    <t>Unrealized foreign currency translation adjustments</t>
  </si>
  <si>
    <t>Total comprehensive loss</t>
  </si>
  <si>
    <t>Total Comprehensive Loss</t>
  </si>
  <si>
    <t>Total Comprehensive Income</t>
  </si>
  <si>
    <t>See accompanying notes to consolidated financial statements</t>
  </si>
  <si>
    <t>Operating Activities</t>
  </si>
  <si>
    <t>Operating activities</t>
  </si>
  <si>
    <t>Adjustments to reconcile loss from continuing operations to net cash provided by operating activities:</t>
  </si>
  <si>
    <t>Net restructuring, severance and other charges</t>
  </si>
  <si>
    <t>Net legal settlements</t>
  </si>
  <si>
    <t>Loss on disposal of property &amp; equipment</t>
  </si>
  <si>
    <t>Amortization</t>
  </si>
  <si>
    <t>Amortization of developed technology</t>
  </si>
  <si>
    <t>Share-based compensation</t>
  </si>
  <si>
    <t>Contingent consideration adjustment</t>
  </si>
  <si>
    <t>Deferred income taxes</t>
  </si>
  <si>
    <t>Change in cash surrender value of company owned life insurance policies</t>
  </si>
  <si>
    <t>Changes in operating assets and liabilities:</t>
  </si>
  <si>
    <t>Accounts receivable</t>
  </si>
  <si>
    <t>Prepaid expense</t>
  </si>
  <si>
    <t>Finance Costs</t>
  </si>
  <si>
    <t>Income taxes receivable</t>
  </si>
  <si>
    <t xml:space="preserve">Adjustment for Income Tax Paid </t>
  </si>
  <si>
    <t>Other changes, net</t>
  </si>
  <si>
    <t>Net cash provided by operating activities</t>
  </si>
  <si>
    <t>Investing activities</t>
  </si>
  <si>
    <t>Investing Activities</t>
  </si>
  <si>
    <t>Capital expenditures</t>
  </si>
  <si>
    <t>Capitalized software development costs</t>
  </si>
  <si>
    <t>Additional (investments in) proceeds from corporate-owned life insurance policies</t>
  </si>
  <si>
    <t>Net cash used in investing activities</t>
  </si>
  <si>
    <t>Financing activities</t>
  </si>
  <si>
    <t>Financing Activities</t>
  </si>
  <si>
    <t>Payments to settle contingent consideration arising from business acquisitions</t>
  </si>
  <si>
    <t>Principal payments under long-term obligations</t>
  </si>
  <si>
    <t>Repurchase of common shares to satisfy employee tax withholding</t>
  </si>
  <si>
    <t>Net cash used in financing activities from continuing operations</t>
  </si>
  <si>
    <t>Effect of exchange rate changes on cash</t>
  </si>
  <si>
    <t>Net decrease in cash and cash equivalents</t>
  </si>
  <si>
    <t>Cash and cash equivalents at beginning of period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</si>
  <si>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</si>
  <si>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</si>
  <si>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</si>
  <si>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</si>
  <si>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</si>
  <si>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cost of goods sold</t>
  </si>
  <si>
    <t>research and development</t>
  </si>
  <si>
    <t>general and administrative</t>
  </si>
  <si>
    <t>administrative expenses</t>
  </si>
  <si>
    <t>other income (expenses)</t>
  </si>
  <si>
    <t>property, plant and equipment</t>
  </si>
  <si>
    <t>accumulated depreciation and amortisation</t>
  </si>
  <si>
    <t>ordinary shares</t>
  </si>
  <si>
    <t>corrected this value</t>
  </si>
  <si>
    <t>products</t>
  </si>
  <si>
    <t>support, maintenance and subscription services</t>
  </si>
  <si>
    <t>professional services</t>
  </si>
  <si>
    <t>net revenue</t>
  </si>
  <si>
    <t>added from pdf</t>
  </si>
  <si>
    <t>product development</t>
  </si>
  <si>
    <t>changed this value</t>
  </si>
  <si>
    <t>changed sign to positive</t>
  </si>
  <si>
    <t>depreciation</t>
  </si>
  <si>
    <t>amortisation</t>
  </si>
  <si>
    <t>depreciation of fixed assets</t>
  </si>
  <si>
    <t>amortization of intangibles</t>
  </si>
  <si>
    <t>deleted this value</t>
  </si>
  <si>
    <t>added this value; signs swapped from pdf signs</t>
  </si>
  <si>
    <t>changed to positive</t>
  </si>
  <si>
    <t>other operating expenses</t>
  </si>
  <si>
    <t>restructuring, severance and other charges</t>
  </si>
  <si>
    <t>legal settlements</t>
  </si>
  <si>
    <t>other (income) expense, net</t>
  </si>
  <si>
    <t>wrong value, corrected</t>
  </si>
  <si>
    <t>added value</t>
  </si>
  <si>
    <t>furniture and equipment</t>
  </si>
  <si>
    <t>software</t>
  </si>
  <si>
    <t>leased assets</t>
  </si>
  <si>
    <t>other fixed assets</t>
  </si>
  <si>
    <t>leasehold improvements</t>
  </si>
  <si>
    <t>project expenditures not yet in use</t>
  </si>
  <si>
    <t>accumulated depreciation and amortization</t>
  </si>
  <si>
    <t>total net fixed assets</t>
  </si>
  <si>
    <t>property and equipment, net</t>
  </si>
  <si>
    <t>wrong value, changed it</t>
  </si>
  <si>
    <t>cash and bank balance</t>
  </si>
  <si>
    <t>cash and cash equivalents</t>
  </si>
  <si>
    <t>software development costs, net</t>
  </si>
  <si>
    <t>deferred tax liability</t>
  </si>
  <si>
    <t>deferred income taxes, non-current</t>
  </si>
  <si>
    <t>Common shares, without par value, at $0.30 stated value</t>
  </si>
  <si>
    <t>treasury stock (-)</t>
  </si>
  <si>
    <t>treasury shares,</t>
  </si>
  <si>
    <t>capital in excess of stated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</si>
</sst>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9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/>
    <xf numFmtId="3" fontId="4" fillId="0" borderId="0" xfId="0" applyFont="1"/>
    <xf numFmtId="3" fontId="4" fillId="0" borderId="0" xfId="2"/>
    <xf numFmtId="3" fontId="4" fillId="0" borderId="0" xfId="2" applyAlignment="1">
      <alignment horizontal="left" vertical="center" wrapText="1"/>
    </xf>
    <xf numFmtId="3" fontId="4" fillId="12" borderId="0" xfId="0" applyFont="1" applyFill="1"/>
    <xf numFmtId="3" fontId="0" fillId="13" borderId="0" xfId="0" applyFill="1"/>
    <xf numFmtId="3" fontId="0" fillId="0" borderId="0" xfId="0" applyNumberFormat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4A2-4844-979F-ECF14329B1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D77-4DF8-8BAD-C6AD6F94B2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BD-4314-9D9B-693CD60CC4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300-4DFB-8E0E-6C6E74D640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DD5-4836-9BB5-014AB368DC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C2-44A5-82D4-2758D1D857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42E-418B-9D08-FFC52EBC74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6E-436B-9870-276DF39A2F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BB-445E-8685-DC0F848346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536-4ACD-9B9A-CD22FC6CEC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4E-4A0C-9584-6E252DFFA1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C72-4EF3-8AB9-19AB9DF6A1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098-4176-B6C5-8F62BC8415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4D-47C5-805D-4A48B6352C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415-4DB1-B87E-1FFB50CFB5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-8350</v>
      </c>
      <c r="G6" s="7">
        <f t="shared" ref="G6:O6" si="1">IF(G4=$BF$1,"",G71)</f>
        <v>-11721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93283</v>
      </c>
      <c r="G7" s="7">
        <f t="shared" ref="G7:O7" si="2">IF(G4=$BF$1,"",G128)</f>
        <v>93785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63924</v>
      </c>
      <c r="G8" s="7">
        <f t="shared" ref="G8:O8" si="3">IF(G4=$BF$1,"",G161)</f>
        <v>73520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44581</v>
      </c>
      <c r="G9" s="7">
        <f t="shared" ref="G9:O9" si="4">IF(G4=$BF$1,"",G189)</f>
        <v>46337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4195</v>
      </c>
      <c r="G10" s="7">
        <f t="shared" ref="G10:O10" si="5">IF(G4=$BF$1,"",G210)</f>
        <v>7299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108431</v>
      </c>
      <c r="G11" s="7">
        <f t="shared" ref="G11:O11" si="6">IF(G4=$BF$1,"",G227)</f>
        <v>113669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157207</v>
      </c>
      <c r="G12" s="35">
        <f t="shared" ref="G12:O12" si="7">IF(G4=$BF$1,"",SUM(G7:G8))</f>
        <v>167305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157207</v>
      </c>
      <c r="G13" s="35">
        <f t="shared" ref="G13:O13" si="8">IF(G4=$BF$1,"",SUM(G9:G11))</f>
        <v>167305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33699+69068+24593</f>
        <v>127360</v>
      </c>
      <c r="G24">
        <f>38339+63308+26031</f>
        <v>127678</v>
      </c>
      <c r="H24">
        <v>41445</v>
      </c>
      <c r="P24" s="46" t="s">
        <v>509</v>
      </c>
    </row>
    <row r="25" spans="5:16">
      <c r="E25" s="1" t="s">
        <v>27</v>
      </c>
      <c r="F25">
        <f>26381+16688+19874</f>
        <v>62943</v>
      </c>
      <c r="G25">
        <f>28244+16965+18684</f>
        <v>63893</v>
      </c>
      <c r="H25">
        <v>52260</v>
      </c>
      <c r="P25" s="46" t="s">
        <v>509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64417</v>
      </c>
      <c r="G30" s="7">
        <f>IF(G4=$BF$1,"",G24-G25+ABS(G26)-G27-G28-G29)</f>
        <v>63785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7"/>
    </row>
    <row r="31" spans="5:16">
      <c r="E31" s="12" t="s">
        <v>33</v>
      </c>
      <c r="F31"/>
      <c r="G31"/>
      <c r="P31" s="46" t="s">
        <v>522</v>
      </c>
    </row>
    <row r="32" spans="5:16">
      <c r="E32" s="1" t="s">
        <v>34</v>
      </c>
    </row>
    <row r="33" spans="5:16">
      <c r="E33" s="1" t="s">
        <v>35</v>
      </c>
      <c r="F33">
        <v>18075</v>
      </c>
      <c r="G33">
        <v>20823</v>
      </c>
      <c r="H33">
        <v>19740</v>
      </c>
    </row>
    <row r="34" spans="5:16">
      <c r="E34" s="1" t="s">
        <v>36</v>
      </c>
      <c r="F34">
        <v>24028</v>
      </c>
      <c r="G34">
        <v>19875</v>
      </c>
      <c r="H34">
        <v>22086</v>
      </c>
      <c r="P34" s="46" t="s">
        <v>516</v>
      </c>
    </row>
    <row r="35" spans="5:16">
      <c r="E35" s="1" t="s">
        <v>37</v>
      </c>
      <c r="F35" s="48">
        <v>27936</v>
      </c>
      <c r="G35" s="48">
        <v>29048</v>
      </c>
      <c r="P35" s="46" t="s">
        <v>514</v>
      </c>
    </row>
    <row r="36" spans="5:16">
      <c r="E36" s="1" t="s">
        <v>38</v>
      </c>
      <c r="F36" s="38">
        <f>1798+150</f>
        <v>1948</v>
      </c>
      <c r="G36" s="38">
        <f>1561+85</f>
        <v>1646</v>
      </c>
      <c r="P36" s="46" t="s">
        <v>514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 s="38">
        <v>2631</v>
      </c>
      <c r="G40" s="38">
        <v>2409</v>
      </c>
      <c r="P40" s="46" t="s">
        <v>514</v>
      </c>
    </row>
    <row r="41" spans="5:16">
      <c r="E41" s="1" t="s">
        <v>43</v>
      </c>
      <c r="F41">
        <v>1879</v>
      </c>
      <c r="G41">
        <v>1392</v>
      </c>
      <c r="H41">
        <v>1243</v>
      </c>
      <c r="P41" s="46" t="s">
        <v>517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76497</v>
      </c>
      <c r="G43" s="7">
        <f>G32+G33+G34+G35+G36+G37+G38+G39+G40+G41+G42</f>
        <v>75193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-12080</v>
      </c>
      <c r="G44" s="7">
        <f>IF(G4=$BF$1,"",G30+G31-G43)</f>
        <v>-11408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7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10</v>
      </c>
      <c r="G49">
        <v>15</v>
      </c>
      <c r="H49">
        <v>29</v>
      </c>
      <c r="P49" s="46" t="s">
        <v>524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98</v>
      </c>
      <c r="G52">
        <v>162</v>
      </c>
      <c r="H52">
        <v>-92</v>
      </c>
      <c r="P52" s="46" t="s">
        <v>524</v>
      </c>
    </row>
    <row r="53" spans="5:16">
      <c r="E53" s="1" t="s">
        <v>55</v>
      </c>
    </row>
    <row r="54" spans="5:16">
      <c r="E54" s="1" t="s">
        <v>56</v>
      </c>
      <c r="F54">
        <v>391</v>
      </c>
      <c r="G54">
        <v>-224</v>
      </c>
      <c r="H54">
        <v>0</v>
      </c>
      <c r="P54" s="46" t="s">
        <v>523</v>
      </c>
    </row>
    <row r="55" spans="5:16">
      <c r="E55" s="1" t="s">
        <v>57</v>
      </c>
    </row>
    <row r="56" spans="5:16">
      <c r="E56" s="1" t="s">
        <v>58</v>
      </c>
      <c r="F56"/>
      <c r="G56"/>
      <c r="P56" s="46" t="s">
        <v>522</v>
      </c>
    </row>
    <row r="57" spans="5:16">
      <c r="E57" s="1" t="s">
        <v>59</v>
      </c>
      <c r="F57"/>
      <c r="G57"/>
      <c r="P57" s="46" t="s">
        <v>522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-11601</v>
      </c>
      <c r="G59" s="7">
        <f>IF(G4=$BF$1,"",G44+G45+G46+G47+G48-G49-G50-G51+G52-G53+G54+G55-G56+G57+G58)</f>
        <v>-11485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7"/>
    </row>
    <row r="60" spans="5:16">
      <c r="E60" s="1" t="s">
        <v>62</v>
      </c>
      <c r="F60">
        <v>-3251</v>
      </c>
      <c r="G60">
        <v>236</v>
      </c>
      <c r="H60">
        <v>6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-8350</v>
      </c>
      <c r="G67" s="7">
        <f>IF(G4=$BF$1,"",SUM(G59,-G60,-ABS(G61),-G62,-G66))</f>
        <v>-11721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7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-8350</v>
      </c>
      <c r="G71" s="7">
        <f t="shared" ref="G71:O71" si="14">IF(G4=$BF$1,"",SUM(G67:G70))</f>
        <v>-11721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-8350</v>
      </c>
      <c r="G83" s="7">
        <f t="shared" ref="G83:O83" si="15">IF(G4=$BF$1,"",SUM(G71:G82))</f>
        <v>-11721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10671+11885</f>
        <v>22556</v>
      </c>
      <c r="G92">
        <f>7955+12013</f>
        <v>19968</v>
      </c>
      <c r="P92" s="46" t="s">
        <v>529</v>
      </c>
    </row>
    <row r="93" spans="5:16">
      <c r="E93" s="1" t="s">
        <v>85</v>
      </c>
    </row>
    <row r="94" spans="5:16">
      <c r="E94" s="1" t="s">
        <v>86</v>
      </c>
      <c r="F94" s="38">
        <v>6819</v>
      </c>
      <c r="G94" s="38">
        <v>6317</v>
      </c>
      <c r="P94" s="46" t="s">
        <v>530</v>
      </c>
    </row>
    <row r="95" spans="5:16">
      <c r="E95" s="1" t="s">
        <v>87</v>
      </c>
      <c r="F95" s="38">
        <v>4187</v>
      </c>
      <c r="G95" s="38">
        <v>2217</v>
      </c>
      <c r="P95" s="46" t="s">
        <v>530</v>
      </c>
    </row>
    <row r="96" spans="5:16">
      <c r="E96" s="12"/>
    </row>
    <row r="98" spans="5:16">
      <c r="E98" s="6" t="s">
        <v>88</v>
      </c>
      <c r="F98" s="7">
        <f>F89+F90+F91+F92+F93+F94+F95+F96</f>
        <v>33562</v>
      </c>
      <c r="G98" s="7">
        <f>IF(G4=$BF$1,"",G89+G90+G91+G92+G93+G94+G95+G96)</f>
        <v>28502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7"/>
    </row>
    <row r="99" spans="5:16">
      <c r="E99" s="1" t="s">
        <v>89</v>
      </c>
      <c r="F99" s="38">
        <v>-16050</v>
      </c>
      <c r="G99" s="38">
        <v>-12502</v>
      </c>
      <c r="P99" s="46" t="s">
        <v>530</v>
      </c>
    </row>
    <row r="100" spans="5:16">
      <c r="E100" s="6" t="s">
        <v>90</v>
      </c>
      <c r="F100" s="7">
        <f>F98+F99</f>
        <v>17512</v>
      </c>
      <c r="G100" s="7">
        <f t="shared" ref="G100:O100" si="17">IF(G4=$BF$1,"",G98+G99)</f>
        <v>16000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7"/>
    </row>
    <row r="101" spans="5:16">
      <c r="E101" s="1" t="s">
        <v>91</v>
      </c>
      <c r="F101">
        <v>19622</v>
      </c>
      <c r="G101">
        <v>19622</v>
      </c>
    </row>
    <row r="102" spans="5:16">
      <c r="E102" s="1" t="s">
        <v>92</v>
      </c>
      <c r="F102">
        <v>8484</v>
      </c>
      <c r="G102">
        <v>8530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28106</v>
      </c>
      <c r="G104" s="7">
        <f t="shared" ref="G104:O104" si="18">IF(G4=$BF$1,"",G101+G102+G103)</f>
        <v>28152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2" t="s">
        <v>111</v>
      </c>
      <c r="F124" s="38">
        <v>45181</v>
      </c>
      <c r="G124" s="38">
        <v>46999</v>
      </c>
      <c r="P124" s="46" t="s">
        <v>514</v>
      </c>
    </row>
    <row r="125" spans="5:16">
      <c r="E125" s="1" t="s">
        <v>112</v>
      </c>
      <c r="F125">
        <v>2484</v>
      </c>
      <c r="G125">
        <v>2634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93283</v>
      </c>
      <c r="G128" s="7">
        <f t="shared" ref="G128:O128" si="19">IF(G4=$BF$1,"",G100+SUM(G104:G126))</f>
        <v>93785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7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39943</v>
      </c>
      <c r="G130">
        <v>49255</v>
      </c>
      <c r="P130" s="46" t="s">
        <v>540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39943</v>
      </c>
      <c r="G140" s="7">
        <f t="shared" ref="G140:O140" si="20">IF(G4=$BF$1,"",G130+G131+G132+G133+G134+G135+G136+G139)</f>
        <v>49255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1999</v>
      </c>
      <c r="G144">
        <v>2211</v>
      </c>
    </row>
    <row r="145" spans="5:15">
      <c r="E145" s="6" t="s">
        <v>127</v>
      </c>
      <c r="F145" s="7">
        <f>F141+F142+F143+F144</f>
        <v>1999</v>
      </c>
      <c r="G145" s="7">
        <f t="shared" ref="G145:O145" si="21">IF(G4=$BF$1,"",G141+G142+G143+G144)</f>
        <v>2211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  <c r="F154">
        <v>5593</v>
      </c>
      <c r="G154">
        <v>6456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  <c r="F157">
        <v>16389</v>
      </c>
      <c r="G157">
        <v>15598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21982</v>
      </c>
      <c r="G160" s="7">
        <f>IF(G4=$BF$1,"",G146+G147+G148+G149+G150+G151+G152+G153+G154+G155+G156+G157+G158+G159)</f>
        <v>22054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63924</v>
      </c>
      <c r="G161" s="7">
        <f t="shared" ref="G161:O161" si="22">IF(G4=$BF$1,"",G140+G145+G160)</f>
        <v>73520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7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  <c r="F166">
        <v>120</v>
      </c>
      <c r="G166">
        <v>121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9241</v>
      </c>
      <c r="G172">
        <v>8331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</row>
    <row r="185" spans="5:16">
      <c r="E185" s="12" t="s">
        <v>162</v>
      </c>
      <c r="F185">
        <v>26820</v>
      </c>
      <c r="G185">
        <v>29183</v>
      </c>
    </row>
    <row r="187" spans="5:16">
      <c r="E187" s="1" t="s">
        <v>163</v>
      </c>
      <c r="F187">
        <v>8400</v>
      </c>
      <c r="G187">
        <v>8702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44581</v>
      </c>
      <c r="G189" s="7">
        <f t="shared" ref="G189:O189" si="23">IF(G4=$BF$1,"",SUM(G163:G188))</f>
        <v>46337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7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  <c r="F195">
        <v>57</v>
      </c>
      <c r="G195">
        <v>116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227</v>
      </c>
      <c r="G203" s="38">
        <v>3181</v>
      </c>
      <c r="P203" s="46" t="s">
        <v>514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3911</v>
      </c>
      <c r="G209">
        <v>4002</v>
      </c>
    </row>
    <row r="210" spans="5:16">
      <c r="E210" s="6" t="s">
        <v>14</v>
      </c>
      <c r="F210" s="7">
        <f>SUM(F191:F209)</f>
        <v>4195</v>
      </c>
      <c r="G210" s="7">
        <f t="shared" ref="G210:O210" si="24">IF(G4=$BF$1,"",SUM(G191:G209))</f>
        <v>7299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 s="38">
        <v>9482</v>
      </c>
      <c r="G212" s="38">
        <v>9482</v>
      </c>
      <c r="P212" s="46" t="s">
        <v>514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103601</v>
      </c>
      <c r="G217">
        <v>112692</v>
      </c>
    </row>
    <row r="218" spans="5:16">
      <c r="E218" s="1" t="s">
        <v>188</v>
      </c>
    </row>
    <row r="219" spans="5:16">
      <c r="E219" s="1" t="s">
        <v>189</v>
      </c>
      <c r="F219">
        <v>-255</v>
      </c>
      <c r="G219">
        <v>-204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2" t="s">
        <v>191</v>
      </c>
      <c r="F222" s="38">
        <v>-1911</v>
      </c>
      <c r="G222" s="38">
        <v>-5782</v>
      </c>
      <c r="P222" s="46" t="s">
        <v>514</v>
      </c>
    </row>
    <row r="223" spans="5:16">
      <c r="E223" s="1" t="s">
        <v>192</v>
      </c>
      <c r="F223" s="38">
        <v>-2486</v>
      </c>
      <c r="G223" s="38">
        <v>-2519</v>
      </c>
      <c r="P223" s="46" t="s">
        <v>514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108431</v>
      </c>
      <c r="G227" s="7">
        <f t="shared" ref="G227:O227" si="25">IF(G4=$BF$1,"",SUM(G212:G226))</f>
        <v>113669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7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-16700</v>
      </c>
      <c r="G267">
        <v>-23442</v>
      </c>
      <c r="H267">
        <v>-7530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2631</v>
      </c>
      <c r="G271">
        <v>2409</v>
      </c>
      <c r="H271">
        <v>2199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1879</v>
      </c>
      <c r="G275">
        <v>1392</v>
      </c>
      <c r="H275">
        <v>1243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  <c r="F280">
        <v>0</v>
      </c>
      <c r="G280">
        <v>70</v>
      </c>
      <c r="H280">
        <v>381</v>
      </c>
    </row>
    <row r="281" spans="5:8" ht="25.5" customHeight="1">
      <c r="E281" s="1" t="s">
        <v>246</v>
      </c>
    </row>
    <row r="284" spans="5:8">
      <c r="E284" s="1" t="s">
        <v>247</v>
      </c>
      <c r="F284">
        <v>-19</v>
      </c>
      <c r="G284">
        <v>45</v>
      </c>
      <c r="H284">
        <v>16</v>
      </c>
    </row>
    <row r="285" spans="5:8">
      <c r="E285" s="1" t="s">
        <v>248</v>
      </c>
      <c r="F285">
        <v>4688</v>
      </c>
      <c r="G285">
        <v>2427</v>
      </c>
      <c r="H285">
        <v>3405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9179</v>
      </c>
      <c r="G296" s="7">
        <f>IF(G4=$BF$1,"",G271+G272+G273+G274+G275+G276+G277+G278+G279+G280+G281+G282+G283+G284+G285+G286+G287+G288+G289+G290+G291+G292+G293+G294+G295)</f>
        <v>6343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-7521</v>
      </c>
      <c r="G297" s="7">
        <f t="shared" ref="G297:O297" si="27">IF(G4=$BF$1,"",MIN(F267,F268,F269)+F296)</f>
        <v>-7521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229</v>
      </c>
      <c r="G299">
        <v>476</v>
      </c>
      <c r="H299">
        <v>-2051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  <c r="F303">
        <v>-719</v>
      </c>
      <c r="G303">
        <v>6372</v>
      </c>
      <c r="H303">
        <v>3237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-2448</v>
      </c>
      <c r="G309">
        <v>-4034</v>
      </c>
      <c r="H309">
        <v>9364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130</v>
      </c>
      <c r="G315">
        <v>554</v>
      </c>
      <c r="H315">
        <v>-7896</v>
      </c>
    </row>
    <row r="316" spans="5:15">
      <c r="E316" s="1" t="s">
        <v>276</v>
      </c>
    </row>
    <row r="317" spans="5:15">
      <c r="E317" s="1" t="s">
        <v>277</v>
      </c>
      <c r="F317">
        <v>653</v>
      </c>
      <c r="G317">
        <v>-4447</v>
      </c>
      <c r="H317">
        <v>5330</v>
      </c>
    </row>
    <row r="318" spans="5:15">
      <c r="E318" s="6" t="s">
        <v>278</v>
      </c>
      <c r="F318" s="7">
        <f>F299+F300+F301+F302+F303+F304+F305+F306+F307+F308+F309+F310+F311+F312+F313+F314+F315+F316+F317</f>
        <v>-2155</v>
      </c>
      <c r="G318" s="7">
        <f>IF(G4=$BF$1,"",G299+G300+G301+G302+G303+G304+G305+G306+G307+G308+G309+G310+G311+G312+G313+G314+G315+G316+G317)</f>
        <v>-1079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-9676</v>
      </c>
      <c r="G319" s="7">
        <f t="shared" ref="G319:O319" si="28">IF(G4=$BF$1,"",G297+G318)</f>
        <v>-8600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-9676</v>
      </c>
      <c r="G326" s="7">
        <f t="shared" ref="G326:O326" si="30">IF(G4=$BF$1,"",G325+G319)</f>
        <v>-8600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-6140</v>
      </c>
      <c r="G328">
        <v>-4158</v>
      </c>
      <c r="H328">
        <v>-5900</v>
      </c>
    </row>
    <row r="329" spans="5:15">
      <c r="E329" s="1" t="s">
        <v>288</v>
      </c>
    </row>
    <row r="330" spans="5:15">
      <c r="E330" s="1" t="s">
        <v>289</v>
      </c>
      <c r="F330">
        <v>-8918</v>
      </c>
      <c r="G330">
        <v>-11888</v>
      </c>
      <c r="H330">
        <v>-15048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-15058</v>
      </c>
      <c r="G337" s="7">
        <f>IF(G4=$BF$1,"",SUM(G328:G336))</f>
        <v>-16046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-1171</v>
      </c>
      <c r="G339">
        <v>-533</v>
      </c>
      <c r="H339">
        <v>-435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-124</v>
      </c>
      <c r="G343">
        <v>-117</v>
      </c>
      <c r="H343">
        <v>-142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-1295</v>
      </c>
      <c r="G352" s="7">
        <f>IF(G4=$BF$1,"",SUM(G339:G351))</f>
        <v>-650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-26029</v>
      </c>
      <c r="G353" s="7">
        <f t="shared" ref="G353:O353" si="33">IF(G4=$BF$1,"",G326+G337+G352)</f>
        <v>-25296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194</v>
      </c>
      <c r="G354">
        <v>-74</v>
      </c>
      <c r="H354">
        <v>-87</v>
      </c>
    </row>
    <row r="355" spans="5:15">
      <c r="E355" s="6" t="s">
        <v>314</v>
      </c>
      <c r="F355" s="7">
        <f>F353+F354</f>
        <v>-25835</v>
      </c>
      <c r="G355" s="7">
        <f t="shared" ref="G355:O355" si="34">IF(G4=$BF$1,"",G353+G354)</f>
        <v>-25370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49255</v>
      </c>
      <c r="G356">
        <v>60608</v>
      </c>
      <c r="H356">
        <v>75067</v>
      </c>
    </row>
    <row r="357" spans="5:15">
      <c r="E357" s="6" t="s">
        <v>316</v>
      </c>
      <c r="F357" s="7">
        <f>F355+F356</f>
        <v>23420</v>
      </c>
      <c r="G357" s="7">
        <f t="shared" ref="G357:O357" si="35">IF(G4=$BF$1,"",G355+G356)</f>
        <v>35238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-2.4906405175519667E-3</v>
      </c>
      <c r="G364" s="24">
        <f t="shared" si="37"/>
        <v>2.0806611171432019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-0.28760344680488015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-6.0356833328352413E-2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0.50578674623115583</v>
      </c>
      <c r="G369" s="27">
        <f t="shared" si="41"/>
        <v>0.49957706104418931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-9.4849246231155773E-2</v>
      </c>
      <c r="G370" s="27">
        <f t="shared" si="42"/>
        <v>-8.9349770516455457E-2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-6.5562185929648242E-2</v>
      </c>
      <c r="G371" s="28">
        <f t="shared" si="43"/>
        <v>-9.1801250019580505E-2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-5.311468318840764E-2</v>
      </c>
      <c r="G372" s="27">
        <f t="shared" si="44"/>
        <v>-7.005767908908879E-2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-7.7007497855779247E-2</v>
      </c>
      <c r="G373" s="27">
        <f t="shared" si="45"/>
        <v>-0.10311518531877645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0.31026608229913427</v>
      </c>
      <c r="G376" s="30">
        <f t="shared" si="47"/>
        <v>0.32058814739547531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0.44983445693574714</v>
      </c>
      <c r="G377" s="30">
        <f t="shared" si="48"/>
        <v>0.47186128143997041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-1208</v>
      </c>
      <c r="G378" s="30">
        <f t="shared" si="49"/>
        <v>-760.5333333333333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1.4338843902110765</v>
      </c>
      <c r="G382" s="32">
        <f t="shared" si="51"/>
        <v>1.5866370287243456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1.3890446602812858</v>
      </c>
      <c r="G383" s="32">
        <f t="shared" si="52"/>
        <v>1.5389213803224204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0.89596464861712388</v>
      </c>
      <c r="G384" s="32">
        <f t="shared" si="53"/>
        <v>1.0629734337570409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-0.21704313496781141</v>
      </c>
      <c r="G385" s="32">
        <f t="shared" si="54"/>
        <v>-0.18559682327297838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39943</v>
      </c>
      <c r="G418" s="17">
        <f>G130-G417</f>
        <v>49255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9241</v>
      </c>
      <c r="G433" s="17">
        <f>G172-G432</f>
        <v>8331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496</v>
      </c>
      <c r="B1" s="39" t="s">
        <v>497</v>
      </c>
      <c r="C1" s="39" t="s">
        <v>498</v>
      </c>
      <c r="D1" s="39"/>
    </row>
    <row r="2" spans="1:4">
      <c r="A2" s="41" t="s">
        <v>510</v>
      </c>
      <c r="B2" s="41" t="s">
        <v>499</v>
      </c>
      <c r="C2" s="39" t="s">
        <v>500</v>
      </c>
      <c r="D2" s="39"/>
    </row>
    <row r="3" spans="1:4">
      <c r="A3" s="41" t="s">
        <v>511</v>
      </c>
      <c r="B3" s="41" t="s">
        <v>499</v>
      </c>
      <c r="C3" s="39" t="s">
        <v>500</v>
      </c>
    </row>
    <row r="4" spans="1:4">
      <c r="A4" s="41" t="s">
        <v>512</v>
      </c>
      <c r="B4" s="41" t="s">
        <v>499</v>
      </c>
      <c r="C4" s="39" t="s">
        <v>500</v>
      </c>
    </row>
    <row r="5" spans="1:4">
      <c r="A5" s="43" t="s">
        <v>422</v>
      </c>
      <c r="B5" s="41" t="s">
        <v>501</v>
      </c>
      <c r="C5" s="39" t="s">
        <v>500</v>
      </c>
    </row>
    <row r="6" spans="1:4">
      <c r="A6" s="43" t="s">
        <v>418</v>
      </c>
      <c r="B6" s="41" t="s">
        <v>501</v>
      </c>
      <c r="C6" s="39" t="s">
        <v>500</v>
      </c>
    </row>
    <row r="7" spans="1:4">
      <c r="A7" s="41" t="s">
        <v>512</v>
      </c>
      <c r="B7" s="41" t="s">
        <v>501</v>
      </c>
      <c r="C7" s="39" t="s">
        <v>500</v>
      </c>
    </row>
    <row r="8" spans="1:4">
      <c r="A8" s="41" t="s">
        <v>513</v>
      </c>
      <c r="B8" s="41" t="s">
        <v>499</v>
      </c>
      <c r="C8" s="39" t="s">
        <v>500</v>
      </c>
    </row>
    <row r="9" spans="1:4">
      <c r="A9" s="41" t="s">
        <v>515</v>
      </c>
      <c r="B9" s="41" t="s">
        <v>502</v>
      </c>
      <c r="C9" s="39" t="s">
        <v>500</v>
      </c>
    </row>
    <row r="10" spans="1:4">
      <c r="A10" s="41" t="s">
        <v>503</v>
      </c>
      <c r="B10" s="41" t="s">
        <v>504</v>
      </c>
      <c r="C10" s="39" t="s">
        <v>500</v>
      </c>
    </row>
    <row r="11" spans="1:4">
      <c r="A11" s="41" t="s">
        <v>520</v>
      </c>
      <c r="B11" s="41" t="s">
        <v>518</v>
      </c>
      <c r="C11" s="39" t="s">
        <v>500</v>
      </c>
    </row>
    <row r="12" spans="1:4">
      <c r="A12" s="41" t="s">
        <v>521</v>
      </c>
      <c r="B12" s="41" t="s">
        <v>519</v>
      </c>
      <c r="C12" s="39" t="s">
        <v>500</v>
      </c>
    </row>
    <row r="13" spans="1:4">
      <c r="A13" s="42" t="s">
        <v>526</v>
      </c>
      <c r="B13" s="41" t="s">
        <v>525</v>
      </c>
      <c r="C13" s="39" t="s">
        <v>500</v>
      </c>
    </row>
    <row r="14" spans="1:4">
      <c r="A14" s="41" t="s">
        <v>527</v>
      </c>
      <c r="B14" s="41" t="s">
        <v>525</v>
      </c>
      <c r="C14" s="39" t="s">
        <v>500</v>
      </c>
    </row>
    <row r="15" spans="1:4">
      <c r="A15" s="41" t="s">
        <v>528</v>
      </c>
      <c r="B15" s="41" t="s">
        <v>505</v>
      </c>
      <c r="C15" s="39" t="s">
        <v>500</v>
      </c>
    </row>
    <row r="16" spans="1:4">
      <c r="A16" s="43" t="s">
        <v>531</v>
      </c>
      <c r="B16" s="41" t="s">
        <v>506</v>
      </c>
      <c r="C16" s="39" t="s">
        <v>500</v>
      </c>
    </row>
    <row r="17" spans="1:3">
      <c r="A17" s="43" t="s">
        <v>532</v>
      </c>
      <c r="B17" s="41" t="s">
        <v>506</v>
      </c>
      <c r="C17" s="39" t="s">
        <v>500</v>
      </c>
    </row>
    <row r="18" spans="1:3">
      <c r="A18" s="43" t="s">
        <v>535</v>
      </c>
      <c r="B18" s="41" t="s">
        <v>533</v>
      </c>
      <c r="C18" s="39" t="s">
        <v>500</v>
      </c>
    </row>
    <row r="19" spans="1:3">
      <c r="A19" s="44" t="s">
        <v>536</v>
      </c>
      <c r="B19" s="45" t="s">
        <v>534</v>
      </c>
      <c r="C19" s="39" t="s">
        <v>500</v>
      </c>
    </row>
    <row r="20" spans="1:3">
      <c r="A20" s="44" t="s">
        <v>537</v>
      </c>
      <c r="B20" s="44" t="s">
        <v>507</v>
      </c>
      <c r="C20" s="39" t="s">
        <v>500</v>
      </c>
    </row>
    <row r="21" spans="1:3">
      <c r="A21" s="44" t="s">
        <v>539</v>
      </c>
      <c r="B21" s="45" t="s">
        <v>538</v>
      </c>
      <c r="C21" s="39" t="s">
        <v>500</v>
      </c>
    </row>
    <row r="22" spans="1:3">
      <c r="A22" s="44" t="s">
        <v>542</v>
      </c>
      <c r="B22" s="45" t="s">
        <v>541</v>
      </c>
      <c r="C22" s="39" t="s">
        <v>500</v>
      </c>
    </row>
    <row r="23" spans="1:3">
      <c r="A23" s="44" t="s">
        <v>543</v>
      </c>
      <c r="B23" s="45" t="s">
        <v>111</v>
      </c>
      <c r="C23" s="39" t="s">
        <v>500</v>
      </c>
    </row>
    <row r="24" spans="1:3">
      <c r="A24" s="45" t="s">
        <v>545</v>
      </c>
      <c r="B24" s="45" t="s">
        <v>544</v>
      </c>
      <c r="C24" s="39" t="s">
        <v>500</v>
      </c>
    </row>
    <row r="25" spans="1:3">
      <c r="A25" s="43" t="s">
        <v>546</v>
      </c>
      <c r="B25" s="45" t="s">
        <v>508</v>
      </c>
      <c r="C25" s="39" t="s">
        <v>500</v>
      </c>
    </row>
    <row r="26" spans="1:3">
      <c r="A26" s="44" t="s">
        <v>548</v>
      </c>
      <c r="B26" s="45" t="s">
        <v>547</v>
      </c>
      <c r="C26" s="39" t="s">
        <v>500</v>
      </c>
    </row>
    <row r="27" spans="1:3">
      <c r="A27" s="44" t="s">
        <v>549</v>
      </c>
      <c r="B27" s="45" t="s">
        <v>191</v>
      </c>
      <c r="C27" s="39" t="s">
        <v>500</v>
      </c>
    </row>
    <row r="28" spans="1:3">
      <c r="A28" s="44"/>
      <c r="B28" s="45"/>
      <c r="C28" s="39"/>
    </row>
    <row r="29" spans="1:3">
      <c r="A29" s="44"/>
      <c r="B29" s="45"/>
      <c r="C29" s="39"/>
    </row>
    <row r="30" spans="1:3">
      <c r="A30" s="45"/>
      <c r="B30" s="45"/>
      <c r="C30" s="39"/>
    </row>
    <row r="31" spans="1:3">
      <c r="A31" s="45"/>
      <c r="B31" s="45"/>
      <c r="C31" s="39"/>
    </row>
    <row r="32" spans="1:3">
      <c r="A32" s="45"/>
      <c r="B32" s="45"/>
      <c r="C32" s="39"/>
    </row>
    <row r="33" spans="1:3">
      <c r="A33" s="42"/>
      <c r="B33" s="45"/>
      <c r="C33" s="39"/>
    </row>
    <row r="34" spans="1:3">
      <c r="A34" s="42"/>
      <c r="B34" s="45"/>
      <c r="C34" s="39"/>
    </row>
    <row r="35" spans="1:3">
      <c r="A35" s="45"/>
      <c r="B35" s="45"/>
      <c r="C35" s="39"/>
    </row>
    <row r="36" spans="1:3">
      <c r="A36" s="45"/>
      <c r="B36" s="45"/>
      <c r="C36" s="39"/>
    </row>
    <row r="37" spans="1:3">
      <c r="A37" s="45"/>
      <c r="B37" s="45"/>
      <c r="C37" s="39"/>
    </row>
    <row r="38" spans="1:3">
      <c r="A38" s="44"/>
      <c r="B38" s="45"/>
      <c r="C38" s="39"/>
    </row>
    <row r="39" spans="1:3">
      <c r="A39" s="44"/>
      <c r="B39" s="45"/>
      <c r="C39" s="39"/>
    </row>
    <row r="40" spans="1:3">
      <c r="A40" s="44"/>
      <c r="B40" s="45"/>
      <c r="C40" s="39"/>
    </row>
    <row r="41" spans="1:3">
      <c r="A41"/>
      <c r="B41" s="45"/>
      <c r="C41" s="39"/>
    </row>
    <row r="42" spans="1:3">
      <c r="A42" s="44"/>
      <c r="B42" s="45"/>
      <c r="C42" s="39"/>
    </row>
    <row r="43" spans="1:3">
      <c r="A43" s="44"/>
      <c r="B43" s="45"/>
      <c r="C43" s="39"/>
    </row>
    <row r="44" spans="1:3">
      <c r="A44" s="45"/>
      <c r="B44" s="45"/>
      <c r="C44" s="39"/>
    </row>
    <row r="45" spans="1:3">
      <c r="A45" s="45"/>
      <c r="B45" s="45"/>
    </row>
    <row r="46" spans="1:3">
      <c r="A46" s="45"/>
      <c r="B46" s="45"/>
    </row>
    <row r="47" spans="1:3">
      <c r="A47" s="45"/>
      <c r="B47" s="45"/>
    </row>
    <row r="48" spans="1:3">
      <c r="A48" s="45"/>
      <c r="B48" s="45"/>
    </row>
    <row r="49" spans="1:2">
      <c r="A49" s="45"/>
      <c r="B49" s="45"/>
    </row>
    <row r="50" spans="1:2">
      <c r="A50" s="45"/>
      <c r="B50" s="45"/>
    </row>
    <row r="51" spans="1:2">
      <c r="A51" s="45"/>
      <c r="B51" s="45"/>
    </row>
    <row r="52" spans="1:2">
      <c r="A52" s="45"/>
      <c r="B52" s="45"/>
    </row>
    <row r="53" spans="1:2">
      <c r="A53" s="45"/>
      <c r="B53" s="45"/>
    </row>
    <row r="54" spans="1:2">
      <c r="A54" s="45"/>
      <c r="B54" s="45"/>
    </row>
    <row r="55" spans="1:2">
      <c r="A55" s="45"/>
      <c r="B55" s="45"/>
    </row>
    <row r="56" spans="1:2">
      <c r="A56" s="45"/>
      <c r="B56" s="45"/>
    </row>
    <row r="57" spans="1:2">
      <c r="A57" s="45"/>
      <c r="B57" s="45"/>
    </row>
    <row r="58" spans="1:2">
      <c r="A58" s="45"/>
      <c r="B58" s="45"/>
    </row>
    <row r="59" spans="1:2">
      <c r="A59" s="45"/>
      <c r="B59" s="45"/>
    </row>
    <row r="60" spans="1:2">
      <c r="A60" s="45"/>
      <c r="B60" s="45"/>
    </row>
    <row r="61" spans="1:2">
      <c r="A61" s="45"/>
      <c r="B61" s="45"/>
    </row>
    <row r="62" spans="1:2">
      <c r="A62" s="45"/>
      <c r="B62" s="45"/>
    </row>
    <row r="63" spans="1:2">
      <c r="A63" s="45"/>
      <c r="B63" s="45"/>
    </row>
    <row r="64" spans="1:2">
      <c r="A64" s="45"/>
      <c r="B64" s="4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22" workbookViewId="0">
      <selection activeCell="A34" sqref="A34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A3" t="s">
        <v>376</v>
      </c>
    </row>
    <row r="5" spans="1:6">
      <c r="A5" t="s">
        <v>377</v>
      </c>
      <c r="E5">
        <v>2018</v>
      </c>
      <c r="F5">
        <v>2017</v>
      </c>
    </row>
    <row r="6" spans="1:6">
      <c r="A6" t="s">
        <v>378</v>
      </c>
    </row>
    <row r="7" spans="1:6">
      <c r="A7" t="s">
        <v>379</v>
      </c>
      <c r="B7" t="s">
        <v>80</v>
      </c>
      <c r="C7" t="s">
        <v>80</v>
      </c>
      <c r="D7" t="s">
        <v>116</v>
      </c>
    </row>
    <row r="8" spans="1:6">
      <c r="A8" t="s">
        <v>380</v>
      </c>
      <c r="B8" t="s">
        <v>117</v>
      </c>
      <c r="C8" t="s">
        <v>117</v>
      </c>
      <c r="D8" t="s">
        <v>116</v>
      </c>
      <c r="E8">
        <v>39943</v>
      </c>
      <c r="F8">
        <v>49255</v>
      </c>
    </row>
    <row r="9" spans="1:6">
      <c r="A9" t="s">
        <v>381</v>
      </c>
      <c r="B9" t="s">
        <v>352</v>
      </c>
      <c r="C9" t="s">
        <v>137</v>
      </c>
      <c r="D9" t="s">
        <v>116</v>
      </c>
      <c r="E9">
        <v>16389</v>
      </c>
      <c r="F9">
        <v>15598</v>
      </c>
    </row>
    <row r="10" spans="1:6">
      <c r="A10" t="s">
        <v>382</v>
      </c>
      <c r="B10" t="s">
        <v>126</v>
      </c>
      <c r="C10" t="s">
        <v>126</v>
      </c>
      <c r="D10" t="s">
        <v>116</v>
      </c>
      <c r="E10">
        <v>1999</v>
      </c>
      <c r="F10">
        <v>2211</v>
      </c>
    </row>
    <row r="11" spans="1:6">
      <c r="A11" t="s">
        <v>383</v>
      </c>
      <c r="B11" t="s">
        <v>134</v>
      </c>
      <c r="C11" t="s">
        <v>134</v>
      </c>
      <c r="D11" t="s">
        <v>116</v>
      </c>
      <c r="E11">
        <v>5593</v>
      </c>
      <c r="F11">
        <v>6456</v>
      </c>
    </row>
    <row r="12" spans="1:6">
      <c r="A12" t="s">
        <v>384</v>
      </c>
      <c r="B12" t="s">
        <v>115</v>
      </c>
      <c r="C12" t="s">
        <v>115</v>
      </c>
      <c r="D12" t="s">
        <v>116</v>
      </c>
      <c r="E12">
        <v>63924</v>
      </c>
      <c r="F12">
        <v>73520</v>
      </c>
    </row>
    <row r="13" spans="1:6">
      <c r="A13" t="s">
        <v>385</v>
      </c>
      <c r="B13" t="s">
        <v>386</v>
      </c>
      <c r="C13" t="s">
        <v>84</v>
      </c>
      <c r="D13" t="s">
        <v>80</v>
      </c>
      <c r="E13">
        <v>17512</v>
      </c>
      <c r="F13">
        <v>16000</v>
      </c>
    </row>
    <row r="14" spans="1:6">
      <c r="A14" t="s">
        <v>387</v>
      </c>
      <c r="B14" t="s">
        <v>387</v>
      </c>
      <c r="C14" t="s">
        <v>91</v>
      </c>
      <c r="D14" t="s">
        <v>80</v>
      </c>
      <c r="E14">
        <v>19622</v>
      </c>
      <c r="F14">
        <v>19622</v>
      </c>
    </row>
    <row r="15" spans="1:6">
      <c r="A15" t="s">
        <v>388</v>
      </c>
      <c r="B15" t="s">
        <v>389</v>
      </c>
      <c r="C15" t="s">
        <v>92</v>
      </c>
      <c r="D15" t="s">
        <v>80</v>
      </c>
      <c r="E15">
        <v>8484</v>
      </c>
      <c r="F15">
        <v>8530</v>
      </c>
    </row>
    <row r="16" spans="1:6">
      <c r="A16" t="s">
        <v>390</v>
      </c>
      <c r="B16" t="s">
        <v>391</v>
      </c>
      <c r="C16" t="s">
        <v>84</v>
      </c>
      <c r="D16" t="s">
        <v>80</v>
      </c>
      <c r="E16">
        <v>45181</v>
      </c>
      <c r="F16">
        <v>46999</v>
      </c>
    </row>
    <row r="17" spans="1:6">
      <c r="A17" t="s">
        <v>392</v>
      </c>
      <c r="B17" t="s">
        <v>112</v>
      </c>
      <c r="C17" t="s">
        <v>112</v>
      </c>
      <c r="D17" t="s">
        <v>80</v>
      </c>
      <c r="E17">
        <v>2484</v>
      </c>
      <c r="F17">
        <v>2634</v>
      </c>
    </row>
    <row r="18" spans="1:6">
      <c r="A18" t="s">
        <v>393</v>
      </c>
      <c r="D18" t="s">
        <v>80</v>
      </c>
      <c r="E18">
        <v>157207</v>
      </c>
      <c r="F18">
        <v>167305</v>
      </c>
    </row>
    <row r="19" spans="1:6">
      <c r="A19" t="s">
        <v>394</v>
      </c>
      <c r="D19" t="s">
        <v>80</v>
      </c>
    </row>
    <row r="20" spans="1:6">
      <c r="A20" t="s">
        <v>395</v>
      </c>
      <c r="B20" t="s">
        <v>141</v>
      </c>
      <c r="C20" t="s">
        <v>141</v>
      </c>
      <c r="D20" t="s">
        <v>141</v>
      </c>
    </row>
    <row r="21" spans="1:6">
      <c r="A21" t="s">
        <v>396</v>
      </c>
      <c r="B21" t="s">
        <v>396</v>
      </c>
      <c r="C21" t="s">
        <v>163</v>
      </c>
      <c r="D21" t="s">
        <v>141</v>
      </c>
      <c r="E21">
        <v>8400</v>
      </c>
      <c r="F21">
        <v>8702</v>
      </c>
    </row>
    <row r="22" spans="1:6">
      <c r="A22" t="s">
        <v>397</v>
      </c>
      <c r="B22" t="s">
        <v>398</v>
      </c>
      <c r="C22" t="s">
        <v>162</v>
      </c>
      <c r="D22" t="s">
        <v>141</v>
      </c>
      <c r="E22">
        <v>26820</v>
      </c>
      <c r="F22">
        <v>29183</v>
      </c>
    </row>
    <row r="23" spans="1:6">
      <c r="A23" t="s">
        <v>399</v>
      </c>
      <c r="B23" t="s">
        <v>151</v>
      </c>
      <c r="C23" t="s">
        <v>151</v>
      </c>
      <c r="D23" t="s">
        <v>141</v>
      </c>
      <c r="E23">
        <v>9241</v>
      </c>
      <c r="F23">
        <v>8331</v>
      </c>
    </row>
    <row r="24" spans="1:6">
      <c r="A24" t="s">
        <v>400</v>
      </c>
      <c r="B24" t="s">
        <v>145</v>
      </c>
      <c r="C24" t="s">
        <v>145</v>
      </c>
      <c r="D24" t="s">
        <v>141</v>
      </c>
      <c r="E24">
        <v>120</v>
      </c>
      <c r="F24">
        <v>121</v>
      </c>
    </row>
    <row r="25" spans="1:6">
      <c r="A25" t="s">
        <v>401</v>
      </c>
      <c r="B25" t="s">
        <v>13</v>
      </c>
      <c r="C25" t="s">
        <v>13</v>
      </c>
      <c r="D25" t="s">
        <v>141</v>
      </c>
      <c r="E25">
        <v>44581</v>
      </c>
      <c r="F25">
        <v>46337</v>
      </c>
    </row>
    <row r="26" spans="1:6">
      <c r="A26" t="s">
        <v>402</v>
      </c>
      <c r="B26" t="s">
        <v>179</v>
      </c>
      <c r="C26" t="s">
        <v>179</v>
      </c>
      <c r="D26" t="s">
        <v>141</v>
      </c>
      <c r="E26">
        <v>227</v>
      </c>
      <c r="F26">
        <v>3181</v>
      </c>
    </row>
    <row r="27" spans="1:6">
      <c r="A27" t="s">
        <v>403</v>
      </c>
      <c r="B27" t="s">
        <v>170</v>
      </c>
      <c r="C27" t="s">
        <v>170</v>
      </c>
      <c r="D27" t="s">
        <v>165</v>
      </c>
      <c r="E27">
        <v>57</v>
      </c>
      <c r="F27">
        <v>116</v>
      </c>
    </row>
    <row r="28" spans="1:6">
      <c r="A28" t="s">
        <v>404</v>
      </c>
      <c r="B28" t="s">
        <v>180</v>
      </c>
      <c r="C28" t="s">
        <v>180</v>
      </c>
      <c r="D28" t="s">
        <v>165</v>
      </c>
      <c r="E28">
        <v>3911</v>
      </c>
      <c r="F28">
        <v>4002</v>
      </c>
    </row>
    <row r="29" spans="1:6">
      <c r="A29" t="s">
        <v>405</v>
      </c>
      <c r="B29" t="s">
        <v>180</v>
      </c>
      <c r="C29" t="s">
        <v>180</v>
      </c>
      <c r="D29" t="s">
        <v>165</v>
      </c>
    </row>
    <row r="30" spans="1:6">
      <c r="A30" t="s">
        <v>406</v>
      </c>
      <c r="B30" t="s">
        <v>181</v>
      </c>
      <c r="C30" t="s">
        <v>181</v>
      </c>
      <c r="D30" t="s">
        <v>181</v>
      </c>
    </row>
    <row r="31" spans="1:6">
      <c r="A31" t="s">
        <v>407</v>
      </c>
      <c r="D31" t="s">
        <v>165</v>
      </c>
    </row>
    <row r="32" spans="1:6">
      <c r="A32" t="s">
        <v>408</v>
      </c>
      <c r="D32" t="s">
        <v>165</v>
      </c>
      <c r="E32">
        <v>9482</v>
      </c>
      <c r="F32">
        <v>9482</v>
      </c>
    </row>
    <row r="33" spans="1:6">
      <c r="A33" t="s">
        <v>409</v>
      </c>
      <c r="D33" t="s">
        <v>165</v>
      </c>
      <c r="E33">
        <v>-2486</v>
      </c>
      <c r="F33">
        <v>-2519</v>
      </c>
    </row>
    <row r="34" spans="1:6">
      <c r="A34" t="s">
        <v>410</v>
      </c>
      <c r="B34" t="s">
        <v>117</v>
      </c>
      <c r="C34" t="s">
        <v>117</v>
      </c>
      <c r="D34" t="s">
        <v>116</v>
      </c>
      <c r="E34">
        <v>-1911</v>
      </c>
      <c r="F34">
        <v>-5782</v>
      </c>
    </row>
    <row r="35" spans="1:6">
      <c r="A35" t="s">
        <v>411</v>
      </c>
      <c r="B35" t="s">
        <v>187</v>
      </c>
      <c r="C35" t="s">
        <v>187</v>
      </c>
      <c r="D35" t="s">
        <v>181</v>
      </c>
      <c r="E35">
        <v>103601</v>
      </c>
      <c r="F35">
        <v>112692</v>
      </c>
    </row>
    <row r="36" spans="1:6">
      <c r="A36" t="s">
        <v>412</v>
      </c>
      <c r="B36" t="s">
        <v>189</v>
      </c>
      <c r="C36" t="s">
        <v>189</v>
      </c>
      <c r="D36" t="s">
        <v>181</v>
      </c>
      <c r="E36">
        <v>-255</v>
      </c>
      <c r="F36">
        <v>-204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topLeftCell="A13" workbookViewId="0">
      <selection activeCell="C30" sqref="C30"/>
    </sheetView>
  </sheetViews>
  <sheetFormatPr defaultRowHeight="12.75"/>
  <cols>
    <col min="1" max="4" width="25.7109375" customWidth="1"/>
  </cols>
  <sheetData>
    <row r="2" spans="1:7">
      <c r="A2" t="s">
        <v>413</v>
      </c>
      <c r="E2">
        <v>2018</v>
      </c>
      <c r="F2">
        <v>2017</v>
      </c>
      <c r="G2">
        <v>2016</v>
      </c>
    </row>
    <row r="3" spans="1:7">
      <c r="A3" t="s">
        <v>414</v>
      </c>
      <c r="B3" t="s">
        <v>415</v>
      </c>
      <c r="C3" t="s">
        <v>26</v>
      </c>
      <c r="D3" t="s">
        <v>416</v>
      </c>
    </row>
    <row r="4" spans="1:7">
      <c r="A4" t="s">
        <v>417</v>
      </c>
      <c r="B4" t="s">
        <v>416</v>
      </c>
      <c r="C4" t="s">
        <v>26</v>
      </c>
      <c r="D4" t="s">
        <v>416</v>
      </c>
      <c r="E4">
        <v>33699</v>
      </c>
      <c r="F4">
        <v>38339</v>
      </c>
      <c r="G4">
        <v>41445</v>
      </c>
    </row>
    <row r="5" spans="1:7">
      <c r="A5" t="s">
        <v>418</v>
      </c>
      <c r="D5" t="s">
        <v>416</v>
      </c>
      <c r="E5">
        <v>69068</v>
      </c>
      <c r="F5">
        <v>63308</v>
      </c>
      <c r="G5">
        <v>60104</v>
      </c>
    </row>
    <row r="6" spans="1:7">
      <c r="A6" t="s">
        <v>419</v>
      </c>
      <c r="D6" t="s">
        <v>416</v>
      </c>
      <c r="E6">
        <v>24593</v>
      </c>
      <c r="F6">
        <v>26031</v>
      </c>
      <c r="G6">
        <v>18817</v>
      </c>
    </row>
    <row r="7" spans="1:7">
      <c r="A7" t="s">
        <v>420</v>
      </c>
      <c r="B7" t="s">
        <v>415</v>
      </c>
      <c r="C7" t="s">
        <v>26</v>
      </c>
      <c r="D7" t="s">
        <v>416</v>
      </c>
      <c r="E7">
        <v>127360</v>
      </c>
      <c r="F7">
        <v>127678</v>
      </c>
      <c r="G7">
        <v>120366</v>
      </c>
    </row>
    <row r="8" spans="1:7">
      <c r="A8" t="s">
        <v>421</v>
      </c>
      <c r="B8" t="s">
        <v>27</v>
      </c>
      <c r="C8" t="s">
        <v>27</v>
      </c>
      <c r="D8" t="s">
        <v>416</v>
      </c>
    </row>
    <row r="9" spans="1:7">
      <c r="A9" t="s">
        <v>422</v>
      </c>
      <c r="D9" t="s">
        <v>416</v>
      </c>
      <c r="E9">
        <v>26381</v>
      </c>
      <c r="F9">
        <v>28244</v>
      </c>
      <c r="G9">
        <v>23326</v>
      </c>
    </row>
    <row r="10" spans="1:7">
      <c r="A10" t="s">
        <v>418</v>
      </c>
      <c r="D10" t="s">
        <v>416</v>
      </c>
      <c r="E10">
        <v>16688</v>
      </c>
      <c r="F10">
        <v>16965</v>
      </c>
      <c r="G10">
        <v>15394</v>
      </c>
    </row>
    <row r="11" spans="1:7">
      <c r="A11" t="s">
        <v>419</v>
      </c>
      <c r="D11" t="s">
        <v>416</v>
      </c>
      <c r="E11">
        <v>19874</v>
      </c>
      <c r="F11">
        <v>18684</v>
      </c>
      <c r="G11">
        <v>13540</v>
      </c>
    </row>
    <row r="12" spans="1:7">
      <c r="A12" t="s">
        <v>423</v>
      </c>
      <c r="B12" t="s">
        <v>27</v>
      </c>
      <c r="C12" t="s">
        <v>27</v>
      </c>
      <c r="D12" t="s">
        <v>416</v>
      </c>
      <c r="E12">
        <v>62943</v>
      </c>
      <c r="F12">
        <v>63893</v>
      </c>
      <c r="G12">
        <v>52260</v>
      </c>
    </row>
    <row r="13" spans="1:7">
      <c r="A13" t="s">
        <v>424</v>
      </c>
      <c r="B13" t="s">
        <v>425</v>
      </c>
      <c r="C13" t="s">
        <v>32</v>
      </c>
      <c r="D13" t="s">
        <v>416</v>
      </c>
      <c r="E13">
        <v>64417</v>
      </c>
      <c r="F13">
        <v>63785</v>
      </c>
      <c r="G13">
        <v>68106</v>
      </c>
    </row>
    <row r="14" spans="1:7">
      <c r="A14" t="s">
        <v>426</v>
      </c>
      <c r="B14" t="s">
        <v>425</v>
      </c>
      <c r="C14" t="s">
        <v>32</v>
      </c>
      <c r="D14" t="s">
        <v>416</v>
      </c>
      <c r="E14">
        <v>506</v>
      </c>
      <c r="F14">
        <v>500</v>
      </c>
      <c r="G14">
        <v>566</v>
      </c>
    </row>
    <row r="15" spans="1:7">
      <c r="A15" t="s">
        <v>427</v>
      </c>
      <c r="B15" t="s">
        <v>58</v>
      </c>
      <c r="C15" t="s">
        <v>58</v>
      </c>
      <c r="D15" t="s">
        <v>416</v>
      </c>
    </row>
    <row r="16" spans="1:7">
      <c r="A16" t="s">
        <v>428</v>
      </c>
      <c r="D16" t="s">
        <v>416</v>
      </c>
      <c r="E16">
        <v>27936</v>
      </c>
      <c r="F16">
        <v>29048</v>
      </c>
      <c r="G16">
        <v>26688</v>
      </c>
    </row>
    <row r="17" spans="1:7">
      <c r="A17" t="s">
        <v>429</v>
      </c>
      <c r="B17" t="s">
        <v>430</v>
      </c>
      <c r="C17" t="s">
        <v>35</v>
      </c>
      <c r="D17" t="s">
        <v>416</v>
      </c>
      <c r="E17">
        <v>-18075</v>
      </c>
      <c r="F17">
        <v>-20823</v>
      </c>
      <c r="G17">
        <v>19740</v>
      </c>
    </row>
    <row r="18" spans="1:7">
      <c r="A18" t="s">
        <v>431</v>
      </c>
      <c r="B18" t="s">
        <v>36</v>
      </c>
      <c r="C18" t="s">
        <v>36</v>
      </c>
      <c r="D18" t="s">
        <v>416</v>
      </c>
      <c r="E18">
        <v>24028</v>
      </c>
      <c r="F18">
        <v>19875</v>
      </c>
      <c r="G18">
        <v>21818</v>
      </c>
    </row>
    <row r="19" spans="1:7">
      <c r="A19" t="s">
        <v>432</v>
      </c>
      <c r="D19" t="s">
        <v>416</v>
      </c>
      <c r="E19">
        <v>2631</v>
      </c>
      <c r="F19">
        <v>2409</v>
      </c>
      <c r="G19">
        <v>2199</v>
      </c>
    </row>
    <row r="20" spans="1:7">
      <c r="A20" t="s">
        <v>433</v>
      </c>
      <c r="B20" t="s">
        <v>434</v>
      </c>
      <c r="C20" t="s">
        <v>43</v>
      </c>
      <c r="D20" t="s">
        <v>416</v>
      </c>
      <c r="E20">
        <v>-1879</v>
      </c>
      <c r="F20">
        <v>-1392</v>
      </c>
      <c r="G20">
        <v>1243</v>
      </c>
    </row>
    <row r="21" spans="1:7">
      <c r="A21" t="s">
        <v>435</v>
      </c>
      <c r="D21" t="s">
        <v>416</v>
      </c>
      <c r="E21">
        <v>1798</v>
      </c>
      <c r="F21">
        <v>1561</v>
      </c>
      <c r="G21">
        <v>283</v>
      </c>
    </row>
    <row r="22" spans="1:7">
      <c r="A22" t="s">
        <v>436</v>
      </c>
      <c r="D22" t="s">
        <v>416</v>
      </c>
      <c r="G22">
        <v>180</v>
      </c>
    </row>
    <row r="23" spans="1:7">
      <c r="A23" t="s">
        <v>437</v>
      </c>
      <c r="B23" t="s">
        <v>36</v>
      </c>
      <c r="C23" t="s">
        <v>36</v>
      </c>
      <c r="D23" t="s">
        <v>416</v>
      </c>
      <c r="E23">
        <v>-150</v>
      </c>
      <c r="F23">
        <v>-85</v>
      </c>
      <c r="G23">
        <v>268</v>
      </c>
    </row>
    <row r="24" spans="1:7">
      <c r="A24" t="s">
        <v>438</v>
      </c>
      <c r="B24" t="s">
        <v>45</v>
      </c>
      <c r="C24" t="s">
        <v>45</v>
      </c>
      <c r="D24" t="s">
        <v>416</v>
      </c>
      <c r="E24">
        <v>76497</v>
      </c>
      <c r="F24">
        <v>75193</v>
      </c>
      <c r="G24">
        <v>72419</v>
      </c>
    </row>
    <row r="25" spans="1:7">
      <c r="A25" t="s">
        <v>439</v>
      </c>
      <c r="B25" t="s">
        <v>440</v>
      </c>
      <c r="C25" t="s">
        <v>46</v>
      </c>
      <c r="D25" t="s">
        <v>416</v>
      </c>
      <c r="E25">
        <v>-12080</v>
      </c>
      <c r="F25">
        <v>-11408</v>
      </c>
      <c r="G25">
        <v>-4313</v>
      </c>
    </row>
    <row r="26" spans="1:7">
      <c r="A26" t="s">
        <v>441</v>
      </c>
      <c r="B26" t="s">
        <v>56</v>
      </c>
      <c r="C26" t="s">
        <v>56</v>
      </c>
      <c r="D26" t="s">
        <v>416</v>
      </c>
    </row>
    <row r="27" spans="1:7">
      <c r="A27" t="s">
        <v>442</v>
      </c>
      <c r="B27" t="s">
        <v>54</v>
      </c>
      <c r="C27" t="s">
        <v>54</v>
      </c>
      <c r="D27" t="s">
        <v>416</v>
      </c>
      <c r="E27">
        <v>-98</v>
      </c>
      <c r="F27">
        <v>-162</v>
      </c>
      <c r="G27">
        <v>-92</v>
      </c>
    </row>
    <row r="28" spans="1:7">
      <c r="A28" t="s">
        <v>443</v>
      </c>
      <c r="B28" t="s">
        <v>51</v>
      </c>
      <c r="C28" t="s">
        <v>51</v>
      </c>
      <c r="D28" t="s">
        <v>416</v>
      </c>
      <c r="E28">
        <v>10</v>
      </c>
      <c r="F28">
        <v>15</v>
      </c>
      <c r="G28">
        <v>29</v>
      </c>
    </row>
    <row r="29" spans="1:7">
      <c r="A29" t="s">
        <v>444</v>
      </c>
      <c r="B29" t="s">
        <v>445</v>
      </c>
      <c r="C29" t="s">
        <v>33</v>
      </c>
      <c r="D29" t="s">
        <v>416</v>
      </c>
      <c r="E29">
        <v>-391</v>
      </c>
      <c r="F29">
        <v>224</v>
      </c>
      <c r="G29">
        <v>-491</v>
      </c>
    </row>
    <row r="30" spans="1:7">
      <c r="A30" t="s">
        <v>446</v>
      </c>
      <c r="B30" t="s">
        <v>447</v>
      </c>
      <c r="C30" t="s">
        <v>61</v>
      </c>
      <c r="D30" t="s">
        <v>416</v>
      </c>
      <c r="E30">
        <v>-11601</v>
      </c>
      <c r="F30">
        <v>-11485</v>
      </c>
      <c r="G30">
        <v>-3759</v>
      </c>
    </row>
    <row r="31" spans="1:7">
      <c r="A31" t="s">
        <v>448</v>
      </c>
      <c r="B31" t="s">
        <v>62</v>
      </c>
      <c r="C31" t="s">
        <v>62</v>
      </c>
      <c r="D31" t="s">
        <v>416</v>
      </c>
      <c r="E31">
        <v>-3251</v>
      </c>
      <c r="F31">
        <v>236</v>
      </c>
      <c r="G31">
        <v>6</v>
      </c>
    </row>
    <row r="32" spans="1:7">
      <c r="A32" t="s">
        <v>449</v>
      </c>
      <c r="B32" t="s">
        <v>66</v>
      </c>
      <c r="C32" t="s">
        <v>66</v>
      </c>
      <c r="D32" t="s">
        <v>416</v>
      </c>
      <c r="E32">
        <v>-8350</v>
      </c>
      <c r="F32">
        <v>-11721</v>
      </c>
      <c r="G32">
        <v>-3765</v>
      </c>
    </row>
    <row r="33" spans="1:7">
      <c r="A33" t="s">
        <v>450</v>
      </c>
      <c r="D33" t="s">
        <v>416</v>
      </c>
      <c r="E33">
        <v>22801</v>
      </c>
      <c r="F33">
        <v>22615</v>
      </c>
      <c r="G33">
        <v>22483</v>
      </c>
    </row>
    <row r="34" spans="1:7">
      <c r="A34" t="s">
        <v>374</v>
      </c>
      <c r="D34" t="s">
        <v>416</v>
      </c>
    </row>
    <row r="35" spans="1:7">
      <c r="A35" t="s">
        <v>375</v>
      </c>
      <c r="D35" t="s">
        <v>416</v>
      </c>
    </row>
    <row r="36" spans="1:7">
      <c r="A36" t="s">
        <v>451</v>
      </c>
      <c r="D36" t="s">
        <v>416</v>
      </c>
    </row>
    <row r="37" spans="1:7">
      <c r="D37" t="s">
        <v>416</v>
      </c>
    </row>
    <row r="38" spans="1:7">
      <c r="A38" t="s">
        <v>452</v>
      </c>
      <c r="D38" t="s">
        <v>416</v>
      </c>
    </row>
    <row r="39" spans="1:7">
      <c r="A39" t="s">
        <v>449</v>
      </c>
      <c r="B39" t="s">
        <v>66</v>
      </c>
      <c r="C39" t="s">
        <v>66</v>
      </c>
      <c r="D39" t="s">
        <v>416</v>
      </c>
      <c r="E39">
        <v>-8350</v>
      </c>
      <c r="F39">
        <v>-11721</v>
      </c>
      <c r="G39">
        <v>-3765</v>
      </c>
    </row>
    <row r="40" spans="1:7">
      <c r="A40" t="s">
        <v>453</v>
      </c>
      <c r="B40" t="s">
        <v>454</v>
      </c>
      <c r="C40" t="s">
        <v>455</v>
      </c>
      <c r="D40" t="s">
        <v>416</v>
      </c>
    </row>
    <row r="41" spans="1:7">
      <c r="A41" t="s">
        <v>456</v>
      </c>
      <c r="B41" t="s">
        <v>59</v>
      </c>
      <c r="C41" t="s">
        <v>59</v>
      </c>
      <c r="D41" t="s">
        <v>416</v>
      </c>
      <c r="E41">
        <v>-51</v>
      </c>
      <c r="F41">
        <v>-27</v>
      </c>
      <c r="G41">
        <v>-26</v>
      </c>
    </row>
    <row r="42" spans="1:7">
      <c r="A42" t="s">
        <v>457</v>
      </c>
      <c r="B42" t="s">
        <v>458</v>
      </c>
      <c r="C42" t="s">
        <v>459</v>
      </c>
      <c r="D42" t="s">
        <v>416</v>
      </c>
      <c r="E42">
        <v>-8401</v>
      </c>
      <c r="F42">
        <v>-11748</v>
      </c>
      <c r="G42">
        <v>-3791</v>
      </c>
    </row>
    <row r="43" spans="1:7">
      <c r="A43" t="s">
        <v>460</v>
      </c>
      <c r="D43" t="s">
        <v>416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/>
  </sheetViews>
  <sheetFormatPr defaultRowHeight="12.75"/>
  <cols>
    <col min="1" max="4" width="25.7109375" customWidth="1"/>
  </cols>
  <sheetData>
    <row r="1" spans="1:7">
      <c r="A1" t="s">
        <v>374</v>
      </c>
    </row>
    <row r="2" spans="1:7">
      <c r="A2" t="s">
        <v>375</v>
      </c>
    </row>
    <row r="3" spans="1:7">
      <c r="A3" t="s">
        <v>451</v>
      </c>
    </row>
    <row r="5" spans="1:7">
      <c r="A5" t="s">
        <v>452</v>
      </c>
    </row>
    <row r="6" spans="1:7">
      <c r="A6" t="s">
        <v>449</v>
      </c>
      <c r="B6" t="s">
        <v>232</v>
      </c>
      <c r="C6" t="s">
        <v>232</v>
      </c>
      <c r="D6" t="s">
        <v>461</v>
      </c>
      <c r="E6">
        <v>-8350</v>
      </c>
      <c r="F6">
        <v>-11721</v>
      </c>
      <c r="G6">
        <v>-3765</v>
      </c>
    </row>
    <row r="7" spans="1:7">
      <c r="A7" t="s">
        <v>453</v>
      </c>
    </row>
    <row r="8" spans="1:7">
      <c r="A8" t="s">
        <v>456</v>
      </c>
      <c r="E8">
        <v>-51</v>
      </c>
      <c r="F8">
        <v>-27</v>
      </c>
      <c r="G8">
        <v>-26</v>
      </c>
    </row>
    <row r="9" spans="1:7">
      <c r="A9" t="s">
        <v>457</v>
      </c>
      <c r="E9">
        <v>-8401</v>
      </c>
      <c r="F9">
        <v>-11748</v>
      </c>
      <c r="G9">
        <v>-3791</v>
      </c>
    </row>
    <row r="10" spans="1:7">
      <c r="A10" t="s">
        <v>460</v>
      </c>
    </row>
    <row r="11" spans="1:7">
      <c r="A11" t="s">
        <v>452</v>
      </c>
    </row>
    <row r="12" spans="1:7">
      <c r="E12">
        <v>2018</v>
      </c>
      <c r="F12">
        <v>2017</v>
      </c>
      <c r="G12">
        <v>2016</v>
      </c>
    </row>
    <row r="13" spans="1:7">
      <c r="A13" t="s">
        <v>462</v>
      </c>
      <c r="B13" t="s">
        <v>231</v>
      </c>
      <c r="C13" t="s">
        <v>231</v>
      </c>
      <c r="D13" t="s">
        <v>461</v>
      </c>
    </row>
    <row r="14" spans="1:7">
      <c r="A14" t="s">
        <v>449</v>
      </c>
      <c r="B14" t="s">
        <v>232</v>
      </c>
      <c r="C14" t="s">
        <v>232</v>
      </c>
      <c r="D14" t="s">
        <v>461</v>
      </c>
      <c r="E14">
        <v>-8350</v>
      </c>
      <c r="F14">
        <v>-11721</v>
      </c>
      <c r="G14">
        <v>-3765</v>
      </c>
    </row>
    <row r="15" spans="1:7">
      <c r="A15" t="s">
        <v>463</v>
      </c>
    </row>
    <row r="16" spans="1:7">
      <c r="A16" t="s">
        <v>464</v>
      </c>
      <c r="E16">
        <v>227</v>
      </c>
      <c r="F16">
        <v>-224</v>
      </c>
      <c r="G16">
        <v>-333</v>
      </c>
    </row>
    <row r="17" spans="1:7">
      <c r="A17" t="s">
        <v>465</v>
      </c>
      <c r="F17">
        <v>-100</v>
      </c>
      <c r="G17">
        <v>185</v>
      </c>
    </row>
    <row r="18" spans="1:7">
      <c r="A18" t="s">
        <v>436</v>
      </c>
      <c r="G18">
        <v>87</v>
      </c>
    </row>
    <row r="19" spans="1:7">
      <c r="A19" t="s">
        <v>466</v>
      </c>
      <c r="B19" t="s">
        <v>245</v>
      </c>
      <c r="C19" t="s">
        <v>245</v>
      </c>
      <c r="D19" t="s">
        <v>461</v>
      </c>
      <c r="F19">
        <v>70</v>
      </c>
      <c r="G19">
        <v>381</v>
      </c>
    </row>
    <row r="20" spans="1:7">
      <c r="A20" t="s">
        <v>42</v>
      </c>
      <c r="B20" t="s">
        <v>236</v>
      </c>
      <c r="C20" t="s">
        <v>236</v>
      </c>
      <c r="D20" t="s">
        <v>461</v>
      </c>
      <c r="E20">
        <v>2631</v>
      </c>
      <c r="F20">
        <v>2409</v>
      </c>
      <c r="G20">
        <v>2199</v>
      </c>
    </row>
    <row r="21" spans="1:7">
      <c r="A21" t="s">
        <v>467</v>
      </c>
      <c r="B21" t="s">
        <v>240</v>
      </c>
      <c r="C21" t="s">
        <v>240</v>
      </c>
      <c r="D21" t="s">
        <v>461</v>
      </c>
      <c r="E21">
        <v>1879</v>
      </c>
      <c r="F21">
        <v>1392</v>
      </c>
      <c r="G21">
        <v>1243</v>
      </c>
    </row>
    <row r="22" spans="1:7">
      <c r="A22" t="s">
        <v>468</v>
      </c>
      <c r="E22">
        <v>10016</v>
      </c>
      <c r="F22">
        <v>8012</v>
      </c>
      <c r="G22">
        <v>1022</v>
      </c>
    </row>
    <row r="23" spans="1:7">
      <c r="A23" t="s">
        <v>469</v>
      </c>
      <c r="B23" t="s">
        <v>248</v>
      </c>
      <c r="C23" t="s">
        <v>248</v>
      </c>
      <c r="D23" t="s">
        <v>461</v>
      </c>
      <c r="E23">
        <v>4688</v>
      </c>
      <c r="F23">
        <v>2427</v>
      </c>
      <c r="G23">
        <v>3405</v>
      </c>
    </row>
    <row r="24" spans="1:7">
      <c r="A24" t="s">
        <v>470</v>
      </c>
      <c r="G24">
        <v>93</v>
      </c>
    </row>
    <row r="25" spans="1:7">
      <c r="A25" t="s">
        <v>471</v>
      </c>
      <c r="B25" t="s">
        <v>269</v>
      </c>
      <c r="C25" t="s">
        <v>269</v>
      </c>
      <c r="E25">
        <v>-3085</v>
      </c>
      <c r="F25">
        <v>142</v>
      </c>
      <c r="G25">
        <v>23</v>
      </c>
    </row>
    <row r="26" spans="1:7">
      <c r="A26" t="s">
        <v>472</v>
      </c>
      <c r="E26">
        <v>-17</v>
      </c>
      <c r="F26">
        <v>-18</v>
      </c>
      <c r="G26">
        <v>-564</v>
      </c>
    </row>
    <row r="27" spans="1:7">
      <c r="A27" t="s">
        <v>473</v>
      </c>
      <c r="B27" t="s">
        <v>251</v>
      </c>
      <c r="C27" t="s">
        <v>251</v>
      </c>
      <c r="D27" t="s">
        <v>461</v>
      </c>
    </row>
    <row r="28" spans="1:7">
      <c r="A28" t="s">
        <v>474</v>
      </c>
      <c r="B28" t="s">
        <v>265</v>
      </c>
      <c r="C28" t="s">
        <v>265</v>
      </c>
      <c r="D28" t="s">
        <v>461</v>
      </c>
      <c r="E28">
        <v>-719</v>
      </c>
      <c r="F28">
        <v>6372</v>
      </c>
      <c r="G28">
        <v>3237</v>
      </c>
    </row>
    <row r="29" spans="1:7">
      <c r="A29" t="s">
        <v>382</v>
      </c>
      <c r="B29" t="s">
        <v>261</v>
      </c>
      <c r="C29" t="s">
        <v>261</v>
      </c>
      <c r="D29" t="s">
        <v>461</v>
      </c>
      <c r="E29">
        <v>229</v>
      </c>
      <c r="F29">
        <v>476</v>
      </c>
      <c r="G29">
        <v>-2051</v>
      </c>
    </row>
    <row r="30" spans="1:7">
      <c r="A30" t="s">
        <v>475</v>
      </c>
      <c r="B30" t="s">
        <v>476</v>
      </c>
      <c r="C30" t="s">
        <v>476</v>
      </c>
      <c r="D30" t="s">
        <v>461</v>
      </c>
      <c r="E30">
        <v>1485</v>
      </c>
      <c r="F30">
        <v>1946</v>
      </c>
      <c r="G30">
        <v>-4532</v>
      </c>
    </row>
    <row r="31" spans="1:7">
      <c r="A31" t="s">
        <v>396</v>
      </c>
      <c r="B31" t="s">
        <v>275</v>
      </c>
      <c r="C31" t="s">
        <v>275</v>
      </c>
      <c r="D31" t="s">
        <v>461</v>
      </c>
      <c r="E31">
        <v>130</v>
      </c>
      <c r="F31">
        <v>554</v>
      </c>
      <c r="G31">
        <v>-7896</v>
      </c>
    </row>
    <row r="32" spans="1:7">
      <c r="A32" t="s">
        <v>397</v>
      </c>
      <c r="B32" t="s">
        <v>269</v>
      </c>
      <c r="C32" t="s">
        <v>269</v>
      </c>
      <c r="D32" t="s">
        <v>461</v>
      </c>
      <c r="E32">
        <v>-2448</v>
      </c>
      <c r="F32">
        <v>-4034</v>
      </c>
      <c r="G32">
        <v>9364</v>
      </c>
    </row>
    <row r="33" spans="1:7">
      <c r="A33" t="s">
        <v>399</v>
      </c>
      <c r="B33" t="s">
        <v>277</v>
      </c>
      <c r="C33" t="s">
        <v>277</v>
      </c>
      <c r="D33" t="s">
        <v>461</v>
      </c>
      <c r="E33">
        <v>653</v>
      </c>
      <c r="F33">
        <v>-4250</v>
      </c>
      <c r="G33">
        <v>5330</v>
      </c>
    </row>
    <row r="34" spans="1:7">
      <c r="A34" t="s">
        <v>477</v>
      </c>
      <c r="B34" t="s">
        <v>478</v>
      </c>
      <c r="C34" t="s">
        <v>247</v>
      </c>
      <c r="D34" t="s">
        <v>461</v>
      </c>
      <c r="E34">
        <v>-19</v>
      </c>
      <c r="F34">
        <v>45</v>
      </c>
      <c r="G34">
        <v>16</v>
      </c>
    </row>
    <row r="35" spans="1:7">
      <c r="A35" t="s">
        <v>479</v>
      </c>
      <c r="D35" t="s">
        <v>461</v>
      </c>
      <c r="E35">
        <v>-426</v>
      </c>
      <c r="F35">
        <v>-65</v>
      </c>
      <c r="G35">
        <v>-226</v>
      </c>
    </row>
    <row r="36" spans="1:7">
      <c r="A36" t="s">
        <v>480</v>
      </c>
      <c r="B36" t="s">
        <v>285</v>
      </c>
      <c r="C36" t="s">
        <v>285</v>
      </c>
      <c r="D36" t="s">
        <v>461</v>
      </c>
      <c r="E36">
        <v>6874</v>
      </c>
      <c r="F36">
        <v>3433</v>
      </c>
      <c r="G36">
        <v>7218</v>
      </c>
    </row>
    <row r="37" spans="1:7">
      <c r="A37" t="s">
        <v>481</v>
      </c>
      <c r="B37" t="s">
        <v>286</v>
      </c>
      <c r="C37" t="s">
        <v>286</v>
      </c>
      <c r="D37" t="s">
        <v>482</v>
      </c>
    </row>
    <row r="38" spans="1:7">
      <c r="A38" t="s">
        <v>483</v>
      </c>
      <c r="B38" t="s">
        <v>287</v>
      </c>
      <c r="C38" t="s">
        <v>287</v>
      </c>
      <c r="D38" t="s">
        <v>482</v>
      </c>
      <c r="E38">
        <v>-6140</v>
      </c>
      <c r="F38">
        <v>-4158</v>
      </c>
      <c r="G38">
        <v>-5900</v>
      </c>
    </row>
    <row r="39" spans="1:7">
      <c r="A39" t="s">
        <v>484</v>
      </c>
      <c r="B39" t="s">
        <v>289</v>
      </c>
      <c r="C39" t="s">
        <v>289</v>
      </c>
      <c r="D39" t="s">
        <v>482</v>
      </c>
      <c r="E39">
        <v>-8918</v>
      </c>
      <c r="F39">
        <v>-11888</v>
      </c>
      <c r="G39">
        <v>-15048</v>
      </c>
    </row>
    <row r="40" spans="1:7">
      <c r="A40" t="s">
        <v>485</v>
      </c>
      <c r="D40" t="s">
        <v>482</v>
      </c>
      <c r="E40">
        <v>-27</v>
      </c>
      <c r="F40">
        <v>2181</v>
      </c>
      <c r="G40">
        <v>-65</v>
      </c>
    </row>
    <row r="41" spans="1:7">
      <c r="A41" t="s">
        <v>486</v>
      </c>
      <c r="B41" t="s">
        <v>296</v>
      </c>
      <c r="C41" t="s">
        <v>296</v>
      </c>
      <c r="D41" t="s">
        <v>482</v>
      </c>
      <c r="E41">
        <v>-15085</v>
      </c>
      <c r="F41">
        <v>-13865</v>
      </c>
      <c r="G41">
        <v>-21013</v>
      </c>
    </row>
    <row r="42" spans="1:7">
      <c r="A42" t="s">
        <v>487</v>
      </c>
      <c r="B42" t="s">
        <v>297</v>
      </c>
      <c r="C42" t="s">
        <v>297</v>
      </c>
      <c r="D42" t="s">
        <v>488</v>
      </c>
    </row>
    <row r="43" spans="1:7">
      <c r="A43" t="s">
        <v>489</v>
      </c>
      <c r="B43" t="s">
        <v>277</v>
      </c>
      <c r="C43" t="s">
        <v>277</v>
      </c>
      <c r="D43" t="s">
        <v>461</v>
      </c>
      <c r="F43">
        <v>-197</v>
      </c>
    </row>
    <row r="44" spans="1:7">
      <c r="A44" t="s">
        <v>490</v>
      </c>
      <c r="B44" t="s">
        <v>302</v>
      </c>
      <c r="C44" t="s">
        <v>302</v>
      </c>
      <c r="D44" t="s">
        <v>488</v>
      </c>
      <c r="E44">
        <v>-124</v>
      </c>
      <c r="F44">
        <v>-117</v>
      </c>
      <c r="G44">
        <v>-142</v>
      </c>
    </row>
    <row r="45" spans="1:7">
      <c r="A45" t="s">
        <v>491</v>
      </c>
      <c r="B45" t="s">
        <v>298</v>
      </c>
      <c r="C45" t="s">
        <v>298</v>
      </c>
      <c r="D45" t="s">
        <v>488</v>
      </c>
      <c r="E45">
        <v>-1171</v>
      </c>
      <c r="F45">
        <v>-533</v>
      </c>
      <c r="G45">
        <v>-435</v>
      </c>
    </row>
    <row r="46" spans="1:7">
      <c r="A46" t="s">
        <v>492</v>
      </c>
      <c r="B46" t="s">
        <v>285</v>
      </c>
      <c r="C46" t="s">
        <v>285</v>
      </c>
      <c r="D46" t="s">
        <v>461</v>
      </c>
      <c r="E46">
        <v>-1295</v>
      </c>
      <c r="F46">
        <v>-847</v>
      </c>
      <c r="G46">
        <v>-577</v>
      </c>
    </row>
    <row r="47" spans="1:7">
      <c r="A47" t="s">
        <v>493</v>
      </c>
      <c r="B47" t="s">
        <v>313</v>
      </c>
      <c r="C47" t="s">
        <v>313</v>
      </c>
      <c r="D47" t="s">
        <v>488</v>
      </c>
      <c r="E47">
        <v>194</v>
      </c>
      <c r="F47">
        <v>-74</v>
      </c>
      <c r="G47">
        <v>-87</v>
      </c>
    </row>
    <row r="48" spans="1:7">
      <c r="A48" t="s">
        <v>494</v>
      </c>
      <c r="B48" t="s">
        <v>314</v>
      </c>
      <c r="C48" t="s">
        <v>314</v>
      </c>
      <c r="D48" t="s">
        <v>488</v>
      </c>
      <c r="E48">
        <v>-9312</v>
      </c>
      <c r="F48">
        <v>-11353</v>
      </c>
      <c r="G48">
        <v>-14459</v>
      </c>
    </row>
    <row r="49" spans="1:7">
      <c r="A49" t="s">
        <v>495</v>
      </c>
      <c r="B49" t="s">
        <v>495</v>
      </c>
      <c r="C49" t="s">
        <v>315</v>
      </c>
      <c r="D49" t="s">
        <v>488</v>
      </c>
      <c r="E49">
        <v>49255</v>
      </c>
      <c r="F49">
        <v>60608</v>
      </c>
      <c r="G49">
        <v>75067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9FA76A-3B7D-4077-9A10-45165BDF0A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193ED-3193-4B77-B932-904828CEBC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ACB295-8879-45A8-875E-DEAF791C27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2021-10-14T04:58:19Z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