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209" i="1" l="1"/>
  <c r="F209" i="1"/>
  <c r="F187" i="1"/>
  <c r="G184" i="1"/>
  <c r="F184" i="1"/>
  <c r="G157" i="1"/>
  <c r="F157" i="1"/>
  <c r="G92" i="1"/>
  <c r="F92" i="1"/>
  <c r="G433" i="1" l="1"/>
  <c r="F433" i="1"/>
  <c r="G432" i="1"/>
  <c r="F432" i="1"/>
  <c r="F418" i="1"/>
  <c r="G417" i="1"/>
  <c r="G418" i="1" s="1"/>
  <c r="F417" i="1"/>
  <c r="G410" i="1"/>
  <c r="G409" i="1"/>
  <c r="G397" i="1"/>
  <c r="F397" i="1"/>
  <c r="F409" i="1" s="1"/>
  <c r="F410" i="1" s="1"/>
  <c r="N382" i="1"/>
  <c r="O381" i="1"/>
  <c r="N381" i="1"/>
  <c r="M381" i="1"/>
  <c r="L381" i="1"/>
  <c r="K381" i="1"/>
  <c r="J381" i="1"/>
  <c r="I377" i="1"/>
  <c r="K376" i="1"/>
  <c r="O375" i="1"/>
  <c r="N375" i="1"/>
  <c r="M375" i="1"/>
  <c r="L375" i="1"/>
  <c r="K375" i="1"/>
  <c r="J375" i="1"/>
  <c r="O373" i="1"/>
  <c r="H373" i="1"/>
  <c r="L371" i="1"/>
  <c r="K371" i="1"/>
  <c r="N370" i="1"/>
  <c r="M370" i="1"/>
  <c r="O369" i="1"/>
  <c r="J369" i="1"/>
  <c r="H369" i="1"/>
  <c r="L368" i="1"/>
  <c r="I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K366" i="1" s="1"/>
  <c r="K12" i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F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128" i="1" l="1"/>
  <c r="G7" i="1" s="1"/>
  <c r="G12" i="1" s="1"/>
  <c r="G376" i="1" s="1"/>
  <c r="G44" i="1"/>
  <c r="G378" i="1" s="1"/>
  <c r="G369" i="1"/>
  <c r="F384" i="1"/>
  <c r="F13" i="1"/>
  <c r="F377" i="1"/>
  <c r="F353" i="1"/>
  <c r="F355" i="1" s="1"/>
  <c r="F357" i="1" s="1"/>
  <c r="F385" i="1"/>
  <c r="F383" i="1"/>
  <c r="F382" i="1"/>
  <c r="G353" i="1"/>
  <c r="G355" i="1" s="1"/>
  <c r="G357" i="1" s="1"/>
  <c r="G385" i="1"/>
  <c r="F12" i="1"/>
  <c r="F376" i="1" s="1"/>
  <c r="G383" i="1"/>
  <c r="G382" i="1"/>
  <c r="J372" i="1"/>
  <c r="F375" i="1"/>
  <c r="L376" i="1"/>
  <c r="H378" i="1"/>
  <c r="F381" i="1"/>
  <c r="L382" i="1"/>
  <c r="H384" i="1"/>
  <c r="L366" i="1"/>
  <c r="J368" i="1"/>
  <c r="J377" i="1"/>
  <c r="J383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L372" i="1"/>
  <c r="H375" i="1"/>
  <c r="H381" i="1"/>
  <c r="I365" i="1"/>
  <c r="M368" i="1"/>
  <c r="M372" i="1"/>
  <c r="I375" i="1"/>
  <c r="O376" i="1"/>
  <c r="M377" i="1"/>
  <c r="K378" i="1"/>
  <c r="O382" i="1"/>
  <c r="H365" i="1"/>
  <c r="J378" i="1"/>
  <c r="F363" i="1"/>
  <c r="N368" i="1"/>
  <c r="N372" i="1"/>
  <c r="H376" i="1"/>
  <c r="N377" i="1"/>
  <c r="L378" i="1"/>
  <c r="H382" i="1"/>
  <c r="J384" i="1"/>
  <c r="G363" i="1"/>
  <c r="O368" i="1"/>
  <c r="G377" i="1"/>
  <c r="O377" i="1"/>
  <c r="I382" i="1"/>
  <c r="F44" i="1"/>
  <c r="H363" i="1"/>
  <c r="G13" i="1"/>
  <c r="G59" i="1" l="1"/>
  <c r="G67" i="1" s="1"/>
  <c r="G71" i="1" s="1"/>
  <c r="G373" i="1" s="1"/>
  <c r="G370" i="1"/>
  <c r="G366" i="1"/>
  <c r="G14" i="1"/>
  <c r="F366" i="1"/>
  <c r="F14" i="1"/>
  <c r="F378" i="1"/>
  <c r="F370" i="1"/>
  <c r="F59" i="1"/>
  <c r="F67" i="1" s="1"/>
  <c r="F71" i="1" s="1"/>
  <c r="G6" i="1" l="1"/>
  <c r="G371" i="1" s="1"/>
  <c r="G372" i="1"/>
  <c r="G83" i="1"/>
  <c r="F373" i="1"/>
  <c r="F83" i="1"/>
  <c r="F6" i="1"/>
  <c r="F372" i="1"/>
  <c r="G365" i="1" l="1"/>
  <c r="F371" i="1"/>
  <c r="F365" i="1"/>
</calcChain>
</file>

<file path=xl/sharedStrings.xml><?xml version="1.0" encoding="utf-8"?>
<sst xmlns="http://schemas.openxmlformats.org/spreadsheetml/2006/main" count="539" uniqueCount="454">
  <si>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</si>
  <si>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</si>
  <si>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</si>
  <si>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</si>
  <si>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</si>
  <si>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</si>
  <si>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</si>
  <si>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</si>
  <si>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</si>
  <si>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</si>
  <si>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</si>
  <si>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</si>
  <si>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</si>
  <si>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</si>
  <si>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</si>
  <si>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</si>
  <si>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</si>
  <si>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</si>
  <si>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</si>
  <si>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</si>
  <si>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</si>
  <si>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</si>
  <si>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</si>
  <si>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</si>
  <si>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</si>
  <si>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</si>
  <si>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</si>
  <si>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</si>
  <si>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</si>
  <si>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</si>
  <si>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</si>
  <si>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</si>
  <si>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</si>
  <si>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</si>
  <si>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</si>
  <si>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</si>
  <si>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</si>
  <si>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</si>
  <si>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</si>
  <si>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</si>
  <si>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</si>
  <si>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</si>
  <si>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</si>
  <si>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</si>
  <si>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</si>
  <si>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</si>
  <si>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</si>
  <si>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</si>
  <si>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</si>
  <si>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</si>
  <si>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</si>
  <si>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</si>
  <si>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</si>
  <si>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</si>
  <si>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</si>
  <si>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</si>
  <si>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</si>
  <si>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</si>
  <si>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</si>
  <si>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</si>
  <si>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</si>
  <si>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</si>
  <si>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</si>
  <si>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</si>
  <si>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</si>
  <si>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</si>
  <si>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</si>
  <si>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</si>
  <si>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</si>
  <si>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</si>
  <si>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</si>
  <si>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</si>
  <si>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</si>
  <si>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</si>
  <si>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</si>
  <si>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</si>
  <si>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</si>
  <si>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</si>
  <si>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</si>
  <si>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</si>
  <si>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</si>
  <si>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</si>
  <si>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</si>
  <si>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</si>
  <si>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</si>
  <si>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</si>
  <si>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</si>
  <si>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</si>
  <si>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</si>
  <si>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</si>
  <si>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</si>
  <si>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</si>
  <si>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</si>
  <si>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</si>
  <si>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</si>
  <si>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</si>
  <si>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</si>
  <si>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</si>
  <si>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</si>
  <si>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</si>
  <si>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</si>
  <si>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</si>
  <si>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</si>
  <si>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</si>
  <si>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</si>
  <si>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</si>
  <si>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</si>
  <si>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</si>
  <si>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</si>
  <si>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</si>
  <si>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</si>
  <si>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</si>
  <si>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</si>
  <si>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</si>
  <si>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</si>
  <si>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</si>
  <si>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</si>
  <si>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</si>
  <si>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</si>
  <si>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</si>
  <si>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</si>
  <si>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</si>
  <si>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</si>
  <si>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</si>
  <si>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</si>
  <si>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</si>
  <si>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</si>
  <si>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</si>
  <si>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</si>
  <si>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</si>
  <si>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</si>
  <si>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</si>
  <si>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</si>
  <si>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</si>
  <si>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</si>
  <si>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</si>
  <si>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</si>
  <si>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</si>
  <si>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</si>
  <si>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</si>
  <si>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</si>
  <si>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</si>
  <si>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</si>
  <si>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</si>
  <si>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</si>
  <si>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</si>
  <si>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</si>
  <si>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</si>
  <si>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</si>
  <si>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</si>
  <si>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</si>
  <si>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</si>
  <si>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</si>
  <si>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</si>
  <si>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</si>
  <si>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</si>
  <si>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</si>
  <si>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</si>
  <si>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</si>
  <si>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</si>
  <si>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</si>
  <si>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</si>
  <si>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</si>
  <si>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</si>
  <si>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</si>
  <si>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</si>
  <si>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</si>
  <si>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</si>
  <si>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</si>
  <si>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</si>
  <si>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</si>
  <si>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</si>
  <si>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</si>
  <si>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</si>
  <si>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</si>
  <si>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</si>
  <si>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</si>
  <si>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</si>
  <si>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</si>
  <si>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</si>
  <si>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</si>
  <si>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</si>
  <si>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</si>
  <si>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</si>
  <si>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</si>
  <si>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</si>
  <si>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</si>
  <si>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</si>
  <si>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</si>
  <si>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</si>
  <si>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</si>
  <si>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</si>
  <si>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</si>
  <si>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</si>
  <si>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</si>
  <si>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</si>
  <si>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</si>
  <si>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</si>
  <si>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</si>
  <si>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</si>
  <si>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</si>
  <si>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</si>
  <si>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</si>
  <si>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</si>
  <si>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</si>
  <si>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</si>
  <si>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</si>
  <si>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</si>
  <si>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</si>
  <si>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</si>
  <si>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</si>
  <si>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</si>
  <si>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</si>
  <si>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</si>
  <si>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</si>
  <si>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</si>
  <si>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</si>
  <si>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</si>
  <si>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</si>
  <si>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</si>
  <si>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</si>
  <si>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</si>
  <si>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</si>
  <si>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</si>
  <si>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</si>
  <si>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</si>
  <si>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</si>
  <si>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</si>
  <si>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</si>
  <si>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</si>
  <si>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</si>
  <si>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</si>
  <si>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</si>
  <si>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</si>
  <si>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</si>
  <si>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</si>
  <si>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</si>
  <si>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</si>
  <si>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</si>
  <si>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</si>
  <si>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</si>
  <si>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</si>
  <si>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</si>
  <si>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</si>
  <si>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</si>
  <si>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</si>
  <si>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</si>
  <si>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</si>
  <si>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</si>
  <si>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</si>
  <si>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</si>
  <si>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</si>
  <si>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</si>
  <si>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</si>
  <si>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</si>
  <si>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</si>
  <si>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</si>
  <si>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</si>
  <si>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</si>
  <si>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</si>
  <si>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</si>
  <si>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</si>
  <si>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</si>
  <si>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</si>
  <si>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</si>
  <si>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</si>
  <si>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</si>
  <si>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</si>
  <si>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</si>
  <si>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</si>
  <si>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</si>
  <si>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</si>
  <si>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</si>
  <si>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</si>
  <si>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</si>
  <si>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</si>
  <si>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</si>
  <si>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</si>
  <si>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</si>
  <si>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</si>
  <si>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</si>
  <si>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</si>
  <si>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</si>
  <si>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</si>
  <si>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</si>
  <si>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</si>
  <si>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</si>
  <si>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</si>
  <si>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</si>
  <si>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</si>
  <si>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</si>
  <si>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</si>
  <si>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</si>
  <si>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</si>
  <si>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</si>
  <si>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</si>
  <si>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</si>
  <si>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</si>
  <si>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</si>
  <si>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</si>
  <si>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</si>
  <si>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</si>
  <si>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</si>
  <si>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</si>
  <si>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</si>
  <si>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</si>
  <si>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</si>
  <si>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</si>
  <si>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</si>
  <si>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</si>
  <si>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</si>
  <si>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</si>
  <si>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</si>
  <si>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</si>
  <si>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</si>
  <si>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</si>
  <si>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</si>
  <si>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</si>
  <si>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</si>
  <si>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</si>
  <si>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</si>
  <si>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</si>
  <si>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</si>
  <si>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</si>
  <si>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</si>
  <si>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</si>
  <si>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</si>
  <si>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</si>
  <si>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</si>
  <si>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</si>
  <si>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</si>
  <si>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</si>
  <si>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</si>
  <si>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</si>
  <si>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</si>
  <si>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</si>
  <si>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</si>
  <si>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</si>
  <si>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</si>
  <si>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</si>
  <si>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</si>
  <si>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</si>
  <si>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</si>
  <si>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</si>
  <si>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</si>
  <si>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</si>
  <si>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</si>
  <si>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</si>
  <si>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</si>
  <si>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</si>
  <si>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</si>
  <si>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</si>
  <si>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</si>
  <si>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</si>
  <si>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</si>
  <si>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</si>
  <si>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</si>
  <si>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</si>
  <si>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</si>
  <si>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</si>
  <si>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</si>
  <si>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</si>
  <si>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</si>
  <si>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</si>
  <si>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</si>
  <si>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</si>
  <si>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</si>
  <si>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</si>
  <si>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</si>
  <si>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</si>
  <si>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</si>
  <si>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</si>
  <si>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</si>
  <si>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</si>
  <si>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</si>
  <si>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</si>
  <si>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</si>
  <si>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</si>
  <si>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</si>
  <si>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cost of goods sold</t>
  </si>
  <si>
    <t>research and development</t>
  </si>
  <si>
    <t>general and administrative</t>
  </si>
  <si>
    <t>administrative expenses</t>
  </si>
  <si>
    <t>amortisation</t>
  </si>
  <si>
    <t>other operating expenses</t>
  </si>
  <si>
    <t>other income (expenses)</t>
  </si>
  <si>
    <t>property, plant and equipment</t>
  </si>
  <si>
    <t>leasehold improvements</t>
  </si>
  <si>
    <t>leased assets</t>
  </si>
  <si>
    <t>accumulated depreciation and amortization</t>
  </si>
  <si>
    <t>accumulated depreciation and amortisation</t>
  </si>
  <si>
    <t>property and equipment, net</t>
  </si>
  <si>
    <t>total net fixed assets</t>
  </si>
  <si>
    <t>cash and cash equivalents</t>
  </si>
  <si>
    <t>cash and bank balance</t>
  </si>
  <si>
    <t>deferred tax liability</t>
  </si>
  <si>
    <t>ordinary shares</t>
  </si>
  <si>
    <t>revenue</t>
  </si>
  <si>
    <t>cost of revenue (exclusive of amortization of acquired intangible assets shown below)</t>
  </si>
  <si>
    <t>sales and marketing</t>
  </si>
  <si>
    <t>amortization of acquired intangible assets</t>
  </si>
  <si>
    <t>restructuring charge</t>
  </si>
  <si>
    <t>sales and distribution expenses</t>
  </si>
  <si>
    <t>operating profit and (loss)</t>
  </si>
  <si>
    <t>income from operations</t>
  </si>
  <si>
    <t>interest received and financial income</t>
  </si>
  <si>
    <t>interest paid and financial costs</t>
  </si>
  <si>
    <t>interest income</t>
  </si>
  <si>
    <t>interest expense</t>
  </si>
  <si>
    <t>other (expense) income, net</t>
  </si>
  <si>
    <t>net profit (loss) before taxation</t>
  </si>
  <si>
    <t>income before provision for income taxes</t>
  </si>
  <si>
    <t>current taxation</t>
  </si>
  <si>
    <t>provision for income taxes</t>
  </si>
  <si>
    <t>net income</t>
  </si>
  <si>
    <t>net profit (loss) after taxation</t>
  </si>
  <si>
    <t>computer and networking equipment</t>
  </si>
  <si>
    <t>purchased software</t>
  </si>
  <si>
    <t>furniture and fixtures</t>
  </si>
  <si>
    <t>office equipment</t>
  </si>
  <si>
    <t>internal-use software</t>
  </si>
  <si>
    <t>total gross fixed assets</t>
  </si>
  <si>
    <t>property and equipment, gross</t>
  </si>
  <si>
    <t>intangibles - goodwill</t>
  </si>
  <si>
    <t>intangibles - other</t>
  </si>
  <si>
    <t>goodwill</t>
  </si>
  <si>
    <t>acquired intangible assets, net</t>
  </si>
  <si>
    <t>marketable securities</t>
  </si>
  <si>
    <t>accounts receivable, net of reserves</t>
  </si>
  <si>
    <t>prepaid expenses and other current assets</t>
  </si>
  <si>
    <t>deferred income tax assets</t>
  </si>
  <si>
    <t>other assets</t>
  </si>
  <si>
    <t>marketable investments</t>
  </si>
  <si>
    <t>accounts receivable and prepayments</t>
  </si>
  <si>
    <t>available for sale investments</t>
  </si>
  <si>
    <t>deferred tax asset</t>
  </si>
  <si>
    <t>other non-current assets</t>
  </si>
  <si>
    <t>accounts payable</t>
  </si>
  <si>
    <t>accrued expenses</t>
  </si>
  <si>
    <t>deferred revenue</t>
  </si>
  <si>
    <t>convertible senior notes</t>
  </si>
  <si>
    <t>other current liabilities</t>
  </si>
  <si>
    <t>deferred income tax liabilities</t>
  </si>
  <si>
    <t>other liabilities</t>
  </si>
  <si>
    <t>deferred income and gains</t>
  </si>
  <si>
    <t>other non-current liabilities</t>
  </si>
  <si>
    <t>common stock, $0.01 par value</t>
  </si>
  <si>
    <t>additional paid-in capital</t>
  </si>
  <si>
    <t>accumulated other comprehensive loss</t>
  </si>
  <si>
    <t>accumulated deficit</t>
  </si>
  <si>
    <t>total stockholders' equity</t>
  </si>
  <si>
    <t>other reserves</t>
  </si>
  <si>
    <t>retained earnings</t>
  </si>
  <si>
    <t>total capital and reserves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</si>
</sst>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73-4B0F-A284-1F89E18F6A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07-4E8A-B27F-7A0D682A86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16-442E-8D84-4CE88A36AA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0A-4769-90BC-6054CE743C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51-446F-8B00-217E4E3448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7-4C8C-9566-2BF197BA68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C0-4BFD-8C51-3DB33D4CF4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7F-4B1C-811A-EB636D7461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7A-48D3-8BC2-173AC98F5D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4A-4AD3-918A-9B5EB62D6D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A1-46F4-B934-F450B5B93E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E9-47F4-94DF-E55CE1062A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42-4242-A22E-F8CF7D5AD1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1F-4E9C-BBFD-4618F27181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1B-451F-8530-466EED14E9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298373</v>
      </c>
      <c r="G6" s="7">
        <f t="shared" ref="G6:O6" si="1">IF(G4=$BF$1,"",G71)</f>
        <v>222766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2926416</v>
      </c>
      <c r="G7" s="7">
        <f t="shared" ref="G7:O7" si="2">IF(G4=$BF$1,"",G128)</f>
        <v>3302670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2535354</v>
      </c>
      <c r="G8" s="7">
        <f t="shared" ref="G8:O8" si="3">IF(G4=$BF$1,"",G161)</f>
        <v>1346246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1210709</v>
      </c>
      <c r="G9" s="7">
        <f t="shared" ref="G9:O9" si="4">IF(G4=$BF$1,"",G189)</f>
        <v>456694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1059201</v>
      </c>
      <c r="G10" s="7">
        <f t="shared" ref="G10:O10" si="5">IF(G4=$BF$1,"",G210)</f>
        <v>829753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3191860</v>
      </c>
      <c r="G11" s="7">
        <f t="shared" ref="G11:O11" si="6">IF(G4=$BF$1,"",G227)</f>
        <v>3362469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5461770</v>
      </c>
      <c r="G12" s="35">
        <f t="shared" ref="G12:O12" si="7">IF(G4=$BF$1,"",SUM(G7:G8))</f>
        <v>4648916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5461770</v>
      </c>
      <c r="G13" s="35">
        <f t="shared" ref="G13:O13" si="8">IF(G4=$BF$1,"",SUM(G9:G11))</f>
        <v>4648916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2714474</v>
      </c>
      <c r="G24" s="38">
        <v>2489035</v>
      </c>
      <c r="P24" s="45"/>
    </row>
    <row r="25" spans="5:16">
      <c r="E25" s="1" t="s">
        <v>27</v>
      </c>
      <c r="F25" s="38">
        <v>953485</v>
      </c>
      <c r="G25" s="38">
        <v>875837</v>
      </c>
      <c r="P25" s="45"/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1760989</v>
      </c>
      <c r="G30" s="7">
        <f>IF(G4=$BF$1,"",G24-G25+ABS(G26)-G27-G28-G29)</f>
        <v>1613198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 s="38">
        <v>517353</v>
      </c>
      <c r="G33" s="38">
        <v>481522</v>
      </c>
      <c r="P33" s="45"/>
    </row>
    <row r="34" spans="5:16">
      <c r="E34" s="1" t="s">
        <v>36</v>
      </c>
      <c r="F34" s="38">
        <v>574067</v>
      </c>
      <c r="G34" s="38">
        <v>509165</v>
      </c>
      <c r="P34" s="45"/>
    </row>
    <row r="35" spans="5:16">
      <c r="E35" s="1" t="s">
        <v>37</v>
      </c>
      <c r="F35" s="38">
        <v>246165</v>
      </c>
      <c r="G35" s="38">
        <v>222434</v>
      </c>
      <c r="P35" s="45"/>
    </row>
    <row r="36" spans="5:16">
      <c r="E36" s="1" t="s">
        <v>38</v>
      </c>
      <c r="F36" s="38">
        <v>27594</v>
      </c>
      <c r="G36" s="38">
        <v>54884</v>
      </c>
      <c r="P36" s="45"/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 s="38">
        <v>33311</v>
      </c>
      <c r="G41" s="38">
        <v>30904</v>
      </c>
      <c r="P41" s="45"/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1398490</v>
      </c>
      <c r="G43" s="7">
        <f>G32+G33+G34+G35+G36+G37+G38+G39+G40+G41+G42</f>
        <v>1298909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362499</v>
      </c>
      <c r="G44" s="7">
        <f>IF(G4=$BF$1,"",G30+G31-G43)</f>
        <v>314289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6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26940</v>
      </c>
      <c r="G48" s="38">
        <v>17855</v>
      </c>
      <c r="P48" s="45"/>
    </row>
    <row r="49" spans="5:16">
      <c r="E49" s="1" t="s">
        <v>51</v>
      </c>
      <c r="F49" s="38">
        <v>43202</v>
      </c>
      <c r="G49" s="38">
        <v>18839</v>
      </c>
      <c r="P49" s="45"/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-3148</v>
      </c>
      <c r="G54" s="38">
        <v>887</v>
      </c>
      <c r="P54" s="45"/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343089</v>
      </c>
      <c r="G59" s="7">
        <f>IF(G4=$BF$1,"",G44+G45+G46+G47+G48-G49-G50-G51+G52-G53+G54+G55-G56+G57+G58)</f>
        <v>314192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6"/>
    </row>
    <row r="60" spans="5:16">
      <c r="E60" s="1" t="s">
        <v>62</v>
      </c>
      <c r="F60" s="38">
        <v>44716</v>
      </c>
      <c r="G60" s="38">
        <v>91426</v>
      </c>
      <c r="P60" s="45"/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298373</v>
      </c>
      <c r="G67" s="7">
        <f>IF(G4=$BF$1,"",SUM(G59,-G60,-ABS(G61),-G62,-G66))</f>
        <v>222766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6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298373</v>
      </c>
      <c r="G71" s="7">
        <f t="shared" ref="G71:O71" si="14">IF(G4=$BF$1,"",SUM(G67:G70))</f>
        <v>222766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298373</v>
      </c>
      <c r="G83" s="7">
        <f t="shared" ref="G83:O83" si="15">IF(G4=$BF$1,"",SUM(G71:G82))</f>
        <v>222766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 s="38">
        <f>1301604+73888+54057+29309+944279</f>
        <v>2403137</v>
      </c>
      <c r="G92" s="38">
        <f>1292587+61276+48521+26949+765162</f>
        <v>2194495</v>
      </c>
      <c r="P92" s="45"/>
    </row>
    <row r="93" spans="5:16">
      <c r="E93" s="1" t="s">
        <v>85</v>
      </c>
    </row>
    <row r="94" spans="5:16">
      <c r="E94" s="1" t="s">
        <v>86</v>
      </c>
      <c r="F94" s="38">
        <v>184700</v>
      </c>
      <c r="G94" s="38">
        <v>152487</v>
      </c>
      <c r="P94" s="45"/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2587837</v>
      </c>
      <c r="G98" s="7">
        <f>IF(G4=$BF$1,"",G89+G90+G91+G92+G93+G94+G95+G96)</f>
        <v>2346982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6"/>
    </row>
    <row r="99" spans="5:16">
      <c r="E99" s="1" t="s">
        <v>89</v>
      </c>
      <c r="F99" s="38">
        <v>-1677219</v>
      </c>
      <c r="G99" s="38">
        <v>-1484447</v>
      </c>
      <c r="P99" s="45"/>
    </row>
    <row r="100" spans="5:16">
      <c r="E100" s="6" t="s">
        <v>90</v>
      </c>
      <c r="F100" s="7">
        <f>F98+F99</f>
        <v>910618</v>
      </c>
      <c r="G100" s="7">
        <f t="shared" ref="G100:O100" si="17">IF(G4=$BF$1,"",G98+G99)</f>
        <v>862535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6"/>
    </row>
    <row r="101" spans="5:16">
      <c r="E101" s="1" t="s">
        <v>91</v>
      </c>
      <c r="F101" s="38">
        <v>1487404</v>
      </c>
      <c r="G101" s="38">
        <v>1498688</v>
      </c>
      <c r="P101" s="45"/>
    </row>
    <row r="102" spans="5:16">
      <c r="E102" s="1" t="s">
        <v>92</v>
      </c>
      <c r="F102" s="38">
        <v>168348</v>
      </c>
      <c r="G102" s="38">
        <v>201259</v>
      </c>
      <c r="P102" s="45"/>
    </row>
    <row r="103" spans="5:16">
      <c r="E103" s="1" t="s">
        <v>93</v>
      </c>
    </row>
    <row r="104" spans="5:16">
      <c r="E104" s="6" t="s">
        <v>94</v>
      </c>
      <c r="F104" s="7">
        <f>F101+F102+F103</f>
        <v>1655752</v>
      </c>
      <c r="G104" s="7">
        <f t="shared" ref="G104:O104" si="18">IF(G4=$BF$1,"",G101+G102+G103)</f>
        <v>1699947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 s="38">
        <v>34913</v>
      </c>
      <c r="G111" s="38">
        <v>36231</v>
      </c>
      <c r="P111" s="45"/>
    </row>
    <row r="112" spans="5:16">
      <c r="E112" s="1" t="s">
        <v>102</v>
      </c>
      <c r="F112" s="38">
        <v>209066</v>
      </c>
      <c r="G112" s="38">
        <v>567592</v>
      </c>
      <c r="P112" s="45"/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116067</v>
      </c>
      <c r="G125" s="38">
        <v>136365</v>
      </c>
      <c r="P125" s="45"/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2926416</v>
      </c>
      <c r="G128" s="7">
        <f t="shared" ref="G128:O128" si="19">IF(G4=$BF$1,"",G100+SUM(G104:G126))</f>
        <v>3302670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6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 s="38">
        <v>1036455</v>
      </c>
      <c r="G130" s="38">
        <v>313382</v>
      </c>
      <c r="P130" s="45"/>
    </row>
    <row r="131" spans="5:16">
      <c r="E131" s="1" t="s">
        <v>118</v>
      </c>
      <c r="F131" s="38">
        <v>855650</v>
      </c>
      <c r="G131" s="38">
        <v>398554</v>
      </c>
      <c r="P131" s="45"/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1892105</v>
      </c>
      <c r="G140" s="7">
        <f t="shared" ref="G140:O140" si="20">IF(G4=$BF$1,"",G130+G131+G132+G133+G134+G135+G136+G139)</f>
        <v>711936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  <c r="P140" s="46"/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f>479889+163360</f>
        <v>643249</v>
      </c>
      <c r="G157" s="38">
        <f>461457+172853</f>
        <v>634310</v>
      </c>
      <c r="P157" s="45"/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643249</v>
      </c>
      <c r="G160" s="7">
        <f>IF(G4=$BF$1,"",G146+G147+G148+G149+G150+G151+G152+G153+G154+G155+G156+G157+G158+G159)</f>
        <v>634310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2535354</v>
      </c>
      <c r="G161" s="7">
        <f t="shared" ref="G161:O161" si="22">IF(G4=$BF$1,"",G140+G145+G160)</f>
        <v>1346246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6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f>99089+328304</f>
        <v>427393</v>
      </c>
      <c r="G184" s="38">
        <f>80278+283743</f>
        <v>364021</v>
      </c>
      <c r="P184" s="45"/>
    </row>
    <row r="185" spans="5:16">
      <c r="E185" s="12" t="s">
        <v>162</v>
      </c>
      <c r="F185" s="38">
        <v>69083</v>
      </c>
      <c r="G185" s="38">
        <v>70495</v>
      </c>
      <c r="P185" s="45"/>
    </row>
    <row r="187" spans="5:16">
      <c r="E187" s="12" t="s">
        <v>163</v>
      </c>
      <c r="F187" s="38">
        <f>686552+27681</f>
        <v>714233</v>
      </c>
      <c r="G187" s="38">
        <v>22178</v>
      </c>
      <c r="P187" s="45"/>
    </row>
    <row r="188" spans="5:16">
      <c r="E188" s="1" t="s">
        <v>164</v>
      </c>
    </row>
    <row r="189" spans="5:16">
      <c r="E189" s="6" t="s">
        <v>13</v>
      </c>
      <c r="F189" s="7">
        <f>SUM(F163:F188)</f>
        <v>1210709</v>
      </c>
      <c r="G189" s="7">
        <f t="shared" ref="G189:O189" si="23">IF(G4=$BF$1,"",SUM(G163:G188))</f>
        <v>456694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6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19624</v>
      </c>
      <c r="G203" s="38">
        <v>17823</v>
      </c>
      <c r="P203" s="45"/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4557</v>
      </c>
      <c r="G206" s="38">
        <v>6062</v>
      </c>
      <c r="P206" s="45"/>
    </row>
    <row r="209" spans="5:16">
      <c r="E209" s="1" t="s">
        <v>180</v>
      </c>
      <c r="F209" s="38">
        <f>874080+160940</f>
        <v>1035020</v>
      </c>
      <c r="G209" s="38">
        <f>662913+142955</f>
        <v>805868</v>
      </c>
      <c r="P209" s="45"/>
    </row>
    <row r="210" spans="5:16">
      <c r="E210" s="6" t="s">
        <v>14</v>
      </c>
      <c r="F210" s="7">
        <f>SUM(F191:F209)</f>
        <v>1059201</v>
      </c>
      <c r="G210" s="7">
        <f t="shared" ref="G210:O210" si="24">IF(G4=$BF$1,"",SUM(G191:G209))</f>
        <v>829753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6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f>1629+3670033</f>
        <v>3671662</v>
      </c>
      <c r="G212" s="38">
        <f>1699+4073362</f>
        <v>4075061</v>
      </c>
      <c r="P212" s="45"/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-430890</v>
      </c>
      <c r="G217" s="38">
        <v>-690662</v>
      </c>
      <c r="P217" s="45"/>
    </row>
    <row r="218" spans="5:16">
      <c r="E218" s="1" t="s">
        <v>188</v>
      </c>
    </row>
    <row r="219" spans="5:16">
      <c r="E219" s="1" t="s">
        <v>189</v>
      </c>
      <c r="F219" s="38">
        <v>-48912</v>
      </c>
      <c r="G219" s="38">
        <v>-21930</v>
      </c>
      <c r="P219" s="45"/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3191860</v>
      </c>
      <c r="G227" s="7">
        <f t="shared" ref="G227:O227" si="25">IF(G4=$BF$1,"",SUM(G212:G226))</f>
        <v>3362469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6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5" ht="25.5" customHeight="1">
      <c r="E273" s="1" t="s">
        <v>238</v>
      </c>
    </row>
    <row r="274" spans="5:5">
      <c r="E274" s="1" t="s">
        <v>239</v>
      </c>
    </row>
    <row r="275" spans="5:5" ht="25.5" customHeight="1">
      <c r="E275" s="1" t="s">
        <v>240</v>
      </c>
    </row>
    <row r="276" spans="5:5">
      <c r="E276" s="1" t="s">
        <v>241</v>
      </c>
    </row>
    <row r="277" spans="5:5" ht="25.5" customHeight="1">
      <c r="E277" s="1" t="s">
        <v>242</v>
      </c>
    </row>
    <row r="278" spans="5:5">
      <c r="E278" s="1" t="s">
        <v>243</v>
      </c>
    </row>
    <row r="279" spans="5:5">
      <c r="E279" s="1" t="s">
        <v>244</v>
      </c>
    </row>
    <row r="280" spans="5:5" ht="25.5" customHeight="1">
      <c r="E280" s="1" t="s">
        <v>245</v>
      </c>
    </row>
    <row r="281" spans="5:5" ht="25.5" customHeight="1">
      <c r="E281" s="1" t="s">
        <v>246</v>
      </c>
    </row>
    <row r="284" spans="5:5">
      <c r="E284" s="1" t="s">
        <v>247</v>
      </c>
    </row>
    <row r="285" spans="5:5">
      <c r="E285" s="1" t="s">
        <v>248</v>
      </c>
    </row>
    <row r="286" spans="5:5" ht="25.5" customHeight="1">
      <c r="E286" s="1" t="s">
        <v>249</v>
      </c>
    </row>
    <row r="287" spans="5:5">
      <c r="E287" s="1" t="s">
        <v>250</v>
      </c>
    </row>
    <row r="288" spans="5:5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0</v>
      </c>
      <c r="G296" s="7">
        <f>IF(G4=$BF$1,"",G271+G272+G273+G274+G275+G276+G277+G278+G279+G280+G281+G282+G283+G284+G285+G286+G287+G288+G289+G290+G291+G292+G293+G294+G295)</f>
        <v>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0</v>
      </c>
      <c r="G297" s="7">
        <f t="shared" ref="G297:O297" si="27">IF(G4=$BF$1,"",MIN(F267,F268,F269)+F296)</f>
        <v>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0</v>
      </c>
      <c r="G318" s="7">
        <f>IF(G4=$BF$1,"",G299+G300+G301+G302+G303+G304+G305+G306+G307+G308+G309+G310+G311+G312+G313+G314+G315+G316+G317)</f>
        <v>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0</v>
      </c>
      <c r="G319" s="7">
        <f t="shared" ref="G319:O319" si="28">IF(G4=$BF$1,"",G297+G318)</f>
        <v>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0</v>
      </c>
      <c r="G326" s="7">
        <f t="shared" ref="G326:O326" si="30">IF(G4=$BF$1,"",G325+G319)</f>
        <v>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0</v>
      </c>
      <c r="G337" s="7">
        <f>IF(G4=$BF$1,"",SUM(G328:G336))</f>
        <v>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0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0</v>
      </c>
      <c r="G353" s="7">
        <f t="shared" ref="G353:O353" si="33">IF(G4=$BF$1,"",G326+G337+G352)</f>
        <v>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0</v>
      </c>
      <c r="G355" s="7">
        <f t="shared" ref="G355:O355" si="34">IF(G4=$BF$1,"",G353+G354)</f>
        <v>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0</v>
      </c>
      <c r="G357" s="7">
        <f t="shared" ref="G357:O357" si="35">IF(G4=$BF$1,"",G355+G356)</f>
        <v>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9.0572852531201856E-2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0.33940098578777733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0.17484807210971332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0.64874041895409573</v>
      </c>
      <c r="G369" s="27">
        <f t="shared" si="41"/>
        <v>0.64812186248887627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0.13354299949087742</v>
      </c>
      <c r="G370" s="27">
        <f t="shared" si="42"/>
        <v>0.12626941766588257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0.10991926981065209</v>
      </c>
      <c r="G371" s="28">
        <f t="shared" si="43"/>
        <v>8.949894236119621E-2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5.4629360079241712E-2</v>
      </c>
      <c r="G372" s="27">
        <f t="shared" si="44"/>
        <v>4.7917837190433209E-2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9.3479350598083877E-2</v>
      </c>
      <c r="G373" s="27">
        <f t="shared" si="45"/>
        <v>6.6250722311491941E-2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0.4155997048575828</v>
      </c>
      <c r="G376" s="30">
        <f t="shared" si="47"/>
        <v>0.2767197772556011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0.71115587776406231</v>
      </c>
      <c r="G377" s="30">
        <f t="shared" si="48"/>
        <v>0.38258999562523849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8.3907920929586588</v>
      </c>
      <c r="G378" s="30">
        <f t="shared" si="49"/>
        <v>16.68289187324168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2.0941068415283937</v>
      </c>
      <c r="G382" s="32">
        <f t="shared" si="51"/>
        <v>2.9478075034924918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2.0941068415283937</v>
      </c>
      <c r="G383" s="32">
        <f t="shared" si="52"/>
        <v>2.9478075034924918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1.5628074128465221</v>
      </c>
      <c r="G384" s="32">
        <f t="shared" si="53"/>
        <v>1.5588906357429702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</v>
      </c>
      <c r="G385" s="32">
        <f t="shared" si="54"/>
        <v>0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1036455</v>
      </c>
      <c r="G418" s="17">
        <f>G130-G417</f>
        <v>313382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374</v>
      </c>
      <c r="B1" s="39" t="s">
        <v>375</v>
      </c>
      <c r="C1" s="39" t="s">
        <v>376</v>
      </c>
      <c r="D1" s="39"/>
    </row>
    <row r="2" spans="1:4">
      <c r="A2" s="41" t="s">
        <v>397</v>
      </c>
      <c r="B2" s="41" t="s">
        <v>377</v>
      </c>
      <c r="C2" s="39" t="s">
        <v>378</v>
      </c>
      <c r="D2" s="39"/>
    </row>
    <row r="3" spans="1:4" ht="25.5">
      <c r="A3" s="41" t="s">
        <v>398</v>
      </c>
      <c r="B3" s="41" t="s">
        <v>379</v>
      </c>
      <c r="C3" s="39" t="s">
        <v>378</v>
      </c>
    </row>
    <row r="4" spans="1:4">
      <c r="A4" s="41" t="s">
        <v>380</v>
      </c>
      <c r="B4" s="41" t="s">
        <v>380</v>
      </c>
      <c r="C4" s="39" t="s">
        <v>378</v>
      </c>
    </row>
    <row r="5" spans="1:4">
      <c r="A5" s="42" t="s">
        <v>399</v>
      </c>
      <c r="B5" s="41" t="s">
        <v>402</v>
      </c>
      <c r="C5" s="39" t="s">
        <v>378</v>
      </c>
    </row>
    <row r="6" spans="1:4">
      <c r="A6" s="42" t="s">
        <v>381</v>
      </c>
      <c r="B6" s="41" t="s">
        <v>382</v>
      </c>
      <c r="C6" s="39" t="s">
        <v>378</v>
      </c>
    </row>
    <row r="7" spans="1:4">
      <c r="A7" s="41" t="s">
        <v>400</v>
      </c>
      <c r="B7" s="41" t="s">
        <v>383</v>
      </c>
      <c r="C7" s="39" t="s">
        <v>378</v>
      </c>
    </row>
    <row r="8" spans="1:4">
      <c r="A8" s="41" t="s">
        <v>401</v>
      </c>
      <c r="B8" s="41" t="s">
        <v>384</v>
      </c>
      <c r="C8" s="39" t="s">
        <v>378</v>
      </c>
    </row>
    <row r="9" spans="1:4">
      <c r="A9" s="41" t="s">
        <v>404</v>
      </c>
      <c r="B9" s="41" t="s">
        <v>403</v>
      </c>
      <c r="C9" s="39" t="s">
        <v>378</v>
      </c>
    </row>
    <row r="10" spans="1:4">
      <c r="A10" s="41" t="s">
        <v>407</v>
      </c>
      <c r="B10" s="41" t="s">
        <v>405</v>
      </c>
      <c r="C10" s="39" t="s">
        <v>378</v>
      </c>
    </row>
    <row r="11" spans="1:4">
      <c r="A11" s="41" t="s">
        <v>408</v>
      </c>
      <c r="B11" s="41" t="s">
        <v>406</v>
      </c>
      <c r="C11" s="39" t="s">
        <v>378</v>
      </c>
    </row>
    <row r="12" spans="1:4">
      <c r="A12" s="41" t="s">
        <v>409</v>
      </c>
      <c r="B12" s="41" t="s">
        <v>385</v>
      </c>
      <c r="C12" s="39" t="s">
        <v>378</v>
      </c>
    </row>
    <row r="13" spans="1:4">
      <c r="A13" s="42" t="s">
        <v>411</v>
      </c>
      <c r="B13" s="41" t="s">
        <v>410</v>
      </c>
      <c r="C13" s="39" t="s">
        <v>378</v>
      </c>
    </row>
    <row r="14" spans="1:4">
      <c r="A14" s="41" t="s">
        <v>413</v>
      </c>
      <c r="B14" s="41" t="s">
        <v>412</v>
      </c>
      <c r="C14" s="39" t="s">
        <v>378</v>
      </c>
    </row>
    <row r="15" spans="1:4">
      <c r="A15" s="41" t="s">
        <v>414</v>
      </c>
      <c r="B15" s="41" t="s">
        <v>415</v>
      </c>
      <c r="C15" s="39" t="s">
        <v>378</v>
      </c>
    </row>
    <row r="16" spans="1:4">
      <c r="A16" s="42" t="s">
        <v>416</v>
      </c>
      <c r="B16" s="41" t="s">
        <v>386</v>
      </c>
      <c r="C16" s="39" t="s">
        <v>378</v>
      </c>
    </row>
    <row r="17" spans="1:3">
      <c r="A17" s="42" t="s">
        <v>417</v>
      </c>
      <c r="B17" s="41" t="s">
        <v>386</v>
      </c>
      <c r="C17" s="39" t="s">
        <v>378</v>
      </c>
    </row>
    <row r="18" spans="1:3">
      <c r="A18" s="42" t="s">
        <v>418</v>
      </c>
      <c r="B18" s="41" t="s">
        <v>386</v>
      </c>
      <c r="C18" s="39" t="s">
        <v>378</v>
      </c>
    </row>
    <row r="19" spans="1:3">
      <c r="A19" s="43" t="s">
        <v>419</v>
      </c>
      <c r="B19" s="44" t="s">
        <v>386</v>
      </c>
      <c r="C19" s="39" t="s">
        <v>378</v>
      </c>
    </row>
    <row r="20" spans="1:3">
      <c r="A20" s="43" t="s">
        <v>420</v>
      </c>
      <c r="B20" s="43" t="s">
        <v>386</v>
      </c>
      <c r="C20" s="39" t="s">
        <v>378</v>
      </c>
    </row>
    <row r="21" spans="1:3">
      <c r="A21" s="43" t="s">
        <v>387</v>
      </c>
      <c r="B21" s="44" t="s">
        <v>388</v>
      </c>
      <c r="C21" s="39" t="s">
        <v>378</v>
      </c>
    </row>
    <row r="22" spans="1:3">
      <c r="A22" s="43" t="s">
        <v>422</v>
      </c>
      <c r="B22" s="44" t="s">
        <v>421</v>
      </c>
      <c r="C22" s="39" t="s">
        <v>378</v>
      </c>
    </row>
    <row r="23" spans="1:3">
      <c r="A23" s="43" t="s">
        <v>389</v>
      </c>
      <c r="B23" s="44" t="s">
        <v>390</v>
      </c>
      <c r="C23" s="39" t="s">
        <v>378</v>
      </c>
    </row>
    <row r="24" spans="1:3">
      <c r="A24" s="44" t="s">
        <v>391</v>
      </c>
      <c r="B24" s="44" t="s">
        <v>392</v>
      </c>
      <c r="C24" s="39" t="s">
        <v>378</v>
      </c>
    </row>
    <row r="25" spans="1:3">
      <c r="A25" s="42" t="s">
        <v>425</v>
      </c>
      <c r="B25" s="44" t="s">
        <v>423</v>
      </c>
      <c r="C25" s="39" t="s">
        <v>378</v>
      </c>
    </row>
    <row r="26" spans="1:3">
      <c r="A26" s="43" t="s">
        <v>426</v>
      </c>
      <c r="B26" s="44" t="s">
        <v>424</v>
      </c>
      <c r="C26" s="39" t="s">
        <v>378</v>
      </c>
    </row>
    <row r="27" spans="1:3">
      <c r="A27" s="43" t="s">
        <v>393</v>
      </c>
      <c r="B27" s="44" t="s">
        <v>394</v>
      </c>
      <c r="C27" s="39" t="s">
        <v>378</v>
      </c>
    </row>
    <row r="28" spans="1:3">
      <c r="A28" s="43" t="s">
        <v>427</v>
      </c>
      <c r="B28" s="44" t="s">
        <v>432</v>
      </c>
      <c r="C28" s="39" t="s">
        <v>378</v>
      </c>
    </row>
    <row r="29" spans="1:3">
      <c r="A29" s="43" t="s">
        <v>428</v>
      </c>
      <c r="B29" s="44" t="s">
        <v>433</v>
      </c>
      <c r="C29" s="39" t="s">
        <v>378</v>
      </c>
    </row>
    <row r="30" spans="1:3">
      <c r="A30" s="44" t="s">
        <v>429</v>
      </c>
      <c r="B30" s="44" t="s">
        <v>433</v>
      </c>
      <c r="C30" s="39" t="s">
        <v>378</v>
      </c>
    </row>
    <row r="31" spans="1:3">
      <c r="A31" s="44" t="s">
        <v>427</v>
      </c>
      <c r="B31" s="44" t="s">
        <v>434</v>
      </c>
      <c r="C31" s="39" t="s">
        <v>378</v>
      </c>
    </row>
    <row r="32" spans="1:3">
      <c r="A32" s="44" t="s">
        <v>430</v>
      </c>
      <c r="B32" s="44" t="s">
        <v>435</v>
      </c>
      <c r="C32" s="39" t="s">
        <v>378</v>
      </c>
    </row>
    <row r="33" spans="1:3">
      <c r="A33" s="42" t="s">
        <v>431</v>
      </c>
      <c r="B33" s="44" t="s">
        <v>436</v>
      </c>
      <c r="C33" s="39" t="s">
        <v>378</v>
      </c>
    </row>
    <row r="34" spans="1:3">
      <c r="A34" s="44" t="s">
        <v>437</v>
      </c>
      <c r="B34" s="44" t="s">
        <v>161</v>
      </c>
      <c r="C34" s="39" t="s">
        <v>378</v>
      </c>
    </row>
    <row r="35" spans="1:3">
      <c r="A35" s="44" t="s">
        <v>438</v>
      </c>
      <c r="B35" s="44" t="s">
        <v>161</v>
      </c>
      <c r="C35" s="39" t="s">
        <v>378</v>
      </c>
    </row>
    <row r="36" spans="1:3">
      <c r="A36" s="44" t="s">
        <v>439</v>
      </c>
      <c r="B36" s="44" t="s">
        <v>162</v>
      </c>
      <c r="C36" s="39" t="s">
        <v>378</v>
      </c>
    </row>
    <row r="37" spans="1:3">
      <c r="A37" s="44" t="s">
        <v>440</v>
      </c>
      <c r="B37" s="44" t="s">
        <v>163</v>
      </c>
      <c r="C37" s="39" t="s">
        <v>378</v>
      </c>
    </row>
    <row r="38" spans="1:3">
      <c r="A38" s="44" t="s">
        <v>441</v>
      </c>
      <c r="B38" s="44" t="s">
        <v>163</v>
      </c>
      <c r="C38" s="39" t="s">
        <v>378</v>
      </c>
    </row>
    <row r="39" spans="1:3">
      <c r="A39" s="43" t="s">
        <v>439</v>
      </c>
      <c r="B39" s="44" t="s">
        <v>444</v>
      </c>
      <c r="C39" s="39" t="s">
        <v>378</v>
      </c>
    </row>
    <row r="40" spans="1:3">
      <c r="A40" s="43" t="s">
        <v>442</v>
      </c>
      <c r="B40" s="44" t="s">
        <v>395</v>
      </c>
      <c r="C40" s="39" t="s">
        <v>378</v>
      </c>
    </row>
    <row r="41" spans="1:3">
      <c r="A41" s="43" t="s">
        <v>440</v>
      </c>
      <c r="B41" s="44" t="s">
        <v>445</v>
      </c>
      <c r="C41" s="39" t="s">
        <v>378</v>
      </c>
    </row>
    <row r="42" spans="1:3">
      <c r="A42" s="43" t="s">
        <v>443</v>
      </c>
      <c r="B42" s="44" t="s">
        <v>445</v>
      </c>
      <c r="C42" s="39" t="s">
        <v>378</v>
      </c>
    </row>
    <row r="43" spans="1:3">
      <c r="A43" s="43" t="s">
        <v>446</v>
      </c>
      <c r="B43" s="44" t="s">
        <v>396</v>
      </c>
      <c r="C43" s="39" t="s">
        <v>378</v>
      </c>
    </row>
    <row r="44" spans="1:3">
      <c r="A44" s="44" t="s">
        <v>447</v>
      </c>
      <c r="B44" s="44" t="s">
        <v>396</v>
      </c>
      <c r="C44" s="39" t="s">
        <v>378</v>
      </c>
    </row>
    <row r="45" spans="1:3">
      <c r="A45" s="44" t="s">
        <v>448</v>
      </c>
      <c r="B45" s="44" t="s">
        <v>451</v>
      </c>
      <c r="C45" s="39" t="s">
        <v>378</v>
      </c>
    </row>
    <row r="46" spans="1:3">
      <c r="A46" s="44" t="s">
        <v>449</v>
      </c>
      <c r="B46" s="44" t="s">
        <v>452</v>
      </c>
      <c r="C46" s="39" t="s">
        <v>378</v>
      </c>
    </row>
    <row r="47" spans="1:3">
      <c r="A47" s="44" t="s">
        <v>450</v>
      </c>
      <c r="B47" s="44" t="s">
        <v>453</v>
      </c>
      <c r="C47" s="39" t="s">
        <v>378</v>
      </c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D517D3-E3AC-4518-ACEE-D02F09E760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28FF24-30B9-42E1-8D88-F8D3C9EAF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2D4824-6A0E-413F-9B3C-9849AA0A6C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2021-10-14T05:40:14Z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