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09" i="1" l="1"/>
  <c r="F209" i="1"/>
  <c r="G184" i="1"/>
  <c r="F184" i="1"/>
  <c r="G89" i="1"/>
  <c r="F89" i="1"/>
  <c r="G36" i="1"/>
  <c r="F36" i="1"/>
  <c r="G432" i="1" l="1"/>
  <c r="G433" i="1" s="1"/>
  <c r="F432" i="1"/>
  <c r="F433" i="1" s="1"/>
  <c r="F418" i="1"/>
  <c r="G417" i="1"/>
  <c r="G418" i="1" s="1"/>
  <c r="F417" i="1"/>
  <c r="G409" i="1"/>
  <c r="G410" i="1" s="1"/>
  <c r="G397" i="1"/>
  <c r="F397" i="1"/>
  <c r="F409" i="1" s="1"/>
  <c r="F410" i="1" s="1"/>
  <c r="N382" i="1"/>
  <c r="O381" i="1"/>
  <c r="N381" i="1"/>
  <c r="M381" i="1"/>
  <c r="L381" i="1"/>
  <c r="K381" i="1"/>
  <c r="J381" i="1"/>
  <c r="K378" i="1"/>
  <c r="M377" i="1"/>
  <c r="O376" i="1"/>
  <c r="O375" i="1"/>
  <c r="N375" i="1"/>
  <c r="M375" i="1"/>
  <c r="L375" i="1"/>
  <c r="K375" i="1"/>
  <c r="J375" i="1"/>
  <c r="I375" i="1"/>
  <c r="F375" i="1"/>
  <c r="K373" i="1"/>
  <c r="J373" i="1"/>
  <c r="O371" i="1"/>
  <c r="L371" i="1"/>
  <c r="N370" i="1"/>
  <c r="I370" i="1"/>
  <c r="K369" i="1"/>
  <c r="J369" i="1"/>
  <c r="H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G161" i="1" s="1"/>
  <c r="G8" i="1" s="1"/>
  <c r="F145" i="1"/>
  <c r="O140" i="1"/>
  <c r="N140" i="1"/>
  <c r="M140" i="1"/>
  <c r="L140" i="1"/>
  <c r="K140" i="1"/>
  <c r="J140" i="1"/>
  <c r="I140" i="1"/>
  <c r="H140" i="1"/>
  <c r="G140" i="1"/>
  <c r="F140" i="1"/>
  <c r="F161" i="1" s="1"/>
  <c r="F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F128" i="1" s="1"/>
  <c r="F7" i="1" s="1"/>
  <c r="F12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2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8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G11" i="1"/>
  <c r="F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N6" i="1"/>
  <c r="N371" i="1" s="1"/>
  <c r="M6" i="1"/>
  <c r="M371" i="1" s="1"/>
  <c r="L6" i="1"/>
  <c r="K6" i="1"/>
  <c r="K371" i="1" s="1"/>
  <c r="J6" i="1"/>
  <c r="J371" i="1" s="1"/>
  <c r="I6" i="1"/>
  <c r="I365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H373" i="1" l="1"/>
  <c r="F384" i="1"/>
  <c r="F13" i="1"/>
  <c r="F14" i="1" s="1"/>
  <c r="F377" i="1"/>
  <c r="F376" i="1"/>
  <c r="F353" i="1"/>
  <c r="F355" i="1" s="1"/>
  <c r="F357" i="1" s="1"/>
  <c r="F385" i="1"/>
  <c r="F382" i="1"/>
  <c r="F383" i="1"/>
  <c r="G366" i="1"/>
  <c r="G376" i="1"/>
  <c r="G326" i="1"/>
  <c r="G383" i="1"/>
  <c r="G382" i="1"/>
  <c r="F366" i="1"/>
  <c r="L366" i="1"/>
  <c r="J368" i="1"/>
  <c r="J377" i="1"/>
  <c r="H378" i="1"/>
  <c r="F381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I381" i="1"/>
  <c r="O382" i="1"/>
  <c r="K384" i="1"/>
  <c r="J378" i="1"/>
  <c r="M372" i="1"/>
  <c r="F363" i="1"/>
  <c r="N368" i="1"/>
  <c r="H371" i="1"/>
  <c r="N372" i="1"/>
  <c r="L373" i="1"/>
  <c r="H376" i="1"/>
  <c r="N377" i="1"/>
  <c r="L378" i="1"/>
  <c r="H382" i="1"/>
  <c r="G363" i="1"/>
  <c r="O368" i="1"/>
  <c r="I371" i="1"/>
  <c r="O372" i="1"/>
  <c r="I376" i="1"/>
  <c r="G377" i="1"/>
  <c r="O377" i="1"/>
  <c r="M378" i="1"/>
  <c r="I382" i="1"/>
  <c r="H375" i="1"/>
  <c r="H381" i="1"/>
  <c r="F44" i="1"/>
  <c r="H363" i="1"/>
  <c r="J376" i="1"/>
  <c r="G13" i="1"/>
  <c r="G14" i="1" s="1"/>
  <c r="G44" i="1"/>
  <c r="I363" i="1"/>
  <c r="F378" i="1" l="1"/>
  <c r="F370" i="1"/>
  <c r="F59" i="1"/>
  <c r="F67" i="1" s="1"/>
  <c r="F71" i="1" s="1"/>
  <c r="G353" i="1"/>
  <c r="G355" i="1" s="1"/>
  <c r="G357" i="1" s="1"/>
  <c r="G385" i="1"/>
  <c r="G378" i="1"/>
  <c r="G370" i="1"/>
  <c r="G59" i="1"/>
  <c r="G67" i="1" s="1"/>
  <c r="G71" i="1" s="1"/>
  <c r="G373" i="1" l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<sst xmlns="http://schemas.openxmlformats.org/spreadsheetml/2006/main" count="871" uniqueCount="532">
  <si>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</si>
  <si>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</si>
  <si>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</si>
  <si>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</si>
  <si>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</si>
  <si>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</si>
  <si>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</si>
  <si>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</si>
  <si>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</si>
  <si>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</si>
  <si>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</si>
  <si>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</si>
  <si>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</si>
  <si>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</si>
  <si>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</si>
  <si>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</si>
  <si>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</si>
  <si>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</si>
  <si>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</si>
  <si>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</si>
  <si>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</si>
  <si>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</si>
  <si>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</si>
  <si>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</si>
  <si>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</si>
  <si>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</si>
  <si>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</si>
  <si>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</si>
  <si>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</si>
  <si>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</si>
  <si>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</si>
  <si>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</si>
  <si>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</si>
  <si>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</si>
  <si>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</si>
  <si>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</si>
  <si>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</si>
  <si>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</si>
  <si>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</si>
  <si>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</si>
  <si>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</si>
  <si>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</si>
  <si>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</si>
  <si>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</si>
  <si>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</si>
  <si>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</si>
  <si>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</si>
  <si>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</si>
  <si>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</si>
  <si>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</si>
  <si>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</si>
  <si>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</si>
  <si>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</si>
  <si>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</si>
  <si>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</si>
  <si>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</si>
  <si>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</si>
  <si>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</si>
  <si>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</si>
  <si>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</si>
  <si>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</si>
  <si>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</si>
  <si>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</si>
  <si>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</si>
  <si>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</si>
  <si>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</si>
  <si>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</si>
  <si>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</si>
  <si>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</si>
  <si>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</si>
  <si>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</si>
  <si>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</si>
  <si>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</si>
  <si>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</si>
  <si>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</si>
  <si>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</si>
  <si>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</si>
  <si>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</si>
  <si>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</si>
  <si>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</si>
  <si>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</si>
  <si>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</si>
  <si>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</si>
  <si>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</si>
  <si>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</si>
  <si>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</si>
  <si>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</si>
  <si>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</si>
  <si>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</si>
  <si>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</si>
  <si>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</si>
  <si>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</si>
  <si>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</si>
  <si>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</si>
  <si>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</si>
  <si>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</si>
  <si>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</si>
  <si>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</si>
  <si>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</si>
  <si>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</si>
  <si>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</si>
  <si>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</si>
  <si>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</si>
  <si>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</si>
  <si>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</si>
  <si>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</si>
  <si>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</si>
  <si>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</si>
  <si>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</si>
  <si>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</si>
  <si>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</si>
  <si>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</si>
  <si>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</si>
  <si>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</si>
  <si>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</si>
  <si>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</si>
  <si>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</si>
  <si>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</si>
  <si>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</si>
  <si>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</si>
  <si>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</si>
  <si>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</si>
  <si>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</si>
  <si>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</si>
  <si>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</si>
  <si>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</si>
  <si>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</si>
  <si>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</si>
  <si>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</si>
  <si>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</si>
  <si>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</si>
  <si>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</si>
  <si>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</si>
  <si>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</si>
  <si>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</si>
  <si>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</si>
  <si>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</si>
  <si>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</si>
  <si>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</si>
  <si>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</si>
  <si>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</si>
  <si>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</si>
  <si>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</si>
  <si>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</si>
  <si>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</si>
  <si>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</si>
  <si>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</si>
  <si>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</si>
  <si>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</si>
  <si>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</si>
  <si>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</si>
  <si>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</si>
  <si>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</si>
  <si>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</si>
  <si>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</si>
  <si>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</si>
  <si>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</si>
  <si>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</si>
  <si>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</si>
  <si>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</si>
  <si>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</si>
  <si>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</si>
  <si>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</si>
  <si>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</si>
  <si>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</si>
  <si>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</si>
  <si>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</si>
  <si>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</si>
  <si>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</si>
  <si>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</si>
  <si>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</si>
  <si>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</si>
  <si>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</si>
  <si>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</si>
  <si>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</si>
  <si>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</si>
  <si>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</si>
  <si>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</si>
  <si>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</si>
  <si>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</si>
  <si>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</si>
  <si>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</si>
  <si>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</si>
  <si>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</si>
  <si>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</si>
  <si>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</si>
  <si>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</si>
  <si>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</si>
  <si>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</si>
  <si>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</si>
  <si>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</si>
  <si>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</si>
  <si>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</si>
  <si>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</si>
  <si>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</si>
  <si>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</si>
  <si>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</si>
  <si>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</si>
  <si>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</si>
  <si>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</si>
  <si>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</si>
  <si>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</si>
  <si>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</si>
  <si>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</si>
  <si>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</si>
  <si>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</si>
  <si>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</si>
  <si>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</si>
  <si>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</si>
  <si>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</si>
  <si>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</si>
  <si>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</si>
  <si>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</si>
  <si>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</si>
  <si>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</si>
  <si>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</si>
  <si>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</si>
  <si>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</si>
  <si>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</si>
  <si>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</si>
  <si>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</si>
  <si>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</si>
  <si>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</si>
  <si>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</si>
  <si>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</si>
  <si>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</si>
  <si>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</si>
  <si>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</si>
  <si>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</si>
  <si>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</si>
  <si>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</si>
  <si>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</si>
  <si>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</si>
  <si>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</si>
  <si>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</si>
  <si>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</si>
  <si>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</si>
  <si>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</si>
  <si>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</si>
  <si>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</si>
  <si>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</si>
  <si>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</si>
  <si>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</si>
  <si>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</si>
  <si>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</si>
  <si>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</si>
  <si>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</si>
  <si>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</si>
  <si>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</si>
  <si>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</si>
  <si>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</si>
  <si>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</si>
  <si>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</si>
  <si>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</si>
  <si>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</si>
  <si>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</si>
  <si>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</si>
  <si>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</si>
  <si>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</si>
  <si>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</si>
  <si>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</si>
  <si>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</si>
  <si>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</si>
  <si>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</si>
  <si>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</si>
  <si>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</si>
  <si>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</si>
  <si>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</si>
  <si>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</si>
  <si>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</si>
  <si>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</si>
  <si>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</si>
  <si>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</si>
  <si>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</si>
  <si>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</si>
  <si>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</si>
  <si>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</si>
  <si>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</si>
  <si>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</si>
  <si>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</si>
  <si>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</si>
  <si>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</si>
  <si>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</si>
  <si>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</si>
  <si>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</si>
  <si>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</si>
  <si>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</si>
  <si>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</si>
  <si>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</si>
  <si>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</si>
  <si>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</si>
  <si>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</si>
  <si>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</si>
  <si>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</si>
  <si>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</si>
  <si>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</si>
  <si>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</si>
  <si>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</si>
  <si>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</si>
  <si>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</si>
  <si>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</si>
  <si>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</si>
  <si>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</si>
  <si>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</si>
  <si>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</si>
  <si>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</si>
  <si>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</si>
  <si>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</si>
  <si>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</si>
  <si>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</si>
  <si>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</si>
  <si>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</si>
  <si>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</si>
  <si>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</si>
  <si>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</si>
  <si>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</si>
  <si>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</si>
  <si>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</si>
  <si>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</si>
  <si>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</si>
  <si>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</si>
  <si>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</si>
  <si>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</si>
  <si>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</si>
  <si>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</si>
  <si>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</si>
  <si>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</si>
  <si>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</si>
  <si>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</si>
  <si>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</si>
  <si>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</si>
  <si>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</si>
  <si>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</si>
  <si>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</si>
  <si>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</si>
  <si>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</si>
  <si>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</si>
  <si>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</si>
  <si>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</si>
  <si>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</si>
  <si>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</si>
  <si>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</si>
  <si>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</si>
  <si>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</si>
  <si>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</si>
  <si>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</si>
  <si>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</si>
  <si>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</si>
  <si>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</si>
  <si>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</si>
  <si>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</si>
  <si>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</si>
  <si>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</si>
  <si>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</si>
  <si>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</si>
  <si>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</si>
  <si>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</si>
  <si>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</si>
  <si>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</si>
  <si>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</si>
  <si>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</si>
  <si>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</si>
  <si>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</si>
  <si>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</si>
  <si>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</si>
  <si>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</si>
  <si>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</si>
  <si>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</si>
  <si>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</si>
  <si>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</si>
  <si>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</si>
  <si>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</si>
  <si>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</si>
  <si>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</si>
  <si>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Except Share Data)</t>
  </si>
  <si>
    <t>ASSETS</t>
  </si>
  <si>
    <t>CURRENT ASSETS</t>
  </si>
  <si>
    <t>Cash and cash equivalents</t>
  </si>
  <si>
    <t>Trade accounts receivable, net</t>
  </si>
  <si>
    <t>Inventories, net</t>
  </si>
  <si>
    <t>Prepaid expenses and other current assets</t>
  </si>
  <si>
    <t>TOTAL CURRENT ASSETS</t>
  </si>
  <si>
    <t>PROPERTY, PLANT AND EQUIPMENT, NET</t>
  </si>
  <si>
    <t>OTHER LONG-TERM ASSETS</t>
  </si>
  <si>
    <t>Goodwill</t>
  </si>
  <si>
    <t>Intangible assets, net</t>
  </si>
  <si>
    <t>Other Intangibles</t>
  </si>
  <si>
    <t>Deferred tax assets</t>
  </si>
  <si>
    <t>Other non-current assets</t>
  </si>
  <si>
    <t>TOTAL OTHER LONG-TERM ASSETS</t>
  </si>
  <si>
    <t>TOTAL ASSETS</t>
  </si>
  <si>
    <t>LIABILITIES AND SHAREHOLDERS EQUITY</t>
  </si>
  <si>
    <t>CURRENT LIABILITIES</t>
  </si>
  <si>
    <t>Trade accounts payable</t>
  </si>
  <si>
    <t>Purchase consideration payable</t>
  </si>
  <si>
    <t>Income taxes payable</t>
  </si>
  <si>
    <t>Accrued royalties</t>
  </si>
  <si>
    <t>Accrued compensation</t>
  </si>
  <si>
    <t>Accruals</t>
  </si>
  <si>
    <t>Accrued administrative fees</t>
  </si>
  <si>
    <t>Accrued legal fees and contingencies</t>
  </si>
  <si>
    <t>Accrued expenses and other liabilities</t>
  </si>
  <si>
    <t>TOTAL CURRENT LIABILITIES</t>
  </si>
  <si>
    <t>LONG-TERM LIABILITIES</t>
  </si>
  <si>
    <t>Long-term debt (net of non-current deferred financing costs)</t>
  </si>
  <si>
    <t>Deferred tax liability</t>
  </si>
  <si>
    <t>FIN 48 reserve</t>
  </si>
  <si>
    <t>Other long-term liabilities</t>
  </si>
  <si>
    <t>TOTAL LONG-TERM LIABILITIES</t>
  </si>
  <si>
    <t>TOTAL LIABILITIES</t>
  </si>
  <si>
    <t>SHAREHOLDERS EQUITY</t>
  </si>
  <si>
    <t>Preferred stock, $1 par value 5,000,000 shares authorized; no shares issued or outstanding at</t>
  </si>
  <si>
    <t>December 31, 2018 and 2017</t>
  </si>
  <si>
    <t>Common stock, no par value  150,000,000 shares authorized; 125,492,373 and 125,090,522 shares issued and outstanding at December 31, 2018 and 2017</t>
  </si>
  <si>
    <t>(Accumulated deficit) Retained earnings</t>
  </si>
  <si>
    <t>Accumulated other comprehensive loss</t>
  </si>
  <si>
    <t>TOTAL SHAREHOLDERS EQUITY</t>
  </si>
  <si>
    <t>REVENUES</t>
  </si>
  <si>
    <t>Revenue</t>
  </si>
  <si>
    <t>Cost of sales (exclusive of amortization of intangibles, included within operating expenses below)</t>
  </si>
  <si>
    <t>GROSS PROFIT</t>
  </si>
  <si>
    <t>Gross Profit</t>
  </si>
  <si>
    <t>Selling, general and administrative expenses</t>
  </si>
  <si>
    <t>Acquisition-related costs</t>
  </si>
  <si>
    <t>Research and development expenses</t>
  </si>
  <si>
    <t>Amortization of intangibles</t>
  </si>
  <si>
    <t>Amortisation of assets</t>
  </si>
  <si>
    <t>Impairment of intangible assets</t>
  </si>
  <si>
    <t>Litigation rulings and settlements</t>
  </si>
  <si>
    <t>TOTAL OPERATING EXPENSES</t>
  </si>
  <si>
    <t>OPERATING (LOSS) INCOME</t>
  </si>
  <si>
    <t>Operating Profit</t>
  </si>
  <si>
    <t>Amortization of deferred financing costs</t>
  </si>
  <si>
    <t>Amortisation of charges</t>
  </si>
  <si>
    <t>Interest expense, net</t>
  </si>
  <si>
    <t>Other non-operating income (expense), net</t>
  </si>
  <si>
    <t>Other Income - net</t>
  </si>
  <si>
    <t>(LOSS) INCOME BEFORE INCOME TAXES</t>
  </si>
  <si>
    <t>Profit before Zakat</t>
  </si>
  <si>
    <t>Income tax (benefit) provision</t>
  </si>
  <si>
    <t>NET (LOSS) INCOME</t>
  </si>
  <si>
    <t>NET (LOSS) INCOME PER COMMON SHARE:</t>
  </si>
  <si>
    <t>NET (LOSS) INCOME, BASIC</t>
  </si>
  <si>
    <t>NET (LOSS) INCOME, DILUTED</t>
  </si>
  <si>
    <t>SHARES USED IN COMPUTING NET (LOSS) INCOME PER COMMON</t>
  </si>
  <si>
    <t>SHARE:</t>
  </si>
  <si>
    <t>BASIC</t>
  </si>
  <si>
    <t>DILUTED</t>
  </si>
  <si>
    <t>COMPREHENSIVE (LOSS) INCOME:</t>
  </si>
  <si>
    <t>Total Other Comprehensive Income</t>
  </si>
  <si>
    <t>Net (loss) income</t>
  </si>
  <si>
    <t>Unrealized holding (loss) gain on available-for-sale securities, net of tax of $6,</t>
  </si>
  <si>
    <t>($157) and ($436) for the years ended December 31, 2018, 2017 and 2016, respectively</t>
  </si>
  <si>
    <t>Foreign currency translation (loss) gain for the years ended December 31, 2018, 2017 and 2016, respectively</t>
  </si>
  <si>
    <t>Pension liability adjustment, net of tax of $389, ($403) and $694 for the year ended December 31, 2018, 2017 and 2016, respectively</t>
  </si>
  <si>
    <t>OPERATING ACTIVITIES:</t>
  </si>
  <si>
    <t>Operating Activities</t>
  </si>
  <si>
    <t>Depreciation and amortization</t>
  </si>
  <si>
    <t>Fixed asset impairment</t>
  </si>
  <si>
    <t>Amortization of deferred financing fees</t>
  </si>
  <si>
    <t>Non-cash stock compensation expense</t>
  </si>
  <si>
    <t>Non-cash interest expense</t>
  </si>
  <si>
    <t>Income from available-for-sale securities</t>
  </si>
  <si>
    <t>Deferred income taxes, net</t>
  </si>
  <si>
    <t>Gain on sale of available-for-sale security</t>
  </si>
  <si>
    <t>Other</t>
  </si>
  <si>
    <t>Changes in operating assets and liabilities:</t>
  </si>
  <si>
    <t>FIN 48 Reserve</t>
  </si>
  <si>
    <t>NET CASH (USED IN) PROVIDED BY OPERATING ACTIVITIES</t>
  </si>
  <si>
    <t>INVESTING ACTIVITIES:</t>
  </si>
  <si>
    <t>Investing Activities</t>
  </si>
  <si>
    <t>Proceeds from disposal of assets</t>
  </si>
  <si>
    <t>Payments for other intangible assets</t>
  </si>
  <si>
    <t>Purchases of property, plant and equipment</t>
  </si>
  <si>
    <t>NET CASH USED IN INVESTING ACTIVITIES</t>
  </si>
  <si>
    <t>FINANCING ACTIVITIES:</t>
  </si>
  <si>
    <t>Financing Activities</t>
  </si>
  <si>
    <t>Proceeds under stock option and stock purchase plans</t>
  </si>
  <si>
    <t>Stock compensation plan withholdings from employee taxes</t>
  </si>
  <si>
    <t>Payments of contingent acquisition liabilities</t>
  </si>
  <si>
    <t>Debt financing costs</t>
  </si>
  <si>
    <t>Common stock repurchases</t>
  </si>
  <si>
    <t>Lease Payments</t>
  </si>
  <si>
    <t>Debt repayment</t>
  </si>
  <si>
    <t>NET CASH (USED IN) PROVIDED BY FINANCING ACTIVITIES</t>
  </si>
  <si>
    <t>Effect of changes in exchange rates on cash and cash equivalents</t>
  </si>
  <si>
    <t>(DECREASE) INCREASE IN CASH AND CASH EQUIVALENTS</t>
  </si>
  <si>
    <t>CASH AND CASH EQUIVALENTS, AND RESTRICTED CASH AT</t>
  </si>
  <si>
    <t>BEGINNING OF YEAR</t>
  </si>
  <si>
    <t>Cash and cash equivalents at beginning of period</t>
  </si>
  <si>
    <t>CASH AND CASH EQUIVALENTS, AND RESTRICTED CASH AT END OF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</si>
  <si>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</si>
  <si>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</si>
  <si>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</si>
  <si>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</si>
  <si>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cost of goods sold</t>
  </si>
  <si>
    <t>amortization of intangibles</t>
  </si>
  <si>
    <t>other operating expenses</t>
  </si>
  <si>
    <t>other income (expenses)</t>
  </si>
  <si>
    <t>property, plant and equipment</t>
  </si>
  <si>
    <t>accumulated depreciation and amortisation</t>
  </si>
  <si>
    <t>added value</t>
  </si>
  <si>
    <t>cost of sales</t>
  </si>
  <si>
    <t>wrong value,corrected it</t>
  </si>
  <si>
    <t>administrative expenses</t>
  </si>
  <si>
    <t>selling, general and administrative expenses</t>
  </si>
  <si>
    <t>changed sign</t>
  </si>
  <si>
    <t>wrong value and sign</t>
  </si>
  <si>
    <t>amortisation</t>
  </si>
  <si>
    <t>deleted this value</t>
  </si>
  <si>
    <t>acquisition-related costs</t>
  </si>
  <si>
    <t>litigation rulings and settlements</t>
  </si>
  <si>
    <t>interest paid and financial costs</t>
  </si>
  <si>
    <t>amortization of deferred financing costs</t>
  </si>
  <si>
    <t>other non-operating income (expense), net</t>
  </si>
  <si>
    <t>changed value</t>
  </si>
  <si>
    <t>land and buildings</t>
  </si>
  <si>
    <t>land</t>
  </si>
  <si>
    <t>buildings and leasehold improvements</t>
  </si>
  <si>
    <t>furniture and equipment</t>
  </si>
  <si>
    <t>accumulated depreciation</t>
  </si>
  <si>
    <t>construction in progress</t>
  </si>
  <si>
    <t>trade accounts payable</t>
  </si>
  <si>
    <t>purchase consideration payable</t>
  </si>
  <si>
    <t>accrued royalties</t>
  </si>
  <si>
    <t>accrued compensation</t>
  </si>
  <si>
    <t>accrued administrative fees</t>
  </si>
  <si>
    <t>accrued legal fees and contingencies</t>
  </si>
  <si>
    <t>accrued expenses and other liabilities</t>
  </si>
  <si>
    <t>other operating current liabilities</t>
  </si>
  <si>
    <t>other non-current liabilities</t>
  </si>
  <si>
    <t>other long-term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</si>
</sst>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0" fillId="12" borderId="0" xfId="0" applyFill="1"/>
    <xf numFmtId="3" fontId="4" fillId="13" borderId="0" xfId="0" applyFont="1" applyFill="1"/>
    <xf numFmtId="3" fontId="0" fillId="0" borderId="0" xfId="0" applyNumberFormat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8E-48DC-BA71-481D16D3C9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C1-4B9F-8A7A-FE4E6C755C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2BA-4F71-8A15-3EFD22A64A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ADF-41D3-B54C-B928906A15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18E-45AF-9F5E-091DAAD8E7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0C-4C84-A13B-0A5DC16B3F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D9D-4EF4-973E-EC05D704D6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989-4651-9DAA-88B29B7854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B4E-448B-9345-59D59AD8C4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8ED-4BE9-9E11-26C11B2CC9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618-4A2E-92E2-D0F5876D1D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59-41B8-8708-EAA3E5708B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D8-4E1F-8026-8E5D395622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56-4227-8FD7-1B60B8CE1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569-49FA-80E0-16A8B62F16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-401909</v>
      </c>
      <c r="G6" s="7">
        <f t="shared" ref="G6:O6" si="1">IF(G4=$BF$1,"",G71)</f>
        <v>-24550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911438</v>
      </c>
      <c r="G7" s="7">
        <f t="shared" ref="G7:O7" si="2">IF(G4=$BF$1,"",G128)</f>
        <v>1179360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583819</v>
      </c>
      <c r="G8" s="7">
        <f t="shared" ref="G8:O8" si="3">IF(G4=$BF$1,"",G161)</f>
        <v>730151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170823</v>
      </c>
      <c r="G9" s="7">
        <f t="shared" ref="G9:O9" si="4">IF(G4=$BF$1,"",G189)</f>
        <v>171089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880568</v>
      </c>
      <c r="G10" s="7">
        <f t="shared" ref="G10:O10" si="5">IF(G4=$BF$1,"",G210)</f>
        <v>907177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443866</v>
      </c>
      <c r="G11" s="7">
        <f t="shared" ref="G11:O11" si="6">IF(G4=$BF$1,"",G227)</f>
        <v>831245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1495257</v>
      </c>
      <c r="G12" s="35">
        <f t="shared" ref="G12:O12" si="7">IF(G4=$BF$1,"",SUM(G7:G8))</f>
        <v>1909511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1495257</v>
      </c>
      <c r="G13" s="35">
        <f t="shared" ref="G13:O13" si="8">IF(G4=$BF$1,"",SUM(G9:G11))</f>
        <v>1909511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694018</v>
      </c>
      <c r="G24">
        <v>841045</v>
      </c>
      <c r="H24">
        <v>1116843</v>
      </c>
    </row>
    <row r="25" spans="5:16">
      <c r="E25" s="1" t="s">
        <v>27</v>
      </c>
      <c r="F25" s="38">
        <v>448002</v>
      </c>
      <c r="G25" s="38">
        <v>408839</v>
      </c>
      <c r="P25" s="46" t="s">
        <v>501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246016</v>
      </c>
      <c r="G30" s="7">
        <f>IF(G4=$BF$1,"",G24-G25+ABS(G26)-G27-G28-G29)</f>
        <v>432206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5"/>
    </row>
    <row r="31" spans="5:16">
      <c r="E31" s="12" t="s">
        <v>33</v>
      </c>
      <c r="F31"/>
      <c r="G31"/>
      <c r="P31" s="46" t="s">
        <v>509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279628</v>
      </c>
      <c r="G34">
        <v>216324</v>
      </c>
      <c r="H34">
        <v>201455</v>
      </c>
      <c r="P34" s="46" t="s">
        <v>503</v>
      </c>
    </row>
    <row r="35" spans="5:16">
      <c r="E35" s="1" t="s">
        <v>37</v>
      </c>
      <c r="F35">
        <v>47321</v>
      </c>
      <c r="G35">
        <v>44988</v>
      </c>
      <c r="H35">
        <v>38753</v>
      </c>
      <c r="P35" s="46" t="s">
        <v>506</v>
      </c>
    </row>
    <row r="36" spans="5:16">
      <c r="E36" s="1" t="s">
        <v>38</v>
      </c>
      <c r="F36" s="47">
        <f>121+22814</f>
        <v>22935</v>
      </c>
      <c r="G36" s="47">
        <f>159+4049</f>
        <v>4208</v>
      </c>
      <c r="P36" s="46" t="s">
        <v>501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>
        <v>53472</v>
      </c>
      <c r="G41">
        <v>61443</v>
      </c>
      <c r="H41">
        <v>54922</v>
      </c>
      <c r="P41" s="46" t="s">
        <v>507</v>
      </c>
    </row>
    <row r="42" spans="5:16">
      <c r="E42" s="1" t="s">
        <v>44</v>
      </c>
      <c r="F42">
        <v>231086</v>
      </c>
      <c r="G42">
        <v>128127</v>
      </c>
      <c r="H42">
        <v>44369</v>
      </c>
    </row>
    <row r="43" spans="5:16">
      <c r="E43" s="6" t="s">
        <v>45</v>
      </c>
      <c r="F43" s="7">
        <f>F32+F33+F34+F35+F36+F37+F38+F39+F40+F41+F42</f>
        <v>634442</v>
      </c>
      <c r="G43" s="7">
        <f>G32+G33+G34+G35+G36+G37+G38+G39+G40+G41+G42</f>
        <v>455090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5"/>
    </row>
    <row r="44" spans="5:16">
      <c r="E44" s="6" t="s">
        <v>46</v>
      </c>
      <c r="F44" s="7">
        <f>F30+F31-F43</f>
        <v>-388426</v>
      </c>
      <c r="G44" s="7">
        <f>IF(G4=$BF$1,"",G30+G31-G43)</f>
        <v>-22884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5"/>
    </row>
    <row r="45" spans="5:16">
      <c r="E45" s="1" t="s">
        <v>47</v>
      </c>
    </row>
    <row r="46" spans="5:16">
      <c r="E46" s="1" t="s">
        <v>48</v>
      </c>
      <c r="F46">
        <v>0</v>
      </c>
      <c r="G46">
        <v>0</v>
      </c>
      <c r="H46">
        <v>0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5216</v>
      </c>
      <c r="G49" s="38">
        <v>5216</v>
      </c>
      <c r="P49" s="46" t="s">
        <v>501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-45900</v>
      </c>
      <c r="G52">
        <v>-38070</v>
      </c>
      <c r="H52">
        <v>-42734</v>
      </c>
    </row>
    <row r="53" spans="5:16">
      <c r="E53" s="1" t="s">
        <v>55</v>
      </c>
    </row>
    <row r="54" spans="5:16">
      <c r="E54" s="1" t="s">
        <v>56</v>
      </c>
      <c r="F54" s="38">
        <v>1360</v>
      </c>
      <c r="G54" s="38">
        <v>6972</v>
      </c>
      <c r="P54" s="46" t="s">
        <v>501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  <c r="F57"/>
      <c r="G57"/>
      <c r="P57" s="46" t="s">
        <v>509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-438182</v>
      </c>
      <c r="G59" s="7">
        <f>IF(G4=$BF$1,"",G44+G45+G46+G47+G48-G49-G50-G51+G52-G53+G54+G55-G56+G57+G58)</f>
        <v>-59198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>
        <v>-36273</v>
      </c>
      <c r="G60">
        <v>-34648</v>
      </c>
      <c r="H60">
        <v>87057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-401909</v>
      </c>
      <c r="G67" s="7">
        <f>IF(G4=$BF$1,"",SUM(G59,-G60,-ABS(G61),-G62,-G66))</f>
        <v>-24550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-401909</v>
      </c>
      <c r="G71" s="7">
        <f t="shared" ref="G71:O71" si="14">IF(G4=$BF$1,"",SUM(G67:G70))</f>
        <v>-24550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-401909</v>
      </c>
      <c r="G83" s="7">
        <f t="shared" ref="G83:O83" si="15">IF(G4=$BF$1,"",SUM(G71:G82))</f>
        <v>-24550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17608+138126</f>
        <v>155734</v>
      </c>
      <c r="G89" s="38">
        <f>17846+106316</f>
        <v>124162</v>
      </c>
      <c r="P89" s="46" t="s">
        <v>501</v>
      </c>
    </row>
    <row r="90" spans="5:16">
      <c r="E90" s="1" t="s">
        <v>82</v>
      </c>
      <c r="F90" s="38">
        <v>97863</v>
      </c>
      <c r="G90" s="38">
        <v>117173</v>
      </c>
      <c r="P90" s="46" t="s">
        <v>501</v>
      </c>
    </row>
    <row r="91" spans="5:16">
      <c r="E91" s="1" t="s">
        <v>83</v>
      </c>
    </row>
    <row r="92" spans="5:16">
      <c r="E92" s="12" t="s">
        <v>84</v>
      </c>
      <c r="F92">
        <v>240080</v>
      </c>
      <c r="G92">
        <v>202897</v>
      </c>
      <c r="P92" s="46" t="s">
        <v>515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493677</v>
      </c>
      <c r="G98" s="7">
        <f>IF(G4=$BF$1,"",G89+G90+G91+G92+G93+G94+G95+G96)</f>
        <v>444232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-158824</v>
      </c>
      <c r="G99" s="38">
        <v>-130814</v>
      </c>
      <c r="P99" s="46" t="s">
        <v>501</v>
      </c>
    </row>
    <row r="100" spans="5:16">
      <c r="E100" s="6" t="s">
        <v>90</v>
      </c>
      <c r="F100" s="7">
        <f>F98+F99</f>
        <v>334853</v>
      </c>
      <c r="G100" s="7">
        <f t="shared" ref="G100:O100" si="17">IF(G4=$BF$1,"",G98+G99)</f>
        <v>313418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5"/>
    </row>
    <row r="101" spans="5:16">
      <c r="E101" s="1" t="s">
        <v>91</v>
      </c>
      <c r="F101">
        <v>283879</v>
      </c>
      <c r="G101">
        <v>285310</v>
      </c>
    </row>
    <row r="102" spans="5:16">
      <c r="E102" s="1" t="s">
        <v>92</v>
      </c>
      <c r="F102">
        <v>284976</v>
      </c>
      <c r="G102">
        <v>569484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568855</v>
      </c>
      <c r="G104" s="7">
        <f t="shared" ref="G104:O104" si="18">IF(G4=$BF$1,"",G101+G102+G103)</f>
        <v>854794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  <c r="F108">
        <v>0</v>
      </c>
      <c r="G108">
        <v>0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>
        <v>0</v>
      </c>
      <c r="G111">
        <v>6521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7730</v>
      </c>
      <c r="G125">
        <v>4627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911438</v>
      </c>
      <c r="G128" s="7">
        <f t="shared" ref="G128:O128" si="19">IF(G4=$BF$1,"",G100+SUM(G104:G126))</f>
        <v>1179360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5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224868</v>
      </c>
      <c r="G130">
        <v>368119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  <c r="F133">
        <v>153126</v>
      </c>
      <c r="G133">
        <v>141383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377994</v>
      </c>
      <c r="G140" s="7">
        <f t="shared" ref="G140:O140" si="20">IF(G4=$BF$1,"",G130+G131+G132+G133+G134+G135+G136+G139)</f>
        <v>509502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173645</v>
      </c>
      <c r="G144">
        <v>183568</v>
      </c>
    </row>
    <row r="145" spans="5:15">
      <c r="E145" s="6" t="s">
        <v>127</v>
      </c>
      <c r="F145" s="7">
        <f>F141+F142+F143+F144</f>
        <v>173645</v>
      </c>
      <c r="G145" s="7">
        <f t="shared" ref="G145:O145" si="21">IF(G4=$BF$1,"",G141+G142+G143+G144)</f>
        <v>183568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32180</v>
      </c>
      <c r="G154">
        <v>37081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32180</v>
      </c>
      <c r="G160" s="7">
        <f>IF(G4=$BF$1,"",G146+G147+G148+G149+G150+G151+G152+G153+G154+G155+G156+G157+G158+G159)</f>
        <v>37081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583819</v>
      </c>
      <c r="G161" s="7">
        <f t="shared" ref="G161:O161" si="22">IF(G4=$BF$1,"",G140+G145+G160)</f>
        <v>730151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/>
      <c r="G172"/>
      <c r="P172" s="46" t="s">
        <v>509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>
        <v>0</v>
      </c>
      <c r="G181">
        <v>15775</v>
      </c>
    </row>
    <row r="183" spans="5:16">
      <c r="E183" s="1" t="s">
        <v>160</v>
      </c>
    </row>
    <row r="184" spans="5:16">
      <c r="E184" s="12" t="s">
        <v>161</v>
      </c>
      <c r="F184">
        <f>39570+6786+19745+36767+52413</f>
        <v>155281</v>
      </c>
      <c r="G184">
        <f>51976+3901+5902+12286+38598+28293</f>
        <v>140956</v>
      </c>
      <c r="P184" s="46" t="s">
        <v>515</v>
      </c>
    </row>
    <row r="185" spans="5:16">
      <c r="E185" s="12" t="s">
        <v>162</v>
      </c>
    </row>
    <row r="187" spans="5:16">
      <c r="E187" s="1" t="s">
        <v>163</v>
      </c>
      <c r="F187" s="38">
        <v>15542</v>
      </c>
      <c r="G187" s="38">
        <v>14358</v>
      </c>
      <c r="P187" s="46" t="s">
        <v>501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170823</v>
      </c>
      <c r="G189" s="7">
        <f t="shared" ref="G189:O189" si="23">IF(G4=$BF$1,"",SUM(G163:G188))</f>
        <v>171089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  <c r="F193">
        <v>820411</v>
      </c>
      <c r="G193">
        <v>815195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  <c r="F203">
        <v>566</v>
      </c>
      <c r="G203">
        <v>43404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f>49990+9601</f>
        <v>59591</v>
      </c>
      <c r="G209">
        <f>40300+8278</f>
        <v>48578</v>
      </c>
      <c r="P209" s="46" t="s">
        <v>515</v>
      </c>
    </row>
    <row r="210" spans="5:16">
      <c r="E210" s="6" t="s">
        <v>14</v>
      </c>
      <c r="F210" s="7">
        <f>SUM(F191:F209)</f>
        <v>880568</v>
      </c>
      <c r="G210" s="7">
        <f t="shared" ref="G210:O210" si="24">IF(G4=$BF$1,"",SUM(G191:G209))</f>
        <v>907177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5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574553</v>
      </c>
      <c r="G212">
        <v>550472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-107168</v>
      </c>
      <c r="G217">
        <v>294741</v>
      </c>
    </row>
    <row r="218" spans="5:16">
      <c r="E218" s="1" t="s">
        <v>188</v>
      </c>
    </row>
    <row r="219" spans="5:16">
      <c r="E219" s="1" t="s">
        <v>189</v>
      </c>
      <c r="F219">
        <v>-23519</v>
      </c>
      <c r="G219">
        <v>-13968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443866</v>
      </c>
      <c r="G227" s="7">
        <f t="shared" ref="G227:O227" si="25">IF(G4=$BF$1,"",SUM(G212:G226))</f>
        <v>831245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-401909</v>
      </c>
      <c r="G267">
        <v>-24550</v>
      </c>
      <c r="H267">
        <v>184243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88940</v>
      </c>
      <c r="G271">
        <v>85173</v>
      </c>
      <c r="H271">
        <v>87963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236302</v>
      </c>
      <c r="G275">
        <v>133343</v>
      </c>
      <c r="H275">
        <v>55129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  <c r="F278">
        <v>0</v>
      </c>
      <c r="G278">
        <v>0</v>
      </c>
      <c r="H278">
        <v>777</v>
      </c>
    </row>
    <row r="279" spans="5:8">
      <c r="E279" s="1" t="s">
        <v>244</v>
      </c>
      <c r="F279">
        <v>0</v>
      </c>
      <c r="G279">
        <v>199</v>
      </c>
      <c r="H279">
        <v>45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21503</v>
      </c>
      <c r="G285">
        <v>21018</v>
      </c>
      <c r="H285">
        <v>15412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421</v>
      </c>
      <c r="G288">
        <v>-307</v>
      </c>
      <c r="H288">
        <v>-4888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347166</v>
      </c>
      <c r="G296" s="7">
        <f>IF(G4=$BF$1,"",G271+G272+G273+G274+G275+G276+G277+G278+G279+G280+G281+G282+G283+G284+G285+G286+G287+G288+G289+G290+G291+G292+G293+G294+G295)</f>
        <v>239426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-54743</v>
      </c>
      <c r="G297" s="7">
        <f t="shared" ref="G297:O297" si="27">IF(G4=$BF$1,"",MIN(F267,F268,F269)+F296)</f>
        <v>-54743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9694</v>
      </c>
      <c r="G299">
        <v>-8367</v>
      </c>
      <c r="H299">
        <v>10208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3847</v>
      </c>
      <c r="G302">
        <v>-12232</v>
      </c>
      <c r="H302">
        <v>-7262</v>
      </c>
    </row>
    <row r="303" spans="5:15">
      <c r="E303" s="1" t="s">
        <v>265</v>
      </c>
      <c r="F303">
        <v>-11627</v>
      </c>
      <c r="G303">
        <v>141979</v>
      </c>
      <c r="H303">
        <v>-132617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-37396</v>
      </c>
      <c r="G309">
        <v>-115249</v>
      </c>
      <c r="H309">
        <v>-32934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-5002</v>
      </c>
      <c r="G315">
        <v>-9223</v>
      </c>
      <c r="H315">
        <v>6139</v>
      </c>
    </row>
    <row r="316" spans="5:15">
      <c r="E316" s="1" t="s">
        <v>276</v>
      </c>
      <c r="F316">
        <v>-3120</v>
      </c>
      <c r="G316">
        <v>-3519</v>
      </c>
      <c r="H316">
        <v>-301</v>
      </c>
    </row>
    <row r="317" spans="5:15">
      <c r="E317" s="1" t="s">
        <v>277</v>
      </c>
      <c r="F317">
        <v>-9150</v>
      </c>
      <c r="G317">
        <v>-18091</v>
      </c>
      <c r="H317">
        <v>-14951</v>
      </c>
    </row>
    <row r="318" spans="5:15">
      <c r="E318" s="6" t="s">
        <v>278</v>
      </c>
      <c r="F318" s="7">
        <f>F299+F300+F301+F302+F303+F304+F305+F306+F307+F308+F309+F310+F311+F312+F313+F314+F315+F316+F317</f>
        <v>-52754</v>
      </c>
      <c r="G318" s="7">
        <f>IF(G4=$BF$1,"",G299+G300+G301+G302+G303+G304+G305+G306+G307+G308+G309+G310+G311+G312+G313+G314+G315+G316+G317)</f>
        <v>-24702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-107497</v>
      </c>
      <c r="G319" s="7">
        <f t="shared" ref="G319:O319" si="28">IF(G4=$BF$1,"",G297+G318)</f>
        <v>-79445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-107497</v>
      </c>
      <c r="G326" s="7">
        <f t="shared" ref="G326:O326" si="30">IF(G4=$BF$1,"",G325+G319)</f>
        <v>-79445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-69111</v>
      </c>
      <c r="G328">
        <v>-95170</v>
      </c>
      <c r="H328">
        <v>-74938</v>
      </c>
    </row>
    <row r="329" spans="5:15">
      <c r="E329" s="1" t="s">
        <v>288</v>
      </c>
      <c r="F329">
        <v>30</v>
      </c>
      <c r="G329">
        <v>4815</v>
      </c>
      <c r="H329">
        <v>5966</v>
      </c>
    </row>
    <row r="330" spans="5:15">
      <c r="E330" s="1" t="s">
        <v>289</v>
      </c>
      <c r="F330">
        <v>-50</v>
      </c>
      <c r="G330">
        <v>-200</v>
      </c>
      <c r="H330">
        <v>-3950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-69131</v>
      </c>
      <c r="G337" s="7">
        <f>IF(G4=$BF$1,"",SUM(G328:G336))</f>
        <v>-90555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0</v>
      </c>
      <c r="G339">
        <v>0</v>
      </c>
      <c r="H339">
        <v>-45000</v>
      </c>
    </row>
    <row r="340" spans="5:15">
      <c r="E340" s="1" t="s">
        <v>299</v>
      </c>
    </row>
    <row r="341" spans="5:15">
      <c r="E341" s="12" t="s">
        <v>300</v>
      </c>
      <c r="F341">
        <v>0</v>
      </c>
      <c r="G341">
        <v>0</v>
      </c>
      <c r="H341">
        <v>-200000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  <c r="F344">
        <v>-14</v>
      </c>
      <c r="G344">
        <v>0</v>
      </c>
      <c r="H344">
        <v>0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-14</v>
      </c>
      <c r="G352" s="7">
        <f>IF(G4=$BF$1,"",SUM(G339:G351))</f>
        <v>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-176642</v>
      </c>
      <c r="G353" s="7">
        <f t="shared" ref="G353:O353" si="33">IF(G4=$BF$1,"",G326+G337+G352)</f>
        <v>-170000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-1032</v>
      </c>
      <c r="G354">
        <v>1183</v>
      </c>
      <c r="H354">
        <v>2</v>
      </c>
    </row>
    <row r="355" spans="5:15">
      <c r="E355" s="6" t="s">
        <v>314</v>
      </c>
      <c r="F355" s="7">
        <f>F353+F354</f>
        <v>-177674</v>
      </c>
      <c r="G355" s="7">
        <f t="shared" ref="G355:O355" si="34">IF(G4=$BF$1,"",G353+G354)</f>
        <v>-168817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369889</v>
      </c>
      <c r="G356">
        <v>204034</v>
      </c>
      <c r="H356">
        <v>350597</v>
      </c>
    </row>
    <row r="357" spans="5:15">
      <c r="E357" s="6" t="s">
        <v>316</v>
      </c>
      <c r="F357" s="7">
        <f>F355+F356</f>
        <v>192215</v>
      </c>
      <c r="G357" s="7">
        <f t="shared" ref="G357:O357" si="35">IF(G4=$BF$1,"",G355+G356)</f>
        <v>35217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-0.17481466508926394</v>
      </c>
      <c r="G364" s="24">
        <f t="shared" si="37"/>
        <v>-0.24694428849892061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15.371038696537678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-0.21694245280598018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0.35448071952024302</v>
      </c>
      <c r="G369" s="27">
        <f t="shared" si="41"/>
        <v>0.51389164670142506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-0.55967712652985946</v>
      </c>
      <c r="G370" s="27">
        <f t="shared" si="42"/>
        <v>-2.7209007841435356E-2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-0.57910457653836067</v>
      </c>
      <c r="G371" s="28">
        <f t="shared" si="43"/>
        <v>-2.9189876879358416E-2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-0.26878924492578865</v>
      </c>
      <c r="G372" s="27">
        <f t="shared" si="44"/>
        <v>-1.285669472446087E-2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-0.90547372405185345</v>
      </c>
      <c r="G373" s="27">
        <f t="shared" si="45"/>
        <v>-2.9534012234660057E-2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0.70315069583355905</v>
      </c>
      <c r="G376" s="30">
        <f t="shared" si="47"/>
        <v>0.56468174312690522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2.3687126294872778</v>
      </c>
      <c r="G377" s="30">
        <f t="shared" si="48"/>
        <v>1.2971699077889189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-74.468174846625772</v>
      </c>
      <c r="G378" s="30">
        <f t="shared" si="49"/>
        <v>-4.3872699386503067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3.4176838013616435</v>
      </c>
      <c r="G382" s="32">
        <f t="shared" si="51"/>
        <v>4.2676677051125438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2.4011637777114325</v>
      </c>
      <c r="G383" s="32">
        <f t="shared" si="52"/>
        <v>3.1947290591446555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1.3163801127482833</v>
      </c>
      <c r="G384" s="32">
        <f t="shared" si="53"/>
        <v>2.1516228395747241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-0.62928879600522181</v>
      </c>
      <c r="G385" s="32">
        <f t="shared" si="54"/>
        <v>-0.46434896457399366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224868</v>
      </c>
      <c r="G418" s="17">
        <f>G130-G417</f>
        <v>368119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491</v>
      </c>
      <c r="B1" s="39" t="s">
        <v>492</v>
      </c>
      <c r="C1" s="39" t="s">
        <v>493</v>
      </c>
      <c r="D1" s="39"/>
    </row>
    <row r="2" spans="1:4">
      <c r="A2" s="41" t="s">
        <v>502</v>
      </c>
      <c r="B2" s="41" t="s">
        <v>495</v>
      </c>
      <c r="C2" s="39" t="s">
        <v>494</v>
      </c>
      <c r="D2" s="39"/>
    </row>
    <row r="3" spans="1:4">
      <c r="A3" s="41" t="s">
        <v>505</v>
      </c>
      <c r="B3" s="41" t="s">
        <v>504</v>
      </c>
      <c r="C3" s="39" t="s">
        <v>494</v>
      </c>
    </row>
    <row r="4" spans="1:4">
      <c r="A4" s="41" t="s">
        <v>496</v>
      </c>
      <c r="B4" s="41" t="s">
        <v>508</v>
      </c>
      <c r="C4" s="39" t="s">
        <v>494</v>
      </c>
    </row>
    <row r="5" spans="1:4">
      <c r="A5" s="42" t="s">
        <v>510</v>
      </c>
      <c r="B5" s="41" t="s">
        <v>497</v>
      </c>
      <c r="C5" s="39" t="s">
        <v>494</v>
      </c>
    </row>
    <row r="6" spans="1:4">
      <c r="A6" s="42" t="s">
        <v>511</v>
      </c>
      <c r="B6" s="41" t="s">
        <v>497</v>
      </c>
      <c r="C6" s="39" t="s">
        <v>494</v>
      </c>
    </row>
    <row r="7" spans="1:4">
      <c r="A7" s="41" t="s">
        <v>513</v>
      </c>
      <c r="B7" s="41" t="s">
        <v>512</v>
      </c>
      <c r="C7" s="39" t="s">
        <v>494</v>
      </c>
    </row>
    <row r="8" spans="1:4">
      <c r="A8" s="41" t="s">
        <v>514</v>
      </c>
      <c r="B8" s="41" t="s">
        <v>498</v>
      </c>
      <c r="C8" s="39" t="s">
        <v>494</v>
      </c>
    </row>
    <row r="9" spans="1:4">
      <c r="A9" s="41" t="s">
        <v>517</v>
      </c>
      <c r="B9" s="41" t="s">
        <v>516</v>
      </c>
      <c r="C9" s="39" t="s">
        <v>494</v>
      </c>
    </row>
    <row r="10" spans="1:4">
      <c r="A10" s="41" t="s">
        <v>518</v>
      </c>
      <c r="B10" s="41" t="s">
        <v>516</v>
      </c>
      <c r="C10" s="39" t="s">
        <v>494</v>
      </c>
    </row>
    <row r="11" spans="1:4">
      <c r="A11" s="41" t="s">
        <v>519</v>
      </c>
      <c r="B11" s="41" t="s">
        <v>499</v>
      </c>
      <c r="C11" s="39" t="s">
        <v>494</v>
      </c>
    </row>
    <row r="12" spans="1:4">
      <c r="A12" s="41" t="s">
        <v>520</v>
      </c>
      <c r="B12" s="41" t="s">
        <v>500</v>
      </c>
      <c r="C12" s="39" t="s">
        <v>494</v>
      </c>
    </row>
    <row r="13" spans="1:4">
      <c r="A13" s="42" t="s">
        <v>521</v>
      </c>
      <c r="B13" s="41" t="s">
        <v>521</v>
      </c>
      <c r="C13" s="39" t="s">
        <v>494</v>
      </c>
    </row>
    <row r="14" spans="1:4">
      <c r="A14" s="41" t="s">
        <v>522</v>
      </c>
      <c r="B14" s="41" t="s">
        <v>161</v>
      </c>
      <c r="C14" s="39" t="s">
        <v>494</v>
      </c>
    </row>
    <row r="15" spans="1:4">
      <c r="A15" s="41" t="s">
        <v>523</v>
      </c>
      <c r="B15" s="41" t="s">
        <v>161</v>
      </c>
      <c r="C15" s="39" t="s">
        <v>494</v>
      </c>
    </row>
    <row r="16" spans="1:4">
      <c r="A16" s="42" t="s">
        <v>524</v>
      </c>
      <c r="B16" s="41" t="s">
        <v>161</v>
      </c>
      <c r="C16" s="39" t="s">
        <v>494</v>
      </c>
    </row>
    <row r="17" spans="1:3">
      <c r="A17" s="42" t="s">
        <v>525</v>
      </c>
      <c r="B17" s="41" t="s">
        <v>161</v>
      </c>
      <c r="C17" s="39" t="s">
        <v>494</v>
      </c>
    </row>
    <row r="18" spans="1:3">
      <c r="A18" s="42" t="s">
        <v>526</v>
      </c>
      <c r="B18" s="41" t="s">
        <v>161</v>
      </c>
      <c r="C18" s="39" t="s">
        <v>494</v>
      </c>
    </row>
    <row r="19" spans="1:3">
      <c r="A19" s="43" t="s">
        <v>527</v>
      </c>
      <c r="B19" s="44" t="s">
        <v>161</v>
      </c>
      <c r="C19" s="39" t="s">
        <v>494</v>
      </c>
    </row>
    <row r="20" spans="1:3">
      <c r="A20" s="43" t="s">
        <v>528</v>
      </c>
      <c r="B20" s="43" t="s">
        <v>529</v>
      </c>
      <c r="C20" s="39" t="s">
        <v>494</v>
      </c>
    </row>
    <row r="21" spans="1:3">
      <c r="A21" s="43" t="s">
        <v>406</v>
      </c>
      <c r="B21" s="44" t="s">
        <v>530</v>
      </c>
      <c r="C21" s="39" t="s">
        <v>494</v>
      </c>
    </row>
    <row r="22" spans="1:3">
      <c r="A22" s="43" t="s">
        <v>531</v>
      </c>
      <c r="B22" s="44" t="s">
        <v>530</v>
      </c>
      <c r="C22" s="39" t="s">
        <v>494</v>
      </c>
    </row>
    <row r="23" spans="1:3">
      <c r="A23" s="43"/>
      <c r="B23" s="44"/>
      <c r="C23" s="39"/>
    </row>
    <row r="24" spans="1:3">
      <c r="A24" s="44"/>
      <c r="B24" s="44"/>
      <c r="C24" s="39"/>
    </row>
    <row r="25" spans="1:3">
      <c r="A25" s="42"/>
      <c r="B25" s="44"/>
      <c r="C25" s="39"/>
    </row>
    <row r="26" spans="1:3">
      <c r="A26" s="43"/>
      <c r="B26" s="44"/>
      <c r="C26" s="39"/>
    </row>
    <row r="27" spans="1:3">
      <c r="A27" s="43"/>
      <c r="B27" s="44"/>
      <c r="C27" s="39"/>
    </row>
    <row r="28" spans="1:3">
      <c r="A28" s="43"/>
      <c r="B28" s="44"/>
      <c r="C28" s="39"/>
    </row>
    <row r="29" spans="1:3">
      <c r="A29" s="43"/>
      <c r="B29" s="44"/>
      <c r="C29" s="39"/>
    </row>
    <row r="30" spans="1:3">
      <c r="A30" s="44"/>
      <c r="B30" s="44"/>
      <c r="C30" s="39"/>
    </row>
    <row r="31" spans="1:3">
      <c r="A31" s="44"/>
      <c r="B31" s="44"/>
      <c r="C31" s="39"/>
    </row>
    <row r="32" spans="1:3">
      <c r="A32" s="44"/>
      <c r="B32" s="44"/>
      <c r="C32" s="39"/>
    </row>
    <row r="33" spans="1:3">
      <c r="A33" s="42"/>
      <c r="B33" s="44"/>
      <c r="C33" s="39"/>
    </row>
    <row r="34" spans="1:3">
      <c r="A34" s="44"/>
      <c r="B34" s="44"/>
      <c r="C34" s="39"/>
    </row>
    <row r="35" spans="1:3">
      <c r="A35" s="44"/>
      <c r="B35" s="44"/>
      <c r="C35" s="39"/>
    </row>
    <row r="36" spans="1:3">
      <c r="A36" s="44"/>
      <c r="B36" s="44"/>
      <c r="C36" s="39"/>
    </row>
    <row r="37" spans="1:3">
      <c r="A37" s="44"/>
      <c r="B37" s="44"/>
      <c r="C37" s="39"/>
    </row>
    <row r="38" spans="1:3">
      <c r="A38" s="44"/>
      <c r="B38" s="44"/>
      <c r="C38" s="39"/>
    </row>
    <row r="39" spans="1:3">
      <c r="A39" s="43"/>
      <c r="B39" s="44"/>
      <c r="C39" s="39"/>
    </row>
    <row r="40" spans="1:3">
      <c r="A40" s="43"/>
      <c r="B40" s="44"/>
      <c r="C40" s="39"/>
    </row>
    <row r="41" spans="1:3">
      <c r="A41" s="43"/>
      <c r="B41" s="44"/>
      <c r="C41" s="39"/>
    </row>
    <row r="42" spans="1:3">
      <c r="A42" s="43"/>
      <c r="B42" s="44"/>
      <c r="C42" s="39"/>
    </row>
    <row r="43" spans="1:3">
      <c r="A43" s="43"/>
      <c r="B43" s="44"/>
      <c r="C43" s="39"/>
    </row>
    <row r="44" spans="1:3">
      <c r="A44" s="44"/>
      <c r="B44" s="44"/>
      <c r="C44" s="39"/>
    </row>
    <row r="45" spans="1:3">
      <c r="A45" s="44"/>
      <c r="B45" s="44"/>
      <c r="C45" s="39"/>
    </row>
    <row r="46" spans="1:3">
      <c r="A46" s="44"/>
      <c r="B46" s="44"/>
      <c r="C46" s="39"/>
    </row>
    <row r="47" spans="1:3">
      <c r="A47" s="44"/>
      <c r="B47" s="44"/>
      <c r="C47" s="39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  <row r="64" spans="1:2">
      <c r="A64" s="44"/>
      <c r="B64" s="4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80</v>
      </c>
      <c r="C5" t="s">
        <v>80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224868</v>
      </c>
      <c r="F6">
        <v>368119</v>
      </c>
    </row>
    <row r="7" spans="1:6">
      <c r="A7" t="s">
        <v>378</v>
      </c>
      <c r="B7" t="s">
        <v>120</v>
      </c>
      <c r="C7" t="s">
        <v>120</v>
      </c>
      <c r="D7" t="s">
        <v>116</v>
      </c>
      <c r="E7">
        <v>153126</v>
      </c>
      <c r="F7">
        <v>141383</v>
      </c>
    </row>
    <row r="8" spans="1:6">
      <c r="A8" t="s">
        <v>379</v>
      </c>
      <c r="B8" t="s">
        <v>126</v>
      </c>
      <c r="C8" t="s">
        <v>126</v>
      </c>
      <c r="D8" t="s">
        <v>116</v>
      </c>
      <c r="E8">
        <v>173645</v>
      </c>
      <c r="F8">
        <v>183568</v>
      </c>
    </row>
    <row r="9" spans="1:6">
      <c r="A9" t="s">
        <v>380</v>
      </c>
      <c r="B9" t="s">
        <v>134</v>
      </c>
      <c r="C9" t="s">
        <v>134</v>
      </c>
      <c r="D9" t="s">
        <v>116</v>
      </c>
      <c r="E9">
        <v>32180</v>
      </c>
      <c r="F9">
        <v>37081</v>
      </c>
    </row>
    <row r="10" spans="1:6">
      <c r="A10" t="s">
        <v>381</v>
      </c>
      <c r="B10" t="s">
        <v>115</v>
      </c>
      <c r="C10" t="s">
        <v>115</v>
      </c>
      <c r="D10" t="s">
        <v>116</v>
      </c>
      <c r="E10">
        <v>583819</v>
      </c>
      <c r="F10">
        <v>730151</v>
      </c>
    </row>
    <row r="11" spans="1:6">
      <c r="A11" t="s">
        <v>382</v>
      </c>
      <c r="B11" t="s">
        <v>84</v>
      </c>
      <c r="C11" t="s">
        <v>84</v>
      </c>
      <c r="D11" t="s">
        <v>80</v>
      </c>
      <c r="E11">
        <v>334853</v>
      </c>
      <c r="F11">
        <v>313418</v>
      </c>
    </row>
    <row r="12" spans="1:6">
      <c r="A12" t="s">
        <v>383</v>
      </c>
      <c r="B12" t="s">
        <v>98</v>
      </c>
      <c r="C12" t="s">
        <v>98</v>
      </c>
      <c r="D12" t="s">
        <v>80</v>
      </c>
    </row>
    <row r="13" spans="1:6">
      <c r="A13" t="s">
        <v>384</v>
      </c>
      <c r="B13" t="s">
        <v>384</v>
      </c>
      <c r="C13" t="s">
        <v>91</v>
      </c>
      <c r="D13" t="s">
        <v>80</v>
      </c>
      <c r="E13">
        <v>283879</v>
      </c>
      <c r="F13">
        <v>285310</v>
      </c>
    </row>
    <row r="14" spans="1:6">
      <c r="A14" t="s">
        <v>385</v>
      </c>
      <c r="B14" t="s">
        <v>386</v>
      </c>
      <c r="C14" t="s">
        <v>92</v>
      </c>
      <c r="D14" t="s">
        <v>80</v>
      </c>
      <c r="E14">
        <v>284976</v>
      </c>
      <c r="F14">
        <v>569484</v>
      </c>
    </row>
    <row r="15" spans="1:6">
      <c r="A15" t="s">
        <v>387</v>
      </c>
      <c r="B15" t="s">
        <v>101</v>
      </c>
      <c r="C15" t="s">
        <v>101</v>
      </c>
      <c r="D15" t="s">
        <v>80</v>
      </c>
      <c r="F15">
        <v>6521</v>
      </c>
    </row>
    <row r="16" spans="1:6">
      <c r="A16" t="s">
        <v>388</v>
      </c>
      <c r="B16" t="s">
        <v>112</v>
      </c>
      <c r="C16" t="s">
        <v>112</v>
      </c>
      <c r="D16" t="s">
        <v>80</v>
      </c>
      <c r="E16">
        <v>7730</v>
      </c>
      <c r="F16">
        <v>4627</v>
      </c>
    </row>
    <row r="17" spans="1:6">
      <c r="A17" t="s">
        <v>389</v>
      </c>
      <c r="D17" t="s">
        <v>80</v>
      </c>
      <c r="E17">
        <v>576585</v>
      </c>
      <c r="F17">
        <v>865942</v>
      </c>
    </row>
    <row r="18" spans="1:6">
      <c r="A18" t="s">
        <v>390</v>
      </c>
      <c r="D18" t="s">
        <v>80</v>
      </c>
      <c r="E18">
        <v>1495257</v>
      </c>
      <c r="F18">
        <v>1909511</v>
      </c>
    </row>
    <row r="19" spans="1:6">
      <c r="A19" t="s">
        <v>391</v>
      </c>
      <c r="D19" t="s">
        <v>80</v>
      </c>
    </row>
    <row r="20" spans="1:6">
      <c r="A20" t="s">
        <v>392</v>
      </c>
      <c r="B20" t="s">
        <v>141</v>
      </c>
      <c r="C20" t="s">
        <v>141</v>
      </c>
      <c r="D20" t="s">
        <v>141</v>
      </c>
    </row>
    <row r="21" spans="1:6">
      <c r="A21" t="s">
        <v>393</v>
      </c>
      <c r="B21" t="s">
        <v>151</v>
      </c>
      <c r="C21" t="s">
        <v>151</v>
      </c>
      <c r="D21" t="s">
        <v>141</v>
      </c>
      <c r="E21">
        <v>39570</v>
      </c>
      <c r="F21">
        <v>51976</v>
      </c>
    </row>
    <row r="22" spans="1:6">
      <c r="A22" t="s">
        <v>394</v>
      </c>
      <c r="D22" t="s">
        <v>141</v>
      </c>
      <c r="F22">
        <v>3901</v>
      </c>
    </row>
    <row r="23" spans="1:6">
      <c r="A23" t="s">
        <v>395</v>
      </c>
      <c r="B23" t="s">
        <v>159</v>
      </c>
      <c r="C23" t="s">
        <v>159</v>
      </c>
      <c r="D23" t="s">
        <v>141</v>
      </c>
      <c r="F23">
        <v>15775</v>
      </c>
    </row>
    <row r="24" spans="1:6">
      <c r="A24" t="s">
        <v>396</v>
      </c>
      <c r="B24" t="s">
        <v>151</v>
      </c>
      <c r="C24" t="s">
        <v>151</v>
      </c>
      <c r="D24" t="s">
        <v>141</v>
      </c>
      <c r="E24">
        <v>6786</v>
      </c>
      <c r="F24">
        <v>5902</v>
      </c>
    </row>
    <row r="25" spans="1:6">
      <c r="A25" t="s">
        <v>397</v>
      </c>
      <c r="B25" t="s">
        <v>398</v>
      </c>
      <c r="C25" t="s">
        <v>161</v>
      </c>
      <c r="D25" t="s">
        <v>141</v>
      </c>
      <c r="E25">
        <v>19745</v>
      </c>
      <c r="F25">
        <v>12286</v>
      </c>
    </row>
    <row r="26" spans="1:6">
      <c r="A26" t="s">
        <v>399</v>
      </c>
      <c r="D26" t="s">
        <v>141</v>
      </c>
      <c r="E26">
        <v>36767</v>
      </c>
      <c r="F26">
        <v>38598</v>
      </c>
    </row>
    <row r="27" spans="1:6">
      <c r="A27" t="s">
        <v>400</v>
      </c>
      <c r="D27" t="s">
        <v>141</v>
      </c>
      <c r="E27">
        <v>52413</v>
      </c>
      <c r="F27">
        <v>28293</v>
      </c>
    </row>
    <row r="28" spans="1:6">
      <c r="A28" t="s">
        <v>401</v>
      </c>
      <c r="B28" t="s">
        <v>398</v>
      </c>
      <c r="C28" t="s">
        <v>161</v>
      </c>
      <c r="D28" t="s">
        <v>141</v>
      </c>
      <c r="E28">
        <v>15542</v>
      </c>
      <c r="F28">
        <v>14358</v>
      </c>
    </row>
    <row r="29" spans="1:6">
      <c r="A29" t="s">
        <v>402</v>
      </c>
      <c r="B29" t="s">
        <v>13</v>
      </c>
      <c r="C29" t="s">
        <v>13</v>
      </c>
      <c r="D29" t="s">
        <v>141</v>
      </c>
      <c r="E29">
        <v>170823</v>
      </c>
      <c r="F29">
        <v>171089</v>
      </c>
    </row>
    <row r="30" spans="1:6">
      <c r="A30" t="s">
        <v>403</v>
      </c>
      <c r="B30" t="s">
        <v>180</v>
      </c>
      <c r="C30" t="s">
        <v>180</v>
      </c>
      <c r="D30" t="s">
        <v>165</v>
      </c>
    </row>
    <row r="31" spans="1:6">
      <c r="A31" t="s">
        <v>404</v>
      </c>
      <c r="B31" t="s">
        <v>169</v>
      </c>
      <c r="C31" t="s">
        <v>168</v>
      </c>
      <c r="D31" t="s">
        <v>165</v>
      </c>
      <c r="E31">
        <v>820411</v>
      </c>
      <c r="F31">
        <v>815195</v>
      </c>
    </row>
    <row r="32" spans="1:6">
      <c r="A32" t="s">
        <v>405</v>
      </c>
      <c r="B32" t="s">
        <v>178</v>
      </c>
      <c r="C32" t="s">
        <v>178</v>
      </c>
      <c r="D32" t="s">
        <v>165</v>
      </c>
      <c r="E32">
        <v>566</v>
      </c>
      <c r="F32">
        <v>43404</v>
      </c>
    </row>
    <row r="33" spans="1:6">
      <c r="A33" t="s">
        <v>406</v>
      </c>
      <c r="D33" t="s">
        <v>165</v>
      </c>
      <c r="E33">
        <v>49990</v>
      </c>
      <c r="F33">
        <v>40300</v>
      </c>
    </row>
    <row r="34" spans="1:6">
      <c r="A34" t="s">
        <v>407</v>
      </c>
      <c r="B34" t="s">
        <v>180</v>
      </c>
      <c r="C34" t="s">
        <v>180</v>
      </c>
      <c r="D34" t="s">
        <v>165</v>
      </c>
      <c r="E34">
        <v>9601</v>
      </c>
      <c r="F34">
        <v>8278</v>
      </c>
    </row>
    <row r="35" spans="1:6">
      <c r="A35" t="s">
        <v>408</v>
      </c>
      <c r="B35" t="s">
        <v>180</v>
      </c>
      <c r="C35" t="s">
        <v>180</v>
      </c>
      <c r="D35" t="s">
        <v>165</v>
      </c>
      <c r="E35">
        <v>880568</v>
      </c>
      <c r="F35">
        <v>907177</v>
      </c>
    </row>
    <row r="36" spans="1:6">
      <c r="A36" t="s">
        <v>409</v>
      </c>
      <c r="B36" t="s">
        <v>164</v>
      </c>
      <c r="C36" t="s">
        <v>164</v>
      </c>
      <c r="D36" t="s">
        <v>165</v>
      </c>
      <c r="E36">
        <v>1051391</v>
      </c>
      <c r="F36">
        <v>1078266</v>
      </c>
    </row>
    <row r="37" spans="1:6">
      <c r="A37" t="s">
        <v>410</v>
      </c>
      <c r="B37" t="s">
        <v>181</v>
      </c>
      <c r="C37" t="s">
        <v>181</v>
      </c>
      <c r="D37" t="s">
        <v>181</v>
      </c>
    </row>
    <row r="38" spans="1:6">
      <c r="A38" t="s">
        <v>411</v>
      </c>
      <c r="B38" t="s">
        <v>182</v>
      </c>
      <c r="C38" t="s">
        <v>182</v>
      </c>
      <c r="D38" t="s">
        <v>181</v>
      </c>
    </row>
    <row r="39" spans="1:6">
      <c r="A39" t="s">
        <v>412</v>
      </c>
      <c r="D39" t="s">
        <v>181</v>
      </c>
    </row>
    <row r="40" spans="1:6">
      <c r="A40" t="s">
        <v>413</v>
      </c>
      <c r="B40" t="s">
        <v>182</v>
      </c>
      <c r="C40" t="s">
        <v>182</v>
      </c>
      <c r="D40" t="s">
        <v>181</v>
      </c>
      <c r="E40">
        <v>574553</v>
      </c>
      <c r="F40">
        <v>550472</v>
      </c>
    </row>
    <row r="41" spans="1:6">
      <c r="A41" t="s">
        <v>414</v>
      </c>
      <c r="B41" t="s">
        <v>187</v>
      </c>
      <c r="C41" t="s">
        <v>187</v>
      </c>
      <c r="D41" t="s">
        <v>181</v>
      </c>
      <c r="E41">
        <v>-107168</v>
      </c>
      <c r="F41">
        <v>294741</v>
      </c>
    </row>
    <row r="42" spans="1:6">
      <c r="A42" t="s">
        <v>415</v>
      </c>
      <c r="B42" t="s">
        <v>189</v>
      </c>
      <c r="C42" t="s">
        <v>189</v>
      </c>
      <c r="D42" t="s">
        <v>181</v>
      </c>
      <c r="E42">
        <v>-23519</v>
      </c>
      <c r="F42">
        <v>-13968</v>
      </c>
    </row>
    <row r="43" spans="1:6">
      <c r="A43" t="s">
        <v>416</v>
      </c>
      <c r="B43" t="s">
        <v>195</v>
      </c>
      <c r="C43" t="s">
        <v>195</v>
      </c>
      <c r="D43" t="s">
        <v>181</v>
      </c>
      <c r="E43">
        <v>443866</v>
      </c>
      <c r="F43">
        <v>831245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C3" sqref="C3"/>
    </sheetView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417</v>
      </c>
      <c r="B3" t="s">
        <v>418</v>
      </c>
      <c r="C3" t="s">
        <v>26</v>
      </c>
      <c r="D3" t="s">
        <v>418</v>
      </c>
      <c r="E3">
        <v>694018</v>
      </c>
      <c r="F3">
        <v>841045</v>
      </c>
      <c r="G3">
        <v>1116843</v>
      </c>
    </row>
    <row r="4" spans="1:7">
      <c r="A4" t="s">
        <v>419</v>
      </c>
      <c r="D4" t="s">
        <v>418</v>
      </c>
      <c r="E4">
        <v>448002</v>
      </c>
      <c r="F4">
        <v>408839</v>
      </c>
      <c r="G4">
        <v>443331</v>
      </c>
    </row>
    <row r="5" spans="1:7">
      <c r="A5" t="s">
        <v>420</v>
      </c>
      <c r="B5" t="s">
        <v>421</v>
      </c>
      <c r="C5" t="s">
        <v>32</v>
      </c>
      <c r="D5" t="s">
        <v>418</v>
      </c>
      <c r="E5">
        <v>246016</v>
      </c>
      <c r="F5">
        <v>432206</v>
      </c>
      <c r="G5">
        <v>673512</v>
      </c>
    </row>
    <row r="6" spans="1:7">
      <c r="A6" t="s">
        <v>422</v>
      </c>
      <c r="B6" t="s">
        <v>36</v>
      </c>
      <c r="C6" t="s">
        <v>36</v>
      </c>
      <c r="D6" t="s">
        <v>418</v>
      </c>
      <c r="E6">
        <v>279628</v>
      </c>
      <c r="F6">
        <v>216324</v>
      </c>
      <c r="G6">
        <v>197631</v>
      </c>
    </row>
    <row r="7" spans="1:7">
      <c r="A7" t="s">
        <v>423</v>
      </c>
      <c r="D7" t="s">
        <v>418</v>
      </c>
      <c r="E7">
        <v>121</v>
      </c>
      <c r="F7">
        <v>159</v>
      </c>
      <c r="G7">
        <v>364</v>
      </c>
    </row>
    <row r="8" spans="1:7">
      <c r="A8" t="s">
        <v>424</v>
      </c>
      <c r="B8" t="s">
        <v>37</v>
      </c>
      <c r="C8" t="s">
        <v>37</v>
      </c>
      <c r="D8" t="s">
        <v>418</v>
      </c>
      <c r="E8">
        <v>-47321</v>
      </c>
      <c r="F8">
        <v>-44988</v>
      </c>
      <c r="G8">
        <v>38753</v>
      </c>
    </row>
    <row r="9" spans="1:7">
      <c r="A9" t="s">
        <v>425</v>
      </c>
      <c r="B9" t="s">
        <v>426</v>
      </c>
      <c r="C9" t="s">
        <v>43</v>
      </c>
      <c r="D9" t="s">
        <v>418</v>
      </c>
      <c r="E9">
        <v>-53472</v>
      </c>
      <c r="F9">
        <v>-61443</v>
      </c>
      <c r="G9">
        <v>65713</v>
      </c>
    </row>
    <row r="10" spans="1:7">
      <c r="A10" t="s">
        <v>427</v>
      </c>
      <c r="B10" t="s">
        <v>44</v>
      </c>
      <c r="C10" t="s">
        <v>44</v>
      </c>
      <c r="D10" t="s">
        <v>418</v>
      </c>
      <c r="E10">
        <v>231086</v>
      </c>
      <c r="F10">
        <v>128127</v>
      </c>
      <c r="G10">
        <v>44369</v>
      </c>
    </row>
    <row r="11" spans="1:7">
      <c r="A11" t="s">
        <v>428</v>
      </c>
      <c r="B11" t="s">
        <v>36</v>
      </c>
      <c r="C11" t="s">
        <v>36</v>
      </c>
      <c r="D11" t="s">
        <v>418</v>
      </c>
      <c r="E11">
        <v>-22814</v>
      </c>
      <c r="F11">
        <v>-4049</v>
      </c>
      <c r="G11">
        <v>3824</v>
      </c>
    </row>
    <row r="12" spans="1:7">
      <c r="A12" t="s">
        <v>429</v>
      </c>
      <c r="B12" t="s">
        <v>45</v>
      </c>
      <c r="C12" t="s">
        <v>45</v>
      </c>
      <c r="D12" t="s">
        <v>418</v>
      </c>
      <c r="E12">
        <v>634442</v>
      </c>
      <c r="F12">
        <v>455090</v>
      </c>
      <c r="G12">
        <v>350654</v>
      </c>
    </row>
    <row r="13" spans="1:7">
      <c r="A13" t="s">
        <v>430</v>
      </c>
      <c r="B13" t="s">
        <v>431</v>
      </c>
      <c r="C13" t="s">
        <v>46</v>
      </c>
      <c r="D13" t="s">
        <v>418</v>
      </c>
      <c r="E13">
        <v>-388426</v>
      </c>
      <c r="F13">
        <v>-22884</v>
      </c>
      <c r="G13">
        <v>322858</v>
      </c>
    </row>
    <row r="14" spans="1:7">
      <c r="A14" t="s">
        <v>432</v>
      </c>
      <c r="B14" t="s">
        <v>433</v>
      </c>
      <c r="C14" t="s">
        <v>43</v>
      </c>
      <c r="D14" t="s">
        <v>418</v>
      </c>
      <c r="E14">
        <v>-5216</v>
      </c>
      <c r="F14">
        <v>-5216</v>
      </c>
      <c r="G14">
        <v>-10791</v>
      </c>
    </row>
    <row r="15" spans="1:7">
      <c r="A15" t="s">
        <v>434</v>
      </c>
      <c r="B15" t="s">
        <v>54</v>
      </c>
      <c r="C15" t="s">
        <v>54</v>
      </c>
      <c r="D15" t="s">
        <v>418</v>
      </c>
      <c r="E15">
        <v>-45900</v>
      </c>
      <c r="F15">
        <v>-38070</v>
      </c>
      <c r="G15">
        <v>-42734</v>
      </c>
    </row>
    <row r="16" spans="1:7">
      <c r="A16" t="s">
        <v>435</v>
      </c>
      <c r="B16" t="s">
        <v>436</v>
      </c>
      <c r="C16" t="s">
        <v>33</v>
      </c>
      <c r="D16" t="s">
        <v>418</v>
      </c>
      <c r="E16">
        <v>1360</v>
      </c>
      <c r="F16">
        <v>6972</v>
      </c>
      <c r="G16">
        <v>1967</v>
      </c>
    </row>
    <row r="17" spans="1:7">
      <c r="A17" t="s">
        <v>437</v>
      </c>
      <c r="B17" t="s">
        <v>438</v>
      </c>
      <c r="C17" t="s">
        <v>61</v>
      </c>
      <c r="D17" t="s">
        <v>418</v>
      </c>
      <c r="E17">
        <v>-438182</v>
      </c>
      <c r="F17">
        <v>-59198</v>
      </c>
      <c r="G17">
        <v>271300</v>
      </c>
    </row>
    <row r="18" spans="1:7">
      <c r="A18" t="s">
        <v>439</v>
      </c>
      <c r="B18" t="s">
        <v>62</v>
      </c>
      <c r="C18" t="s">
        <v>62</v>
      </c>
      <c r="D18" t="s">
        <v>418</v>
      </c>
      <c r="E18">
        <v>-36273</v>
      </c>
      <c r="F18">
        <v>-34648</v>
      </c>
      <c r="G18">
        <v>87057</v>
      </c>
    </row>
    <row r="19" spans="1:7">
      <c r="A19" t="s">
        <v>440</v>
      </c>
      <c r="D19" t="s">
        <v>418</v>
      </c>
      <c r="E19">
        <v>-401909</v>
      </c>
      <c r="F19">
        <v>-24550</v>
      </c>
      <c r="G19">
        <v>184243</v>
      </c>
    </row>
    <row r="20" spans="1:7">
      <c r="A20" t="s">
        <v>441</v>
      </c>
      <c r="D20" t="s">
        <v>418</v>
      </c>
    </row>
    <row r="21" spans="1:7">
      <c r="A21" t="s">
        <v>442</v>
      </c>
      <c r="D21" t="s">
        <v>418</v>
      </c>
      <c r="E21">
        <v>-321</v>
      </c>
      <c r="F21">
        <v>-20</v>
      </c>
      <c r="G21">
        <v>150</v>
      </c>
    </row>
    <row r="22" spans="1:7">
      <c r="A22" t="s">
        <v>443</v>
      </c>
      <c r="D22" t="s">
        <v>418</v>
      </c>
      <c r="E22">
        <v>-321</v>
      </c>
      <c r="F22">
        <v>-20</v>
      </c>
      <c r="G22">
        <v>147</v>
      </c>
    </row>
    <row r="23" spans="1:7">
      <c r="A23" t="s">
        <v>444</v>
      </c>
      <c r="D23" t="s">
        <v>418</v>
      </c>
    </row>
    <row r="24" spans="1:7">
      <c r="A24" t="s">
        <v>445</v>
      </c>
      <c r="D24" t="s">
        <v>418</v>
      </c>
    </row>
    <row r="25" spans="1:7">
      <c r="A25" t="s">
        <v>446</v>
      </c>
      <c r="D25" t="s">
        <v>418</v>
      </c>
      <c r="E25">
        <v>125383</v>
      </c>
      <c r="F25">
        <v>124790</v>
      </c>
      <c r="G25">
        <v>122869</v>
      </c>
    </row>
    <row r="26" spans="1:7">
      <c r="A26" t="s">
        <v>447</v>
      </c>
      <c r="D26" t="s">
        <v>418</v>
      </c>
      <c r="E26">
        <v>125383</v>
      </c>
      <c r="F26">
        <v>124790</v>
      </c>
      <c r="G26">
        <v>125801</v>
      </c>
    </row>
    <row r="27" spans="1:7">
      <c r="A27" t="s">
        <v>448</v>
      </c>
      <c r="B27" t="s">
        <v>449</v>
      </c>
      <c r="C27" t="s">
        <v>449</v>
      </c>
      <c r="D27" t="s">
        <v>418</v>
      </c>
    </row>
    <row r="28" spans="1:7">
      <c r="A28" t="s">
        <v>450</v>
      </c>
      <c r="B28" t="s">
        <v>70</v>
      </c>
      <c r="C28" t="s">
        <v>70</v>
      </c>
      <c r="D28" t="s">
        <v>418</v>
      </c>
      <c r="E28">
        <v>-401909</v>
      </c>
      <c r="F28">
        <v>-24550</v>
      </c>
      <c r="G28">
        <v>184243</v>
      </c>
    </row>
    <row r="29" spans="1:7">
      <c r="A29" t="s">
        <v>451</v>
      </c>
      <c r="B29" t="s">
        <v>48</v>
      </c>
      <c r="C29" t="s">
        <v>48</v>
      </c>
      <c r="D29" t="s">
        <v>418</v>
      </c>
    </row>
    <row r="30" spans="1:7">
      <c r="A30" t="s">
        <v>452</v>
      </c>
      <c r="D30" t="s">
        <v>418</v>
      </c>
      <c r="E30">
        <v>-21</v>
      </c>
      <c r="F30">
        <v>267</v>
      </c>
      <c r="G30">
        <v>740</v>
      </c>
    </row>
    <row r="31" spans="1:7">
      <c r="A31" t="s">
        <v>453</v>
      </c>
      <c r="B31" t="s">
        <v>59</v>
      </c>
      <c r="C31" t="s">
        <v>59</v>
      </c>
      <c r="D31" t="s">
        <v>418</v>
      </c>
      <c r="E31">
        <v>-8001</v>
      </c>
      <c r="F31">
        <v>6150</v>
      </c>
      <c r="G31">
        <v>-1941</v>
      </c>
    </row>
    <row r="32" spans="1:7">
      <c r="A32" t="s">
        <v>454</v>
      </c>
      <c r="D32" t="s">
        <v>418</v>
      </c>
      <c r="E32">
        <v>-1529</v>
      </c>
      <c r="F32">
        <v>1582</v>
      </c>
      <c r="G32">
        <v>-3624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455</v>
      </c>
      <c r="B3" t="s">
        <v>231</v>
      </c>
      <c r="C3" t="s">
        <v>231</v>
      </c>
      <c r="D3" t="s">
        <v>456</v>
      </c>
    </row>
    <row r="4" spans="1:7">
      <c r="A4" t="s">
        <v>450</v>
      </c>
      <c r="B4" t="s">
        <v>232</v>
      </c>
      <c r="C4" t="s">
        <v>232</v>
      </c>
      <c r="D4" t="s">
        <v>456</v>
      </c>
      <c r="E4">
        <v>-401909</v>
      </c>
      <c r="F4">
        <v>-24550</v>
      </c>
      <c r="G4">
        <v>184243</v>
      </c>
    </row>
    <row r="5" spans="1:7">
      <c r="A5" t="s">
        <v>457</v>
      </c>
      <c r="B5" t="s">
        <v>236</v>
      </c>
      <c r="C5" t="s">
        <v>236</v>
      </c>
      <c r="D5" t="s">
        <v>456</v>
      </c>
      <c r="E5">
        <v>82805</v>
      </c>
      <c r="F5">
        <v>85173</v>
      </c>
      <c r="G5">
        <v>87963</v>
      </c>
    </row>
    <row r="6" spans="1:7">
      <c r="A6" t="s">
        <v>427</v>
      </c>
      <c r="B6" t="s">
        <v>240</v>
      </c>
      <c r="C6" t="s">
        <v>240</v>
      </c>
      <c r="D6" t="s">
        <v>456</v>
      </c>
      <c r="E6">
        <v>231086</v>
      </c>
      <c r="F6">
        <v>128127</v>
      </c>
      <c r="G6">
        <v>44369</v>
      </c>
    </row>
    <row r="7" spans="1:7">
      <c r="A7" t="s">
        <v>458</v>
      </c>
      <c r="B7" t="s">
        <v>236</v>
      </c>
      <c r="C7" t="s">
        <v>236</v>
      </c>
      <c r="D7" t="s">
        <v>456</v>
      </c>
      <c r="E7">
        <v>6135</v>
      </c>
    </row>
    <row r="8" spans="1:7">
      <c r="A8" t="s">
        <v>459</v>
      </c>
      <c r="B8" t="s">
        <v>240</v>
      </c>
      <c r="C8" t="s">
        <v>240</v>
      </c>
      <c r="D8" t="s">
        <v>456</v>
      </c>
      <c r="E8">
        <v>5216</v>
      </c>
      <c r="F8">
        <v>5216</v>
      </c>
      <c r="G8">
        <v>10760</v>
      </c>
    </row>
    <row r="9" spans="1:7">
      <c r="A9" t="s">
        <v>460</v>
      </c>
      <c r="B9" t="s">
        <v>248</v>
      </c>
      <c r="C9" t="s">
        <v>248</v>
      </c>
      <c r="D9" t="s">
        <v>456</v>
      </c>
      <c r="E9">
        <v>21503</v>
      </c>
      <c r="F9">
        <v>21018</v>
      </c>
      <c r="G9">
        <v>15412</v>
      </c>
    </row>
    <row r="10" spans="1:7">
      <c r="A10" t="s">
        <v>461</v>
      </c>
      <c r="B10" t="s">
        <v>243</v>
      </c>
      <c r="C10" t="s">
        <v>243</v>
      </c>
      <c r="D10" t="s">
        <v>456</v>
      </c>
      <c r="G10">
        <v>777</v>
      </c>
    </row>
    <row r="11" spans="1:7">
      <c r="A11" t="s">
        <v>462</v>
      </c>
      <c r="D11" t="s">
        <v>456</v>
      </c>
      <c r="F11">
        <v>-3032</v>
      </c>
    </row>
    <row r="12" spans="1:7">
      <c r="A12" t="s">
        <v>463</v>
      </c>
      <c r="B12" t="s">
        <v>269</v>
      </c>
      <c r="C12" t="s">
        <v>269</v>
      </c>
      <c r="D12" t="s">
        <v>456</v>
      </c>
      <c r="E12">
        <v>-37396</v>
      </c>
      <c r="F12">
        <v>-115249</v>
      </c>
      <c r="G12">
        <v>-32934</v>
      </c>
    </row>
    <row r="13" spans="1:7">
      <c r="A13" t="s">
        <v>464</v>
      </c>
      <c r="B13" t="s">
        <v>244</v>
      </c>
      <c r="C13" t="s">
        <v>244</v>
      </c>
      <c r="D13" t="s">
        <v>456</v>
      </c>
      <c r="F13">
        <v>199</v>
      </c>
      <c r="G13">
        <v>45</v>
      </c>
    </row>
    <row r="14" spans="1:7">
      <c r="A14" t="s">
        <v>465</v>
      </c>
      <c r="B14" t="s">
        <v>251</v>
      </c>
      <c r="C14" t="s">
        <v>251</v>
      </c>
      <c r="D14" t="s">
        <v>456</v>
      </c>
      <c r="E14">
        <v>421</v>
      </c>
      <c r="F14">
        <v>-307</v>
      </c>
      <c r="G14">
        <v>-4888</v>
      </c>
    </row>
    <row r="15" spans="1:7">
      <c r="A15" t="s">
        <v>466</v>
      </c>
      <c r="B15" t="s">
        <v>251</v>
      </c>
      <c r="C15" t="s">
        <v>251</v>
      </c>
      <c r="D15" t="s">
        <v>456</v>
      </c>
    </row>
    <row r="16" spans="1:7">
      <c r="A16" t="s">
        <v>378</v>
      </c>
      <c r="B16" t="s">
        <v>265</v>
      </c>
      <c r="C16" t="s">
        <v>265</v>
      </c>
      <c r="D16" t="s">
        <v>456</v>
      </c>
      <c r="E16">
        <v>-11627</v>
      </c>
      <c r="F16">
        <v>141979</v>
      </c>
      <c r="G16">
        <v>-132617</v>
      </c>
    </row>
    <row r="17" spans="1:7">
      <c r="A17" t="s">
        <v>379</v>
      </c>
      <c r="B17" t="s">
        <v>261</v>
      </c>
      <c r="C17" t="s">
        <v>261</v>
      </c>
      <c r="D17" t="s">
        <v>456</v>
      </c>
      <c r="E17">
        <v>9694</v>
      </c>
      <c r="F17">
        <v>-8367</v>
      </c>
      <c r="G17">
        <v>10208</v>
      </c>
    </row>
    <row r="18" spans="1:7">
      <c r="A18" t="s">
        <v>380</v>
      </c>
      <c r="B18" t="s">
        <v>264</v>
      </c>
      <c r="C18" t="s">
        <v>264</v>
      </c>
      <c r="D18" t="s">
        <v>456</v>
      </c>
      <c r="E18">
        <v>3847</v>
      </c>
      <c r="F18">
        <v>-12232</v>
      </c>
      <c r="G18">
        <v>-7262</v>
      </c>
    </row>
    <row r="19" spans="1:7">
      <c r="A19" t="s">
        <v>388</v>
      </c>
      <c r="B19" t="s">
        <v>276</v>
      </c>
      <c r="C19" t="s">
        <v>276</v>
      </c>
      <c r="D19" t="s">
        <v>456</v>
      </c>
      <c r="E19">
        <v>-3120</v>
      </c>
      <c r="F19">
        <v>-3519</v>
      </c>
      <c r="G19">
        <v>-301</v>
      </c>
    </row>
    <row r="20" spans="1:7">
      <c r="A20" t="s">
        <v>393</v>
      </c>
      <c r="B20" t="s">
        <v>275</v>
      </c>
      <c r="C20" t="s">
        <v>275</v>
      </c>
      <c r="D20" t="s">
        <v>456</v>
      </c>
      <c r="E20">
        <v>-5002</v>
      </c>
      <c r="F20">
        <v>-9223</v>
      </c>
      <c r="G20">
        <v>6139</v>
      </c>
    </row>
    <row r="21" spans="1:7">
      <c r="A21" t="s">
        <v>400</v>
      </c>
      <c r="D21" t="s">
        <v>456</v>
      </c>
      <c r="E21">
        <v>24120</v>
      </c>
      <c r="F21">
        <v>21492</v>
      </c>
      <c r="G21">
        <v>711</v>
      </c>
    </row>
    <row r="22" spans="1:7">
      <c r="A22" t="s">
        <v>467</v>
      </c>
      <c r="D22" t="s">
        <v>456</v>
      </c>
      <c r="E22">
        <v>9690</v>
      </c>
      <c r="F22">
        <v>38999</v>
      </c>
      <c r="G22">
        <v>-984</v>
      </c>
    </row>
    <row r="23" spans="1:7">
      <c r="A23" t="s">
        <v>401</v>
      </c>
      <c r="B23" t="s">
        <v>277</v>
      </c>
      <c r="C23" t="s">
        <v>277</v>
      </c>
      <c r="D23" t="s">
        <v>456</v>
      </c>
      <c r="E23">
        <v>-4357</v>
      </c>
      <c r="F23">
        <v>-18091</v>
      </c>
      <c r="G23">
        <v>-14951</v>
      </c>
    </row>
    <row r="24" spans="1:7">
      <c r="A24" t="s">
        <v>468</v>
      </c>
      <c r="B24" t="s">
        <v>285</v>
      </c>
      <c r="C24" t="s">
        <v>285</v>
      </c>
      <c r="D24" t="s">
        <v>456</v>
      </c>
      <c r="E24">
        <v>-68894</v>
      </c>
      <c r="F24">
        <v>247633</v>
      </c>
      <c r="G24">
        <v>166690</v>
      </c>
    </row>
    <row r="25" spans="1:7">
      <c r="A25" t="s">
        <v>469</v>
      </c>
      <c r="B25" t="s">
        <v>286</v>
      </c>
      <c r="C25" t="s">
        <v>286</v>
      </c>
      <c r="D25" t="s">
        <v>470</v>
      </c>
    </row>
    <row r="26" spans="1:7">
      <c r="A26" t="s">
        <v>471</v>
      </c>
      <c r="B26" t="s">
        <v>288</v>
      </c>
      <c r="C26" t="s">
        <v>288</v>
      </c>
      <c r="D26" t="s">
        <v>470</v>
      </c>
      <c r="E26">
        <v>30</v>
      </c>
      <c r="F26">
        <v>4815</v>
      </c>
      <c r="G26">
        <v>5966</v>
      </c>
    </row>
    <row r="27" spans="1:7">
      <c r="A27" t="s">
        <v>472</v>
      </c>
      <c r="B27" t="s">
        <v>289</v>
      </c>
      <c r="C27" t="s">
        <v>289</v>
      </c>
      <c r="D27" t="s">
        <v>470</v>
      </c>
      <c r="E27">
        <v>-50</v>
      </c>
      <c r="F27">
        <v>-200</v>
      </c>
      <c r="G27">
        <v>-3950</v>
      </c>
    </row>
    <row r="28" spans="1:7">
      <c r="A28" t="s">
        <v>473</v>
      </c>
      <c r="B28" t="s">
        <v>287</v>
      </c>
      <c r="C28" t="s">
        <v>287</v>
      </c>
      <c r="D28" t="s">
        <v>470</v>
      </c>
      <c r="E28">
        <v>-69111</v>
      </c>
      <c r="F28">
        <v>-95170</v>
      </c>
      <c r="G28">
        <v>-74938</v>
      </c>
    </row>
    <row r="29" spans="1:7">
      <c r="A29" t="s">
        <v>474</v>
      </c>
      <c r="B29" t="s">
        <v>296</v>
      </c>
      <c r="C29" t="s">
        <v>296</v>
      </c>
      <c r="D29" t="s">
        <v>470</v>
      </c>
      <c r="E29">
        <v>-69131</v>
      </c>
      <c r="F29">
        <v>-90555</v>
      </c>
      <c r="G29">
        <v>-72922</v>
      </c>
    </row>
    <row r="30" spans="1:7">
      <c r="A30" t="s">
        <v>475</v>
      </c>
      <c r="B30" t="s">
        <v>297</v>
      </c>
      <c r="C30" t="s">
        <v>297</v>
      </c>
      <c r="D30" t="s">
        <v>476</v>
      </c>
    </row>
    <row r="31" spans="1:7">
      <c r="A31" t="s">
        <v>477</v>
      </c>
      <c r="D31" t="s">
        <v>470</v>
      </c>
      <c r="E31">
        <v>546</v>
      </c>
      <c r="F31">
        <v>9320</v>
      </c>
      <c r="G31">
        <v>11291</v>
      </c>
    </row>
    <row r="32" spans="1:7">
      <c r="A32" t="s">
        <v>478</v>
      </c>
      <c r="D32" t="s">
        <v>470</v>
      </c>
      <c r="E32">
        <v>-777</v>
      </c>
      <c r="F32">
        <v>-1726</v>
      </c>
      <c r="G32">
        <v>-1496</v>
      </c>
    </row>
    <row r="33" spans="1:7">
      <c r="A33" t="s">
        <v>479</v>
      </c>
      <c r="B33" t="s">
        <v>277</v>
      </c>
      <c r="C33" t="s">
        <v>277</v>
      </c>
      <c r="D33" t="s">
        <v>456</v>
      </c>
      <c r="E33">
        <v>-4793</v>
      </c>
    </row>
    <row r="34" spans="1:7">
      <c r="A34" t="s">
        <v>480</v>
      </c>
      <c r="D34" t="s">
        <v>470</v>
      </c>
      <c r="G34">
        <v>-5128</v>
      </c>
    </row>
    <row r="35" spans="1:7">
      <c r="A35" t="s">
        <v>481</v>
      </c>
      <c r="B35" t="s">
        <v>298</v>
      </c>
      <c r="C35" t="s">
        <v>298</v>
      </c>
      <c r="D35" t="s">
        <v>476</v>
      </c>
      <c r="G35">
        <v>-45000</v>
      </c>
    </row>
    <row r="36" spans="1:7">
      <c r="A36" t="s">
        <v>482</v>
      </c>
      <c r="B36" t="s">
        <v>303</v>
      </c>
      <c r="C36" t="s">
        <v>303</v>
      </c>
      <c r="D36" t="s">
        <v>476</v>
      </c>
      <c r="E36">
        <v>-14</v>
      </c>
    </row>
    <row r="37" spans="1:7">
      <c r="A37" t="s">
        <v>483</v>
      </c>
      <c r="B37" t="s">
        <v>300</v>
      </c>
      <c r="C37" t="s">
        <v>300</v>
      </c>
      <c r="D37" t="s">
        <v>476</v>
      </c>
      <c r="G37">
        <v>-200000</v>
      </c>
    </row>
    <row r="38" spans="1:7">
      <c r="A38" t="s">
        <v>484</v>
      </c>
      <c r="B38" t="s">
        <v>311</v>
      </c>
      <c r="C38" t="s">
        <v>311</v>
      </c>
      <c r="D38" t="s">
        <v>476</v>
      </c>
      <c r="E38">
        <v>-5038</v>
      </c>
      <c r="F38">
        <v>7594</v>
      </c>
      <c r="G38">
        <v>-240333</v>
      </c>
    </row>
    <row r="39" spans="1:7">
      <c r="A39" t="s">
        <v>485</v>
      </c>
      <c r="B39" t="s">
        <v>313</v>
      </c>
      <c r="C39" t="s">
        <v>313</v>
      </c>
      <c r="D39" t="s">
        <v>476</v>
      </c>
      <c r="E39">
        <v>-1032</v>
      </c>
      <c r="F39">
        <v>1183</v>
      </c>
      <c r="G39">
        <v>2</v>
      </c>
    </row>
    <row r="40" spans="1:7">
      <c r="A40" t="s">
        <v>486</v>
      </c>
      <c r="B40" t="s">
        <v>314</v>
      </c>
      <c r="C40" t="s">
        <v>314</v>
      </c>
      <c r="D40" t="s">
        <v>476</v>
      </c>
      <c r="E40">
        <v>-144095</v>
      </c>
      <c r="F40">
        <v>165855</v>
      </c>
      <c r="G40">
        <v>-146563</v>
      </c>
    </row>
    <row r="41" spans="1:7">
      <c r="A41" t="s">
        <v>487</v>
      </c>
      <c r="B41" t="s">
        <v>316</v>
      </c>
      <c r="C41" t="s">
        <v>316</v>
      </c>
      <c r="D41" t="s">
        <v>476</v>
      </c>
    </row>
    <row r="42" spans="1:7">
      <c r="A42" t="s">
        <v>488</v>
      </c>
      <c r="B42" t="s">
        <v>489</v>
      </c>
      <c r="C42" t="s">
        <v>315</v>
      </c>
      <c r="D42" t="s">
        <v>476</v>
      </c>
      <c r="E42">
        <v>369889</v>
      </c>
      <c r="F42">
        <v>204034</v>
      </c>
      <c r="G42">
        <v>350597</v>
      </c>
    </row>
    <row r="43" spans="1:7">
      <c r="A43" t="s">
        <v>490</v>
      </c>
      <c r="B43" t="s">
        <v>316</v>
      </c>
      <c r="C43" t="s">
        <v>316</v>
      </c>
      <c r="D43" t="s">
        <v>476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653A71-8E8A-4DFA-8097-4E685D20DE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E8C487-8EEA-45CD-836E-E178B3D5FA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42275C-BBA6-4185-99B0-F5155EFF7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2021-10-14T07:07:30Z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