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13" i="1"/>
  <c r="G92" i="1"/>
  <c r="F92" i="1"/>
  <c r="G24" i="1"/>
  <c r="G30" i="1" s="1"/>
  <c r="G369" i="1" s="1"/>
  <c r="F24" i="1"/>
  <c r="F30" i="1" s="1"/>
  <c r="G433" i="1"/>
  <c r="F433" i="1"/>
  <c r="G432" i="1"/>
  <c r="F432" i="1"/>
  <c r="G418" i="1"/>
  <c r="G417" i="1"/>
  <c r="F417" i="1"/>
  <c r="F418" i="1" s="1"/>
  <c r="G397" i="1"/>
  <c r="G409" i="1" s="1"/>
  <c r="G410" i="1" s="1"/>
  <c r="F397" i="1"/>
  <c r="F409" i="1" s="1"/>
  <c r="F410" i="1" s="1"/>
  <c r="L382" i="1"/>
  <c r="O381" i="1"/>
  <c r="N381" i="1"/>
  <c r="M381" i="1"/>
  <c r="L381" i="1"/>
  <c r="K381" i="1"/>
  <c r="J381" i="1"/>
  <c r="J377" i="1"/>
  <c r="L376" i="1"/>
  <c r="O375" i="1"/>
  <c r="N375" i="1"/>
  <c r="M375" i="1"/>
  <c r="L375" i="1"/>
  <c r="K375" i="1"/>
  <c r="J375" i="1"/>
  <c r="L371" i="1"/>
  <c r="N370" i="1"/>
  <c r="J368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O189" i="1"/>
  <c r="N189" i="1"/>
  <c r="M189" i="1"/>
  <c r="L189" i="1"/>
  <c r="K189" i="1"/>
  <c r="J189" i="1"/>
  <c r="I189" i="1"/>
  <c r="H189" i="1"/>
  <c r="G189" i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G100" i="1"/>
  <c r="G128" i="1" s="1"/>
  <c r="G7" i="1" s="1"/>
  <c r="O98" i="1"/>
  <c r="N98" i="1"/>
  <c r="M98" i="1"/>
  <c r="L98" i="1"/>
  <c r="K98" i="1"/>
  <c r="J98" i="1"/>
  <c r="I98" i="1"/>
  <c r="H98" i="1"/>
  <c r="G98" i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G9" i="1"/>
  <c r="G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G12" i="1" s="1"/>
  <c r="G376" i="1" s="1"/>
  <c r="F12" i="1"/>
  <c r="F376" i="1" s="1"/>
  <c r="H373" i="1"/>
  <c r="G364" i="1"/>
  <c r="F369" i="1"/>
  <c r="F44" i="1"/>
  <c r="F364" i="1"/>
  <c r="G353" i="1"/>
  <c r="G355" i="1" s="1"/>
  <c r="G357" i="1" s="1"/>
  <c r="G385" i="1"/>
  <c r="F384" i="1"/>
  <c r="F13" i="1"/>
  <c r="F377" i="1"/>
  <c r="F353" i="1"/>
  <c r="F355" i="1" s="1"/>
  <c r="F357" i="1" s="1"/>
  <c r="F385" i="1"/>
  <c r="F383" i="1"/>
  <c r="F382" i="1"/>
  <c r="J372" i="1"/>
  <c r="J383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F375" i="1"/>
  <c r="H378" i="1"/>
  <c r="F381" i="1"/>
  <c r="H384" i="1"/>
  <c r="H365" i="1"/>
  <c r="L368" i="1"/>
  <c r="L372" i="1"/>
  <c r="H375" i="1"/>
  <c r="N376" i="1"/>
  <c r="L377" i="1"/>
  <c r="J378" i="1"/>
  <c r="H381" i="1"/>
  <c r="N382" i="1"/>
  <c r="J384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G363" i="1"/>
  <c r="O368" i="1"/>
  <c r="O372" i="1"/>
  <c r="I376" i="1"/>
  <c r="G377" i="1"/>
  <c r="O377" i="1"/>
  <c r="M378" i="1"/>
  <c r="I382" i="1"/>
  <c r="H363" i="1"/>
  <c r="G13" i="1"/>
  <c r="G44" i="1"/>
  <c r="I363" i="1"/>
  <c r="F14" i="1" l="1"/>
  <c r="G383" i="1"/>
  <c r="G382" i="1"/>
  <c r="F366" i="1"/>
  <c r="F378" i="1"/>
  <c r="F59" i="1"/>
  <c r="F67" i="1" s="1"/>
  <c r="F71" i="1" s="1"/>
  <c r="F370" i="1"/>
  <c r="G366" i="1"/>
  <c r="G14" i="1"/>
  <c r="G378" i="1"/>
  <c r="G370" i="1"/>
  <c r="G59" i="1"/>
  <c r="G67" i="1" s="1"/>
  <c r="G71" i="1" s="1"/>
  <c r="F373" i="1" l="1"/>
  <c r="F83" i="1"/>
  <c r="F372" i="1"/>
  <c r="F6" i="1"/>
  <c r="F371" i="1" s="1"/>
  <c r="G373" i="1"/>
  <c r="G83" i="1"/>
  <c r="G372" i="1"/>
  <c r="G6" i="1"/>
  <c r="G371" i="1" l="1"/>
  <c r="G365" i="1"/>
  <c r="F365" i="1"/>
</calcChain>
</file>

<file path=xl/sharedStrings.xml><?xml version="1.0" encoding="utf-8"?>
<sst xmlns="http://schemas.openxmlformats.org/spreadsheetml/2006/main" count="809" uniqueCount="519">
  <si>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</si>
  <si>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</si>
  <si>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</si>
  <si>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</si>
  <si>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</si>
  <si>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</si>
  <si>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</si>
  <si>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</si>
  <si>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</si>
  <si>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</si>
  <si>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</si>
  <si>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</si>
  <si>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</si>
  <si>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</si>
  <si>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</si>
  <si>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</si>
  <si>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</si>
  <si>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</si>
  <si>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</si>
  <si>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</si>
  <si>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</si>
  <si>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</si>
  <si>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</si>
  <si>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</si>
  <si>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</si>
  <si>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</si>
  <si>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</si>
  <si>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</si>
  <si>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</si>
  <si>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</si>
  <si>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</si>
  <si>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</si>
  <si>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</si>
  <si>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</si>
  <si>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</si>
  <si>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</si>
  <si>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</si>
  <si>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</si>
  <si>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</si>
  <si>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</si>
  <si>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</si>
  <si>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</si>
  <si>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</si>
  <si>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</si>
  <si>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</si>
  <si>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</si>
  <si>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</si>
  <si>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</si>
  <si>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</si>
  <si>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</si>
  <si>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</si>
  <si>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</si>
  <si>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</si>
  <si>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</si>
  <si>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</si>
  <si>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</si>
  <si>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</si>
  <si>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</si>
  <si>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</si>
  <si>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</si>
  <si>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</si>
  <si>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</si>
  <si>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</si>
  <si>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</si>
  <si>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</si>
  <si>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</si>
  <si>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</si>
  <si>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</si>
  <si>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</si>
  <si>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</si>
  <si>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</si>
  <si>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</si>
  <si>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</si>
  <si>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</si>
  <si>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</si>
  <si>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</si>
  <si>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</si>
  <si>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</si>
  <si>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</si>
  <si>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</si>
  <si>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</si>
  <si>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</si>
  <si>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</si>
  <si>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</si>
  <si>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</si>
  <si>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</si>
  <si>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</si>
  <si>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</si>
  <si>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</si>
  <si>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</si>
  <si>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</si>
  <si>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</si>
  <si>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</si>
  <si>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</si>
  <si>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</si>
  <si>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</si>
  <si>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</si>
  <si>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</si>
  <si>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</si>
  <si>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</si>
  <si>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</si>
  <si>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</si>
  <si>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</si>
  <si>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</si>
  <si>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</si>
  <si>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</si>
  <si>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</si>
  <si>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</si>
  <si>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</si>
  <si>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</si>
  <si>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</si>
  <si>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</si>
  <si>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</si>
  <si>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</si>
  <si>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</si>
  <si>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</si>
  <si>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</si>
  <si>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</si>
  <si>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</si>
  <si>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</si>
  <si>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</si>
  <si>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</si>
  <si>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</si>
  <si>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</si>
  <si>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</si>
  <si>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</si>
  <si>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</si>
  <si>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</si>
  <si>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</si>
  <si>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</si>
  <si>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</si>
  <si>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</si>
  <si>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</si>
  <si>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</si>
  <si>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</si>
  <si>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</si>
  <si>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</si>
  <si>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</si>
  <si>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</si>
  <si>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</si>
  <si>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</si>
  <si>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</si>
  <si>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</si>
  <si>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</si>
  <si>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</si>
  <si>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</si>
  <si>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</si>
  <si>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</si>
  <si>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</si>
  <si>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</si>
  <si>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</si>
  <si>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</si>
  <si>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</si>
  <si>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</si>
  <si>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</si>
  <si>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</si>
  <si>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</si>
  <si>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</si>
  <si>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</si>
  <si>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</si>
  <si>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</si>
  <si>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</si>
  <si>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</si>
  <si>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</si>
  <si>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</si>
  <si>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</si>
  <si>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</si>
  <si>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</si>
  <si>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</si>
  <si>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</si>
  <si>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</si>
  <si>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</si>
  <si>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</si>
  <si>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</si>
  <si>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</si>
  <si>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</si>
  <si>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</si>
  <si>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</si>
  <si>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</si>
  <si>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</si>
  <si>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</si>
  <si>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</si>
  <si>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</si>
  <si>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</si>
  <si>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</si>
  <si>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</si>
  <si>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</si>
  <si>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</si>
  <si>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</si>
  <si>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</si>
  <si>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</si>
  <si>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</si>
  <si>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</si>
  <si>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</si>
  <si>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</si>
  <si>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</si>
  <si>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</si>
  <si>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</si>
  <si>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</si>
  <si>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</si>
  <si>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</si>
  <si>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</si>
  <si>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</si>
  <si>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</si>
  <si>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</si>
  <si>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</si>
  <si>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</si>
  <si>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</si>
  <si>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</si>
  <si>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</si>
  <si>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</si>
  <si>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</si>
  <si>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</si>
  <si>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</si>
  <si>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</si>
  <si>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</si>
  <si>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</si>
  <si>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</si>
  <si>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</si>
  <si>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</si>
  <si>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</si>
  <si>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</si>
  <si>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</si>
  <si>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</si>
  <si>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</si>
  <si>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</si>
  <si>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</si>
  <si>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</si>
  <si>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</si>
  <si>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</si>
  <si>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</si>
  <si>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</si>
  <si>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</si>
  <si>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</si>
  <si>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</si>
  <si>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</si>
  <si>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</si>
  <si>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</si>
  <si>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</si>
  <si>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</si>
  <si>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</si>
  <si>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</si>
  <si>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</si>
  <si>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</si>
  <si>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</si>
  <si>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</si>
  <si>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</si>
  <si>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</si>
  <si>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</si>
  <si>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</si>
  <si>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</si>
  <si>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</si>
  <si>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</si>
  <si>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</si>
  <si>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</si>
  <si>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</si>
  <si>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</si>
  <si>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</si>
  <si>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</si>
  <si>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</si>
  <si>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</si>
  <si>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</si>
  <si>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</si>
  <si>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</si>
  <si>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</si>
  <si>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</si>
  <si>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</si>
  <si>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</si>
  <si>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</si>
  <si>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</si>
  <si>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</si>
  <si>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</si>
  <si>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</si>
  <si>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</si>
  <si>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</si>
  <si>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</si>
  <si>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</si>
  <si>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</si>
  <si>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</si>
  <si>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</si>
  <si>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</si>
  <si>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</si>
  <si>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</si>
  <si>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</si>
  <si>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</si>
  <si>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</si>
  <si>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</si>
  <si>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</si>
  <si>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</si>
  <si>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</si>
  <si>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</si>
  <si>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</si>
  <si>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</si>
  <si>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</si>
  <si>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</si>
  <si>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</si>
  <si>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</si>
  <si>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</si>
  <si>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</si>
  <si>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</si>
  <si>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</si>
  <si>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</si>
  <si>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</si>
  <si>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</si>
  <si>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</si>
  <si>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</si>
  <si>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</si>
  <si>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</si>
  <si>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</si>
  <si>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</si>
  <si>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</si>
  <si>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</si>
  <si>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</si>
  <si>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</si>
  <si>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</si>
  <si>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</si>
  <si>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</si>
  <si>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</si>
  <si>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</si>
  <si>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</si>
  <si>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</si>
  <si>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</si>
  <si>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</si>
  <si>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</si>
  <si>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</si>
  <si>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</si>
  <si>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</si>
  <si>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</si>
  <si>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</si>
  <si>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</si>
  <si>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</si>
  <si>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</si>
  <si>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</si>
  <si>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</si>
  <si>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</si>
  <si>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</si>
  <si>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</si>
  <si>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</si>
  <si>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</si>
  <si>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</si>
  <si>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</si>
  <si>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</si>
  <si>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</si>
  <si>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</si>
  <si>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</si>
  <si>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</si>
  <si>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</si>
  <si>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</si>
  <si>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</si>
  <si>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</si>
  <si>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</si>
  <si>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</si>
  <si>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</si>
  <si>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</si>
  <si>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</si>
  <si>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</si>
  <si>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</si>
  <si>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</si>
  <si>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</si>
  <si>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</si>
  <si>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</si>
  <si>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</si>
  <si>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</si>
  <si>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</si>
  <si>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</si>
  <si>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</si>
  <si>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</si>
  <si>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</si>
  <si>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</si>
  <si>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</si>
  <si>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</si>
  <si>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</si>
  <si>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</si>
  <si>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</si>
  <si>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BALANCE SHEETS</t>
  </si>
  <si>
    <t>In thousands, except per share data</t>
  </si>
  <si>
    <t>ASSETS</t>
  </si>
  <si>
    <t>Current assets:</t>
  </si>
  <si>
    <t>Cash and cash equivalents</t>
  </si>
  <si>
    <t>Investments</t>
  </si>
  <si>
    <t>Grants receivable</t>
  </si>
  <si>
    <t>Prepaid and other current assets</t>
  </si>
  <si>
    <t>Prepayments</t>
  </si>
  <si>
    <t>Total current assets</t>
  </si>
  <si>
    <t>Investments, net of current portion</t>
  </si>
  <si>
    <t>Property and equipment, net</t>
  </si>
  <si>
    <t>Property and Equipment</t>
  </si>
  <si>
    <t>Intangible assets, net</t>
  </si>
  <si>
    <t>Other Intangibles</t>
  </si>
  <si>
    <t>Investment in Bionic Sight</t>
  </si>
  <si>
    <t>Other assets</t>
  </si>
  <si>
    <t>Total assets</t>
  </si>
  <si>
    <t>LIABILITIES AND STOCKHOLDERS' EQUITY</t>
  </si>
  <si>
    <t>Current liabilities:</t>
  </si>
  <si>
    <t>Accounts payable</t>
  </si>
  <si>
    <t>Accrued and other liabilities</t>
  </si>
  <si>
    <t>Accruals</t>
  </si>
  <si>
    <t>Deferred revenue</t>
  </si>
  <si>
    <t>Accrued Revenue</t>
  </si>
  <si>
    <t>Total current liabilities</t>
  </si>
  <si>
    <t>Deferred revenue, net of current portion</t>
  </si>
  <si>
    <t>Other long-term liabilities</t>
  </si>
  <si>
    <t>Total liabilities</t>
  </si>
  <si>
    <t>Stockholders' equity:</t>
  </si>
  <si>
    <t>Common stock, par value $.001 per share, 150,000 shares authorized;</t>
  </si>
  <si>
    <t>18,137 and 18,088 shares issued; 18,126 and 18,088 shares outstanding at June 30, 2018 and 2017, respectively</t>
  </si>
  <si>
    <t>Additional paid-in capital</t>
  </si>
  <si>
    <t>Shares held in treasury of: 11 and 0 at June 30, 2018 and 2017 respectively</t>
  </si>
  <si>
    <t>Treasury Stock</t>
  </si>
  <si>
    <t>Accumulated deficit</t>
  </si>
  <si>
    <t>Total stockholders' equity</t>
  </si>
  <si>
    <t>In thousands, except per share amounts</t>
  </si>
  <si>
    <t>Revenue:</t>
  </si>
  <si>
    <t>Revenue</t>
  </si>
  <si>
    <t>Collaboration revenue</t>
  </si>
  <si>
    <t>Grant revenue</t>
  </si>
  <si>
    <t>Net revenue</t>
  </si>
  <si>
    <t>Total revenue</t>
  </si>
  <si>
    <t>Total Cost of Revenue</t>
  </si>
  <si>
    <t>Total Cost of Revenue TODO REMOVE</t>
  </si>
  <si>
    <t>Operating expenses:</t>
  </si>
  <si>
    <t>Research and development</t>
  </si>
  <si>
    <t>General and administrative</t>
  </si>
  <si>
    <t>Total operating expenses</t>
  </si>
  <si>
    <t>Income (loss) from operations</t>
  </si>
  <si>
    <t>Operating Profit</t>
  </si>
  <si>
    <t>Other income (expense):</t>
  </si>
  <si>
    <t>Investment income, net</t>
  </si>
  <si>
    <t>Other expense</t>
  </si>
  <si>
    <t>Other Expenses</t>
  </si>
  <si>
    <t>Total other income, net</t>
  </si>
  <si>
    <t>Income (loss) before provision for income taxes</t>
  </si>
  <si>
    <t>Provision for income taxes</t>
  </si>
  <si>
    <t>Income (loss) before equity in net losses of affiliate</t>
  </si>
  <si>
    <t>Equity in net losses of affiliate</t>
  </si>
  <si>
    <t>Net income (loss)</t>
  </si>
  <si>
    <t>Net income (loss) per share, basic</t>
  </si>
  <si>
    <t>Net income (loss) per share, diluted</t>
  </si>
  <si>
    <t>Weighted average shares outstanding, basic</t>
  </si>
  <si>
    <t>In thousands</t>
  </si>
  <si>
    <t>Balance, June 30, 2015</t>
  </si>
  <si>
    <t>Issuance of common stock, net of issuance costs</t>
  </si>
  <si>
    <t>Financing Activities</t>
  </si>
  <si>
    <t>Share-based compensation expense</t>
  </si>
  <si>
    <t>Operating Activities</t>
  </si>
  <si>
    <t>Shares issued under employee plans</t>
  </si>
  <si>
    <t>Exercise of Warrants</t>
  </si>
  <si>
    <t>Net loss</t>
  </si>
  <si>
    <t>Balance, June 30, 2016</t>
  </si>
  <si>
    <t>Net income</t>
  </si>
  <si>
    <t>Balance, June 30, 2017</t>
  </si>
  <si>
    <t>Cash flows from operating activities</t>
  </si>
  <si>
    <t>Adjustments to reconcile net income (loss) to net cash (used in) operating</t>
  </si>
  <si>
    <t>activities:</t>
  </si>
  <si>
    <t>Share-based collaboration expense</t>
  </si>
  <si>
    <t>Depreciation and amortization</t>
  </si>
  <si>
    <t>Investment premium accretion</t>
  </si>
  <si>
    <t>Provision for bad debts</t>
  </si>
  <si>
    <t>Loss on disposal of property, plant and equipment</t>
  </si>
  <si>
    <t>Loss on disposal of intangible assets</t>
  </si>
  <si>
    <t>Changes in operating assets and liabilities:</t>
  </si>
  <si>
    <t>(Increase) decrease in grants receivable</t>
  </si>
  <si>
    <t>Increase in prepaid and other assets</t>
  </si>
  <si>
    <t>Increase (decrease) in accounts payable</t>
  </si>
  <si>
    <t>Increase (decrease) in deferred revenues</t>
  </si>
  <si>
    <t>Increase (decrease) in accrued and other liabilities</t>
  </si>
  <si>
    <t>Net cash (used in) provided by operating activities</t>
  </si>
  <si>
    <t>Cash flows from investing activities</t>
  </si>
  <si>
    <t>Investing Activities</t>
  </si>
  <si>
    <t>Purchase of property and equipment</t>
  </si>
  <si>
    <t>Purchase of and capitalized costs related to intangible assets</t>
  </si>
  <si>
    <t>Maturity of investments</t>
  </si>
  <si>
    <t>Purchase of investments</t>
  </si>
  <si>
    <t>Net cash provided by (used in) investing activities</t>
  </si>
  <si>
    <t>Cash flows from financing activities</t>
  </si>
  <si>
    <t>Proceeds from exercise of common stock options</t>
  </si>
  <si>
    <t>Proceeds from issuance of common stock, net of issuance costs</t>
  </si>
  <si>
    <t>Payments made toward capital lease obligations</t>
  </si>
  <si>
    <t>Finance Costs</t>
  </si>
  <si>
    <t>Deferred offering costs</t>
  </si>
  <si>
    <t>Net cash (used in) provided by financing activities</t>
  </si>
  <si>
    <t>Net increase(decrease)  in cash and cash equivalents</t>
  </si>
  <si>
    <t>Net increase (decrease) in cash and cash equivalents</t>
  </si>
  <si>
    <t>Cash and cash equivalents, beginning of year</t>
  </si>
  <si>
    <t>Cash and cash equivalents at beginning of period</t>
  </si>
  <si>
    <t>Cash and cash equivalents, end of year</t>
  </si>
  <si>
    <t>Supplemental disclosure of non-cash financing activities</t>
  </si>
  <si>
    <t>Cash paid during the year for income taxes</t>
  </si>
  <si>
    <t xml:space="preserve">Adjustment for Income Tax Paid </t>
  </si>
  <si>
    <t>Capital lease obligation related to the purchase of equipment</t>
  </si>
  <si>
    <t>Lease incentive obligation related to the purchase of leasehold improvements</t>
  </si>
  <si>
    <t>Costs related to future offering costs in accounts payable and accrued liabilities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</si>
  <si>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</si>
  <si>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</si>
  <si>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</si>
  <si>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</si>
  <si>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</si>
  <si>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long term investments</t>
  </si>
  <si>
    <t>ordinary shares</t>
  </si>
  <si>
    <t>changed value</t>
  </si>
  <si>
    <t>collaboration revenue</t>
  </si>
  <si>
    <t>grant revenue</t>
  </si>
  <si>
    <t>sponsored research and other revenue</t>
  </si>
  <si>
    <t>deleted this value</t>
  </si>
  <si>
    <t>changed sign</t>
  </si>
  <si>
    <t>added value</t>
  </si>
  <si>
    <t>laboratory equipment</t>
  </si>
  <si>
    <t>leasehold improvements</t>
  </si>
  <si>
    <t>office equipment</t>
  </si>
  <si>
    <t>less: accumulated depreciation and amortization</t>
  </si>
  <si>
    <t>property, plant and equipment</t>
  </si>
  <si>
    <t>leased assets</t>
  </si>
  <si>
    <t>accumulated depreciation and amortisation</t>
  </si>
  <si>
    <t>investments</t>
  </si>
  <si>
    <t>deleted this value and added another one</t>
  </si>
  <si>
    <t>investments, net of current portion</t>
  </si>
  <si>
    <t>investment in bionic sight</t>
  </si>
  <si>
    <t>common stock, par value $0.001 per share</t>
  </si>
  <si>
    <t>additional paid-in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</si>
</sst>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9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/>
    <xf numFmtId="3" fontId="4" fillId="0" borderId="0" xfId="2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  <xf numFmtId="3" fontId="0" fillId="0" borderId="0" xfId="0" applyFill="1"/>
    <xf numFmtId="3" fontId="4" fillId="0" borderId="0" xfId="2" applyFont="1" applyFill="1" applyAlignment="1">
      <alignment horizontal="left" vertical="center" wrapText="1"/>
    </xf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9E-4D2E-A966-CC5C4EA9DF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A92-4E31-AAB2-77B3D81D15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704-4244-8703-5E7186FEA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E1-4735-8722-FD316FDBE6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738-4C6B-9ED8-8D72BFD4D9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9D2-45B5-94E7-2F5525E0DA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6D-47E0-B0C2-680A8B72C0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D3-407C-9E5D-F2B10DD693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3F6-401E-B810-398B825EED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092-4A79-BDA5-D1A9FF5438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007-4DF4-A347-A06E5A6C5B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136-4363-9C73-6768D1E1B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0F2-47F6-B3C2-CE6060B133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B43-46C2-9D19-8037602B9E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1D-4F07-8874-C48BA49FD3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-21280</v>
      </c>
      <c r="G6" s="7">
        <f t="shared" ref="G6:O6" si="1">IF(G4=$BF$1,"",G71)</f>
        <v>407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9408</v>
      </c>
      <c r="G7" s="7">
        <f t="shared" ref="G7:O7" si="2">IF(G4=$BF$1,"",G128)</f>
        <v>17688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109124</v>
      </c>
      <c r="G8" s="7">
        <f t="shared" ref="G8:O8" si="3">IF(G4=$BF$1,"",G161)</f>
        <v>130235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14395</v>
      </c>
      <c r="G9" s="7">
        <f t="shared" ref="G9:O9" si="4">IF(G4=$BF$1,"",G189)</f>
        <v>28156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4955</v>
      </c>
      <c r="G10" s="7">
        <f t="shared" ref="G10:O10" si="5">IF(G4=$BF$1,"",G210)</f>
        <v>4438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99182</v>
      </c>
      <c r="G11" s="7">
        <f t="shared" ref="G11:O11" si="6">IF(G4=$BF$1,"",G227)</f>
        <v>115329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118532</v>
      </c>
      <c r="G12" s="35">
        <f t="shared" ref="G12:O12" si="7">IF(G4=$BF$1,"",SUM(G7:G8))</f>
        <v>147923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118532</v>
      </c>
      <c r="G13" s="35">
        <f t="shared" ref="G13:O13" si="8">IF(G4=$BF$1,"",SUM(G9:G11))</f>
        <v>147923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24057+129</f>
        <v>24186</v>
      </c>
      <c r="G24">
        <f>39282+191</f>
        <v>39473</v>
      </c>
      <c r="P24" s="45" t="s">
        <v>499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24186</v>
      </c>
      <c r="G30" s="7">
        <f>IF(G4=$BF$1,"",G24-G25+ABS(G26)-G27-G28-G29)</f>
        <v>39473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6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14389</v>
      </c>
      <c r="G34">
        <v>11354</v>
      </c>
      <c r="H34">
        <v>10074</v>
      </c>
    </row>
    <row r="35" spans="5:16">
      <c r="E35" s="1" t="s">
        <v>37</v>
      </c>
      <c r="F35">
        <v>32181</v>
      </c>
      <c r="G35">
        <v>26217</v>
      </c>
      <c r="H35">
        <v>39376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46570</v>
      </c>
      <c r="G43" s="7">
        <f>G32+G33+G34+G35+G36+G37+G38+G39+G40+G41+G42</f>
        <v>37571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6"/>
    </row>
    <row r="44" spans="5:16">
      <c r="E44" s="6" t="s">
        <v>46</v>
      </c>
      <c r="F44" s="7">
        <f>F30+F31-F43</f>
        <v>-22384</v>
      </c>
      <c r="G44" s="7">
        <f>IF(G4=$BF$1,"",G30+G31-G43)</f>
        <v>1902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6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  <c r="F48"/>
      <c r="G48"/>
      <c r="P48" s="45" t="s">
        <v>503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1301</v>
      </c>
      <c r="G52">
        <v>952</v>
      </c>
    </row>
    <row r="53" spans="5:16">
      <c r="E53" s="1" t="s">
        <v>55</v>
      </c>
    </row>
    <row r="54" spans="5:16">
      <c r="E54" s="1" t="s">
        <v>56</v>
      </c>
      <c r="F54"/>
      <c r="G54"/>
      <c r="P54" s="45" t="s">
        <v>503</v>
      </c>
    </row>
    <row r="55" spans="5:16">
      <c r="E55" s="1" t="s">
        <v>57</v>
      </c>
    </row>
    <row r="56" spans="5:16">
      <c r="E56" s="1" t="s">
        <v>58</v>
      </c>
      <c r="F56">
        <v>125</v>
      </c>
      <c r="G56">
        <v>47</v>
      </c>
      <c r="H56">
        <v>-3</v>
      </c>
      <c r="P56" s="45" t="s">
        <v>504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-21208</v>
      </c>
      <c r="G59" s="7">
        <f>IF(G4=$BF$1,"",G44+G45+G46+G47+G48-G49-G50-G51+G52-G53+G54+G55-G56+G57+G58)</f>
        <v>2807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6"/>
    </row>
    <row r="60" spans="5:16">
      <c r="E60" s="1" t="s">
        <v>62</v>
      </c>
      <c r="F60">
        <v>72</v>
      </c>
      <c r="G60">
        <v>2400</v>
      </c>
      <c r="H60">
        <v>0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-21280</v>
      </c>
      <c r="G67" s="7">
        <f>IF(G4=$BF$1,"",SUM(G59,-G60,-ABS(G61),-G62,-G66))</f>
        <v>407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6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  <c r="P70" s="47"/>
    </row>
    <row r="71" spans="5:16">
      <c r="E71" s="6" t="s">
        <v>70</v>
      </c>
      <c r="F71" s="7">
        <f>SUM(F67:F70)</f>
        <v>-21280</v>
      </c>
      <c r="G71" s="7">
        <f t="shared" ref="G71:O71" si="14">IF(G4=$BF$1,"",SUM(G67:G70))</f>
        <v>407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  <c r="F76" s="38">
        <v>-20</v>
      </c>
      <c r="P76" s="45" t="s">
        <v>505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-21300</v>
      </c>
      <c r="G83" s="7">
        <f t="shared" ref="G83:O83" si="15">IF(G4=$BF$1,"",SUM(G71:G82))</f>
        <v>407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2929+1077</f>
        <v>4006</v>
      </c>
      <c r="G92">
        <f>2645+470</f>
        <v>3115</v>
      </c>
      <c r="P92" s="45" t="s">
        <v>499</v>
      </c>
    </row>
    <row r="93" spans="5:16">
      <c r="E93" s="1" t="s">
        <v>85</v>
      </c>
    </row>
    <row r="94" spans="5:16">
      <c r="E94" s="1" t="s">
        <v>86</v>
      </c>
      <c r="F94" s="38">
        <v>3835</v>
      </c>
      <c r="G94" s="38">
        <v>1198</v>
      </c>
      <c r="P94" s="45" t="s">
        <v>505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7841</v>
      </c>
      <c r="G98" s="7">
        <f>IF(G4=$BF$1,"",G89+G90+G91+G92+G93+G94+G95+G96)</f>
        <v>4313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6"/>
    </row>
    <row r="99" spans="5:16">
      <c r="E99" s="1" t="s">
        <v>89</v>
      </c>
      <c r="F99" s="38">
        <v>-2587</v>
      </c>
      <c r="G99" s="38">
        <v>-1652</v>
      </c>
      <c r="P99" s="45" t="s">
        <v>505</v>
      </c>
    </row>
    <row r="100" spans="5:16">
      <c r="E100" s="6" t="s">
        <v>90</v>
      </c>
      <c r="F100" s="7">
        <f>F98+F99</f>
        <v>5254</v>
      </c>
      <c r="G100" s="7">
        <f t="shared" ref="G100:O100" si="17">IF(G4=$BF$1,"",G98+G99)</f>
        <v>2661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6"/>
    </row>
    <row r="101" spans="5:16">
      <c r="E101" s="1" t="s">
        <v>91</v>
      </c>
    </row>
    <row r="102" spans="5:16">
      <c r="E102" s="1" t="s">
        <v>92</v>
      </c>
      <c r="F102">
        <v>968</v>
      </c>
      <c r="G102">
        <v>1219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968</v>
      </c>
      <c r="G104" s="7">
        <f t="shared" ref="G104:O104" si="18">IF(G4=$BF$1,"",G101+G102+G103)</f>
        <v>1219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  <c r="F113">
        <v>1980</v>
      </c>
      <c r="G113">
        <f>11749+2000</f>
        <v>13749</v>
      </c>
      <c r="P113" s="45" t="s">
        <v>514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1206</v>
      </c>
      <c r="G126">
        <v>59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9408</v>
      </c>
      <c r="G128" s="7">
        <f t="shared" ref="G128:O128" si="19">IF(G4=$BF$1,"",G100+SUM(G104:G126))</f>
        <v>17688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6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31065</v>
      </c>
      <c r="G130">
        <v>30706</v>
      </c>
    </row>
    <row r="131" spans="5:16">
      <c r="E131" s="1" t="s">
        <v>118</v>
      </c>
      <c r="F131" s="38">
        <v>73840</v>
      </c>
      <c r="G131" s="38">
        <v>95994</v>
      </c>
      <c r="P131" s="45" t="s">
        <v>505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  <c r="F135">
        <v>210</v>
      </c>
      <c r="G135">
        <v>174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105115</v>
      </c>
      <c r="G140" s="7">
        <f t="shared" ref="G140:O140" si="20">IF(G4=$BF$1,"",G130+G131+G132+G133+G134+G135+G136+G139)</f>
        <v>126874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5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  <c r="F157">
        <v>4009</v>
      </c>
      <c r="G157">
        <v>3361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4009</v>
      </c>
      <c r="G160" s="7">
        <f>IF(G4=$BF$1,"",G146+G147+G148+G149+G150+G151+G152+G153+G154+G155+G156+G157+G158+G159)</f>
        <v>3361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109124</v>
      </c>
      <c r="G161" s="7">
        <f t="shared" ref="G161:O161" si="22">IF(G4=$BF$1,"",G140+G145+G160)</f>
        <v>130235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6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7155</v>
      </c>
      <c r="G184">
        <v>6162</v>
      </c>
    </row>
    <row r="185" spans="5:16">
      <c r="E185" s="12" t="s">
        <v>162</v>
      </c>
      <c r="F185">
        <v>6295</v>
      </c>
      <c r="G185">
        <v>20996</v>
      </c>
    </row>
    <row r="187" spans="5:16">
      <c r="E187" s="1" t="s">
        <v>163</v>
      </c>
      <c r="F187">
        <v>945</v>
      </c>
      <c r="G187">
        <v>998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14395</v>
      </c>
      <c r="G189" s="7">
        <f t="shared" ref="G189:O189" si="23">IF(G4=$BF$1,"",SUM(G163:G188))</f>
        <v>28156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6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7">
      <c r="E193" s="1" t="s">
        <v>168</v>
      </c>
    </row>
    <row r="194" spans="5:7">
      <c r="E194" s="1" t="s">
        <v>169</v>
      </c>
    </row>
    <row r="195" spans="5:7">
      <c r="E195" s="1" t="s">
        <v>170</v>
      </c>
    </row>
    <row r="196" spans="5:7">
      <c r="E196" s="1" t="s">
        <v>171</v>
      </c>
    </row>
    <row r="197" spans="5:7">
      <c r="E197" s="1" t="s">
        <v>172</v>
      </c>
      <c r="F197">
        <v>610</v>
      </c>
      <c r="G197">
        <v>4438</v>
      </c>
    </row>
    <row r="198" spans="5:7">
      <c r="E198" s="1" t="s">
        <v>173</v>
      </c>
    </row>
    <row r="199" spans="5:7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1" t="s">
        <v>180</v>
      </c>
      <c r="F209">
        <v>4345</v>
      </c>
      <c r="G209">
        <v>0</v>
      </c>
    </row>
    <row r="210" spans="5:16">
      <c r="E210" s="6" t="s">
        <v>14</v>
      </c>
      <c r="F210" s="7">
        <f>SUM(F191:F209)</f>
        <v>4955</v>
      </c>
      <c r="G210" s="7">
        <f t="shared" ref="G210:O210" si="24">IF(G4=$BF$1,"",SUM(G191:G209))</f>
        <v>4438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6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18+210139</f>
        <v>210157</v>
      </c>
      <c r="G212">
        <f>18+204937</f>
        <v>204955</v>
      </c>
      <c r="P212" s="45" t="s">
        <v>499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-110926</v>
      </c>
      <c r="G217">
        <v>-89626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-49</v>
      </c>
      <c r="G223">
        <v>0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99182</v>
      </c>
      <c r="G227" s="7">
        <f t="shared" ref="G227:O227" si="25">IF(G4=$BF$1,"",SUM(G212:G226))</f>
        <v>115329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6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-21300</v>
      </c>
      <c r="G267">
        <v>407</v>
      </c>
      <c r="H267">
        <v>-23655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1175</v>
      </c>
      <c r="G271">
        <v>912</v>
      </c>
      <c r="H271">
        <v>567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  <c r="F279">
        <v>126</v>
      </c>
      <c r="G279">
        <v>0</v>
      </c>
      <c r="H279">
        <v>0</v>
      </c>
    </row>
    <row r="280" spans="5:8" ht="25.5" customHeight="1">
      <c r="E280" s="1" t="s">
        <v>245</v>
      </c>
      <c r="F280">
        <v>1</v>
      </c>
      <c r="G280">
        <v>47</v>
      </c>
      <c r="H280">
        <v>0</v>
      </c>
    </row>
    <row r="281" spans="5:8" ht="25.5" customHeight="1">
      <c r="E281" s="1" t="s">
        <v>246</v>
      </c>
    </row>
    <row r="284" spans="5:8">
      <c r="E284" s="1" t="s">
        <v>247</v>
      </c>
      <c r="F284">
        <v>617</v>
      </c>
      <c r="G284">
        <v>887</v>
      </c>
      <c r="H284">
        <v>0</v>
      </c>
    </row>
    <row r="285" spans="5:8">
      <c r="E285" s="1" t="s">
        <v>248</v>
      </c>
      <c r="F285">
        <v>5193</v>
      </c>
      <c r="G285">
        <v>21412</v>
      </c>
      <c r="H285">
        <v>5007</v>
      </c>
    </row>
    <row r="286" spans="5:8" ht="25.5" customHeight="1">
      <c r="E286" s="1" t="s">
        <v>249</v>
      </c>
    </row>
    <row r="287" spans="5:8">
      <c r="E287" s="1" t="s">
        <v>250</v>
      </c>
      <c r="F287">
        <v>375</v>
      </c>
      <c r="G287">
        <v>0</v>
      </c>
      <c r="H287">
        <v>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7487</v>
      </c>
      <c r="G296" s="7">
        <f>IF(G4=$BF$1,"",G271+G272+G273+G274+G275+G276+G277+G278+G279+G280+G281+G282+G283+G284+G285+G286+G287+G288+G289+G290+G291+G292+G293+G294+G295)</f>
        <v>23258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-13813</v>
      </c>
      <c r="G297" s="7">
        <f t="shared" ref="G297:O297" si="27">IF(G4=$BF$1,"",MIN(F267,F268,F269)+F296)</f>
        <v>-13813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  <c r="F301">
        <v>-36</v>
      </c>
      <c r="G301">
        <v>780</v>
      </c>
      <c r="H301">
        <v>409</v>
      </c>
    </row>
    <row r="302" spans="5:15" ht="25.5" customHeight="1">
      <c r="E302" s="1" t="s">
        <v>264</v>
      </c>
      <c r="F302">
        <v>-1903</v>
      </c>
      <c r="G302">
        <v>-240</v>
      </c>
      <c r="H302">
        <v>-1562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-53</v>
      </c>
      <c r="G315">
        <v>-333</v>
      </c>
      <c r="H315">
        <v>140</v>
      </c>
    </row>
    <row r="316" spans="5:15">
      <c r="E316" s="1" t="s">
        <v>276</v>
      </c>
    </row>
    <row r="317" spans="5:15">
      <c r="E317" s="1" t="s">
        <v>277</v>
      </c>
      <c r="F317">
        <v>-16203</v>
      </c>
      <c r="G317">
        <v>-38582</v>
      </c>
      <c r="H317">
        <v>66727</v>
      </c>
    </row>
    <row r="318" spans="5:15">
      <c r="E318" s="6" t="s">
        <v>278</v>
      </c>
      <c r="F318" s="7">
        <f>F299+F300+F301+F302+F303+F304+F305+F306+F307+F308+F309+F310+F311+F312+F313+F314+F315+F316+F317</f>
        <v>-18195</v>
      </c>
      <c r="G318" s="7">
        <f>IF(G4=$BF$1,"",G299+G300+G301+G302+G303+G304+G305+G306+G307+G308+G309+G310+G311+G312+G313+G314+G315+G316+G317)</f>
        <v>-38375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-32008</v>
      </c>
      <c r="G319" s="7">
        <f t="shared" ref="G319:O319" si="28">IF(G4=$BF$1,"",G297+G318)</f>
        <v>-52188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-32008</v>
      </c>
      <c r="G326" s="7">
        <f t="shared" ref="G326:O326" si="30">IF(G4=$BF$1,"",G325+G319)</f>
        <v>-52188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-662</v>
      </c>
      <c r="G328">
        <v>-739</v>
      </c>
      <c r="H328">
        <v>-2471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-67082</v>
      </c>
      <c r="G331">
        <v>-67542</v>
      </c>
      <c r="H331">
        <v>-208180</v>
      </c>
    </row>
    <row r="332" spans="5:15">
      <c r="E332" s="12" t="s">
        <v>291</v>
      </c>
      <c r="F332">
        <v>100900</v>
      </c>
      <c r="G332">
        <v>103244</v>
      </c>
      <c r="H332">
        <v>109968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33156</v>
      </c>
      <c r="G337" s="7">
        <f>IF(G4=$BF$1,"",SUM(G328:G336))</f>
        <v>34963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1503</v>
      </c>
      <c r="G339">
        <v>19833</v>
      </c>
      <c r="H339">
        <v>19494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240</v>
      </c>
      <c r="G349">
        <v>0</v>
      </c>
      <c r="H349">
        <v>0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1743</v>
      </c>
      <c r="G352" s="7">
        <f>IF(G4=$BF$1,"",SUM(G339:G351))</f>
        <v>19833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2891</v>
      </c>
      <c r="G353" s="7">
        <f t="shared" ref="G353:O353" si="33">IF(G4=$BF$1,"",G326+G337+G352)</f>
        <v>2608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2891</v>
      </c>
      <c r="G355" s="7">
        <f t="shared" ref="G355:O355" si="34">IF(G4=$BF$1,"",G353+G354)</f>
        <v>2608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30706</v>
      </c>
      <c r="G356">
        <v>28868</v>
      </c>
      <c r="H356">
        <v>39187</v>
      </c>
    </row>
    <row r="357" spans="5:15">
      <c r="E357" s="6" t="s">
        <v>316</v>
      </c>
      <c r="F357" s="7">
        <f>F355+F356</f>
        <v>33597</v>
      </c>
      <c r="G357" s="7">
        <f t="shared" ref="G357:O357" si="35">IF(G4=$BF$1,"",G355+G356)</f>
        <v>31476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-0.38727737947457758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-53.285012285012286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-0.19869121096786843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-0.92549408748862982</v>
      </c>
      <c r="G370" s="27">
        <f t="shared" si="42"/>
        <v>4.81848352038102E-2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-0.87984784586124209</v>
      </c>
      <c r="G371" s="28">
        <f t="shared" si="43"/>
        <v>1.0310845387986725E-2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-0.17952957851044443</v>
      </c>
      <c r="G372" s="27">
        <f t="shared" si="44"/>
        <v>2.7514314880038937E-3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-0.21455506039402311</v>
      </c>
      <c r="G373" s="27">
        <f t="shared" si="45"/>
        <v>3.5290343278793711E-3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0.16324705564742012</v>
      </c>
      <c r="G376" s="30">
        <f t="shared" si="47"/>
        <v>0.22034436835380569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0.19509588433385089</v>
      </c>
      <c r="G377" s="30">
        <f t="shared" si="48"/>
        <v>0.28261755499484087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7.5806877387981935</v>
      </c>
      <c r="G382" s="32">
        <f t="shared" si="51"/>
        <v>4.62547947151584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7.5806877387981935</v>
      </c>
      <c r="G383" s="32">
        <f t="shared" si="52"/>
        <v>4.62547947151584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7.2875998610628692</v>
      </c>
      <c r="G384" s="32">
        <f t="shared" si="53"/>
        <v>4.4999289671828384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-2.2235498436957277</v>
      </c>
      <c r="G385" s="32">
        <f t="shared" si="54"/>
        <v>-1.8535303310129281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31065</v>
      </c>
      <c r="G418" s="17">
        <f>G130-G417</f>
        <v>30706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492</v>
      </c>
      <c r="B1" s="39" t="s">
        <v>493</v>
      </c>
      <c r="C1" s="39" t="s">
        <v>494</v>
      </c>
      <c r="D1" s="39"/>
    </row>
    <row r="2" spans="1:4">
      <c r="A2" t="s">
        <v>500</v>
      </c>
      <c r="B2" s="41" t="s">
        <v>495</v>
      </c>
      <c r="C2" s="39" t="s">
        <v>496</v>
      </c>
      <c r="D2" s="39"/>
    </row>
    <row r="3" spans="1:4">
      <c r="A3" s="41" t="s">
        <v>501</v>
      </c>
      <c r="B3" s="41" t="s">
        <v>495</v>
      </c>
      <c r="C3" s="39" t="s">
        <v>496</v>
      </c>
    </row>
    <row r="4" spans="1:4">
      <c r="A4" t="s">
        <v>502</v>
      </c>
      <c r="B4" s="41" t="s">
        <v>495</v>
      </c>
      <c r="C4" s="39" t="s">
        <v>496</v>
      </c>
    </row>
    <row r="5" spans="1:4">
      <c r="A5" t="s">
        <v>434</v>
      </c>
      <c r="B5" s="41" t="s">
        <v>73</v>
      </c>
      <c r="C5" s="39" t="s">
        <v>496</v>
      </c>
    </row>
    <row r="6" spans="1:4">
      <c r="A6" t="s">
        <v>506</v>
      </c>
      <c r="B6" s="41" t="s">
        <v>510</v>
      </c>
      <c r="C6" s="39" t="s">
        <v>496</v>
      </c>
    </row>
    <row r="7" spans="1:4">
      <c r="A7" t="s">
        <v>507</v>
      </c>
      <c r="B7" s="41" t="s">
        <v>511</v>
      </c>
      <c r="C7" s="39" t="s">
        <v>496</v>
      </c>
    </row>
    <row r="8" spans="1:4">
      <c r="A8" t="s">
        <v>508</v>
      </c>
      <c r="B8" s="41" t="s">
        <v>510</v>
      </c>
      <c r="C8" s="39" t="s">
        <v>496</v>
      </c>
    </row>
    <row r="9" spans="1:4">
      <c r="A9" s="41" t="s">
        <v>509</v>
      </c>
      <c r="B9" s="41" t="s">
        <v>512</v>
      </c>
      <c r="C9" s="39" t="s">
        <v>496</v>
      </c>
    </row>
    <row r="10" spans="1:4">
      <c r="A10" s="41" t="s">
        <v>513</v>
      </c>
      <c r="B10" s="41" t="s">
        <v>118</v>
      </c>
      <c r="C10" s="39" t="s">
        <v>496</v>
      </c>
    </row>
    <row r="11" spans="1:4">
      <c r="A11" s="41" t="s">
        <v>515</v>
      </c>
      <c r="B11" s="41" t="s">
        <v>497</v>
      </c>
      <c r="C11" s="39" t="s">
        <v>496</v>
      </c>
    </row>
    <row r="12" spans="1:4">
      <c r="A12" s="41" t="s">
        <v>516</v>
      </c>
      <c r="B12" s="41" t="s">
        <v>497</v>
      </c>
      <c r="C12" s="39" t="s">
        <v>496</v>
      </c>
    </row>
    <row r="13" spans="1:4">
      <c r="A13" s="48" t="s">
        <v>517</v>
      </c>
      <c r="B13" s="41" t="s">
        <v>498</v>
      </c>
      <c r="C13" s="39" t="s">
        <v>496</v>
      </c>
    </row>
    <row r="14" spans="1:4">
      <c r="A14" s="48" t="s">
        <v>518</v>
      </c>
      <c r="B14" s="41" t="s">
        <v>498</v>
      </c>
      <c r="C14" s="39" t="s">
        <v>496</v>
      </c>
    </row>
    <row r="15" spans="1:4">
      <c r="A15"/>
      <c r="B15" s="41"/>
      <c r="C15" s="39"/>
    </row>
    <row r="16" spans="1:4">
      <c r="A16" s="42"/>
      <c r="B16" s="41"/>
      <c r="C16" s="39"/>
    </row>
    <row r="17" spans="1:3">
      <c r="A17" s="42"/>
      <c r="B17" s="41"/>
      <c r="C17" s="39"/>
    </row>
    <row r="18" spans="1:3">
      <c r="A18" s="43"/>
      <c r="B18" s="44"/>
      <c r="C18" s="39"/>
    </row>
    <row r="19" spans="1:3">
      <c r="A19" s="43"/>
      <c r="B19" s="43"/>
      <c r="C19" s="39"/>
    </row>
    <row r="20" spans="1:3">
      <c r="A20" s="43"/>
      <c r="B20" s="44"/>
      <c r="C20" s="39"/>
    </row>
    <row r="21" spans="1:3">
      <c r="A21" s="43"/>
      <c r="B21" s="44"/>
      <c r="C21" s="39"/>
    </row>
    <row r="22" spans="1:3">
      <c r="A22" s="43"/>
      <c r="B22" s="44"/>
      <c r="C22" s="39"/>
    </row>
    <row r="23" spans="1:3">
      <c r="A23"/>
      <c r="B23" s="44"/>
      <c r="C23" s="39"/>
    </row>
    <row r="24" spans="1:3">
      <c r="A24" s="42"/>
      <c r="B24" s="44"/>
      <c r="C24" s="39"/>
    </row>
    <row r="25" spans="1:3">
      <c r="A25" s="43"/>
      <c r="B25" s="44"/>
      <c r="C25" s="39"/>
    </row>
    <row r="26" spans="1:3">
      <c r="A26" s="43"/>
      <c r="B26" s="44"/>
      <c r="C26" s="39"/>
    </row>
    <row r="27" spans="1:3">
      <c r="A27" s="43"/>
      <c r="B27" s="44"/>
      <c r="C27" s="39"/>
    </row>
    <row r="28" spans="1:3">
      <c r="A28"/>
      <c r="B28" s="44"/>
      <c r="C28" s="39"/>
    </row>
    <row r="29" spans="1:3">
      <c r="A29" s="44"/>
      <c r="B29" s="44"/>
      <c r="C29" s="39"/>
    </row>
    <row r="30" spans="1:3">
      <c r="A30" s="44"/>
      <c r="B30" s="44"/>
      <c r="C30" s="39"/>
    </row>
    <row r="31" spans="1:3">
      <c r="A31" s="44"/>
      <c r="B31" s="44"/>
      <c r="C31" s="39"/>
    </row>
    <row r="32" spans="1:3">
      <c r="A32" s="42"/>
      <c r="B32" s="44"/>
      <c r="C32" s="39"/>
    </row>
    <row r="33" spans="1:3">
      <c r="A33" s="44"/>
      <c r="B33" s="44"/>
      <c r="C33" s="39"/>
    </row>
    <row r="34" spans="1:3">
      <c r="A34" s="44"/>
      <c r="B34" s="44"/>
      <c r="C34" s="39"/>
    </row>
    <row r="35" spans="1:3">
      <c r="A35" s="44"/>
      <c r="B35" s="44"/>
      <c r="C35" s="39"/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3"/>
      <c r="B38" s="44"/>
      <c r="C38" s="39"/>
    </row>
    <row r="39" spans="1:3">
      <c r="A39" s="43"/>
      <c r="B39" s="44"/>
      <c r="C39" s="39"/>
    </row>
    <row r="40" spans="1:3">
      <c r="A40" s="43"/>
      <c r="B40" s="44"/>
      <c r="C40" s="39"/>
    </row>
    <row r="41" spans="1:3">
      <c r="A41" s="43"/>
      <c r="B41" s="44"/>
      <c r="C41" s="39"/>
    </row>
    <row r="42" spans="1:3">
      <c r="A42" s="43"/>
      <c r="B42" s="44"/>
      <c r="C42" s="39"/>
    </row>
    <row r="43" spans="1:3">
      <c r="A43" s="44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workbookViewId="0">
      <selection activeCell="C13" sqref="C13"/>
    </sheetView>
  </sheetViews>
  <sheetFormatPr defaultRowHeight="12.75"/>
  <cols>
    <col min="1" max="4" width="25.7109375" customWidth="1"/>
  </cols>
  <sheetData>
    <row r="2" spans="1:6">
      <c r="A2" t="s">
        <v>374</v>
      </c>
    </row>
    <row r="4" spans="1:6">
      <c r="A4" t="s">
        <v>375</v>
      </c>
      <c r="E4">
        <v>2018</v>
      </c>
    </row>
    <row r="5" spans="1:6">
      <c r="A5" t="s">
        <v>376</v>
      </c>
    </row>
    <row r="6" spans="1:6">
      <c r="A6" t="s">
        <v>377</v>
      </c>
      <c r="B6" t="s">
        <v>80</v>
      </c>
      <c r="C6" t="s">
        <v>80</v>
      </c>
      <c r="D6" t="s">
        <v>116</v>
      </c>
    </row>
    <row r="7" spans="1:6">
      <c r="A7" t="s">
        <v>378</v>
      </c>
      <c r="B7" t="s">
        <v>117</v>
      </c>
      <c r="C7" t="s">
        <v>117</v>
      </c>
      <c r="D7" t="s">
        <v>116</v>
      </c>
      <c r="E7">
        <v>31065</v>
      </c>
      <c r="F7">
        <v>30706</v>
      </c>
    </row>
    <row r="8" spans="1:6">
      <c r="A8" t="s">
        <v>379</v>
      </c>
      <c r="B8" t="s">
        <v>103</v>
      </c>
      <c r="C8" t="s">
        <v>103</v>
      </c>
      <c r="D8" t="s">
        <v>80</v>
      </c>
      <c r="E8">
        <v>73840</v>
      </c>
      <c r="F8">
        <v>95994</v>
      </c>
    </row>
    <row r="9" spans="1:6">
      <c r="A9" t="s">
        <v>380</v>
      </c>
      <c r="B9" t="s">
        <v>96</v>
      </c>
      <c r="C9" t="s">
        <v>96</v>
      </c>
      <c r="D9" t="s">
        <v>116</v>
      </c>
      <c r="E9">
        <v>210</v>
      </c>
      <c r="F9">
        <v>174</v>
      </c>
    </row>
    <row r="10" spans="1:6">
      <c r="A10" t="s">
        <v>381</v>
      </c>
      <c r="B10" t="s">
        <v>382</v>
      </c>
      <c r="C10" t="s">
        <v>137</v>
      </c>
      <c r="D10" t="s">
        <v>116</v>
      </c>
      <c r="E10">
        <v>4009</v>
      </c>
      <c r="F10">
        <v>3361</v>
      </c>
    </row>
    <row r="11" spans="1:6">
      <c r="A11" t="s">
        <v>383</v>
      </c>
      <c r="B11" t="s">
        <v>115</v>
      </c>
      <c r="C11" t="s">
        <v>115</v>
      </c>
      <c r="D11" t="s">
        <v>116</v>
      </c>
      <c r="E11">
        <v>109124</v>
      </c>
      <c r="F11">
        <v>130235</v>
      </c>
    </row>
    <row r="12" spans="1:6">
      <c r="A12" t="s">
        <v>384</v>
      </c>
      <c r="B12" t="s">
        <v>103</v>
      </c>
      <c r="C12" t="s">
        <v>103</v>
      </c>
      <c r="D12" t="s">
        <v>80</v>
      </c>
      <c r="F12">
        <v>11749</v>
      </c>
    </row>
    <row r="13" spans="1:6">
      <c r="A13" t="s">
        <v>385</v>
      </c>
      <c r="B13" t="s">
        <v>386</v>
      </c>
      <c r="C13" t="s">
        <v>84</v>
      </c>
      <c r="D13" t="s">
        <v>80</v>
      </c>
      <c r="E13">
        <v>5254</v>
      </c>
      <c r="F13">
        <v>2661</v>
      </c>
    </row>
    <row r="14" spans="1:6">
      <c r="A14" t="s">
        <v>387</v>
      </c>
      <c r="B14" t="s">
        <v>388</v>
      </c>
      <c r="C14" t="s">
        <v>92</v>
      </c>
      <c r="D14" t="s">
        <v>80</v>
      </c>
      <c r="E14">
        <v>968</v>
      </c>
      <c r="F14">
        <v>1219</v>
      </c>
    </row>
    <row r="15" spans="1:6">
      <c r="A15" t="s">
        <v>389</v>
      </c>
      <c r="D15" t="s">
        <v>80</v>
      </c>
      <c r="E15">
        <v>1980</v>
      </c>
      <c r="F15">
        <v>2000</v>
      </c>
    </row>
    <row r="16" spans="1:6">
      <c r="A16" t="s">
        <v>390</v>
      </c>
      <c r="B16" t="s">
        <v>113</v>
      </c>
      <c r="C16" t="s">
        <v>113</v>
      </c>
      <c r="D16" t="s">
        <v>80</v>
      </c>
      <c r="E16">
        <v>1206</v>
      </c>
      <c r="F16">
        <v>59</v>
      </c>
    </row>
    <row r="17" spans="1:6">
      <c r="A17" t="s">
        <v>391</v>
      </c>
      <c r="D17" t="s">
        <v>80</v>
      </c>
      <c r="E17">
        <v>118532</v>
      </c>
      <c r="F17">
        <v>147923</v>
      </c>
    </row>
    <row r="18" spans="1:6">
      <c r="A18" t="s">
        <v>392</v>
      </c>
      <c r="D18" t="s">
        <v>80</v>
      </c>
    </row>
    <row r="19" spans="1:6">
      <c r="A19" t="s">
        <v>393</v>
      </c>
      <c r="B19" t="s">
        <v>141</v>
      </c>
      <c r="C19" t="s">
        <v>141</v>
      </c>
      <c r="D19" t="s">
        <v>141</v>
      </c>
    </row>
    <row r="20" spans="1:6">
      <c r="A20" t="s">
        <v>394</v>
      </c>
      <c r="B20" t="s">
        <v>394</v>
      </c>
      <c r="C20" t="s">
        <v>163</v>
      </c>
      <c r="D20" t="s">
        <v>141</v>
      </c>
      <c r="E20">
        <v>945</v>
      </c>
      <c r="F20">
        <v>998</v>
      </c>
    </row>
    <row r="21" spans="1:6">
      <c r="A21" t="s">
        <v>395</v>
      </c>
      <c r="B21" t="s">
        <v>396</v>
      </c>
      <c r="C21" t="s">
        <v>161</v>
      </c>
      <c r="D21" t="s">
        <v>141</v>
      </c>
      <c r="E21">
        <v>7155</v>
      </c>
      <c r="F21">
        <v>6162</v>
      </c>
    </row>
    <row r="22" spans="1:6">
      <c r="A22" t="s">
        <v>397</v>
      </c>
      <c r="B22" t="s">
        <v>398</v>
      </c>
      <c r="C22" t="s">
        <v>162</v>
      </c>
      <c r="D22" t="s">
        <v>141</v>
      </c>
      <c r="E22">
        <v>6295</v>
      </c>
      <c r="F22">
        <v>20996</v>
      </c>
    </row>
    <row r="23" spans="1:6">
      <c r="A23" t="s">
        <v>399</v>
      </c>
      <c r="B23" t="s">
        <v>13</v>
      </c>
      <c r="C23" t="s">
        <v>13</v>
      </c>
      <c r="D23" t="s">
        <v>141</v>
      </c>
      <c r="E23">
        <v>14395</v>
      </c>
      <c r="F23">
        <v>28156</v>
      </c>
    </row>
    <row r="24" spans="1:6">
      <c r="A24" t="s">
        <v>400</v>
      </c>
      <c r="B24" t="s">
        <v>172</v>
      </c>
      <c r="C24" t="s">
        <v>172</v>
      </c>
      <c r="D24" t="s">
        <v>165</v>
      </c>
      <c r="E24">
        <v>610</v>
      </c>
      <c r="F24">
        <v>4438</v>
      </c>
    </row>
    <row r="25" spans="1:6">
      <c r="A25" t="s">
        <v>401</v>
      </c>
      <c r="B25" t="s">
        <v>180</v>
      </c>
      <c r="C25" t="s">
        <v>180</v>
      </c>
      <c r="D25" t="s">
        <v>165</v>
      </c>
      <c r="E25">
        <v>4345</v>
      </c>
    </row>
    <row r="26" spans="1:6">
      <c r="A26" t="s">
        <v>402</v>
      </c>
      <c r="B26" t="s">
        <v>164</v>
      </c>
      <c r="C26" t="s">
        <v>164</v>
      </c>
      <c r="D26" t="s">
        <v>165</v>
      </c>
      <c r="E26">
        <v>19350</v>
      </c>
      <c r="F26">
        <v>32594</v>
      </c>
    </row>
    <row r="27" spans="1:6">
      <c r="A27" t="s">
        <v>403</v>
      </c>
      <c r="B27" t="s">
        <v>181</v>
      </c>
      <c r="C27" t="s">
        <v>181</v>
      </c>
      <c r="D27" t="s">
        <v>165</v>
      </c>
    </row>
    <row r="28" spans="1:6">
      <c r="A28" t="s">
        <v>404</v>
      </c>
      <c r="B28" t="s">
        <v>182</v>
      </c>
      <c r="C28" t="s">
        <v>182</v>
      </c>
      <c r="D28" t="s">
        <v>181</v>
      </c>
    </row>
    <row r="29" spans="1:6">
      <c r="A29" t="s">
        <v>405</v>
      </c>
      <c r="D29" t="s">
        <v>181</v>
      </c>
      <c r="E29">
        <v>18</v>
      </c>
      <c r="F29">
        <v>18</v>
      </c>
    </row>
    <row r="30" spans="1:6">
      <c r="A30" t="s">
        <v>406</v>
      </c>
      <c r="B30" t="s">
        <v>182</v>
      </c>
      <c r="C30" t="s">
        <v>182</v>
      </c>
      <c r="D30" t="s">
        <v>181</v>
      </c>
      <c r="E30">
        <v>210139</v>
      </c>
      <c r="F30">
        <v>204937</v>
      </c>
    </row>
    <row r="31" spans="1:6">
      <c r="A31" t="s">
        <v>407</v>
      </c>
      <c r="B31" t="s">
        <v>408</v>
      </c>
      <c r="C31" t="s">
        <v>192</v>
      </c>
      <c r="D31" t="s">
        <v>181</v>
      </c>
      <c r="E31">
        <v>-49</v>
      </c>
    </row>
    <row r="32" spans="1:6">
      <c r="A32" t="s">
        <v>409</v>
      </c>
      <c r="B32" t="s">
        <v>187</v>
      </c>
      <c r="C32" t="s">
        <v>187</v>
      </c>
      <c r="D32" t="s">
        <v>181</v>
      </c>
      <c r="E32">
        <v>-110926</v>
      </c>
      <c r="F32">
        <v>-89626</v>
      </c>
    </row>
    <row r="33" spans="1:6">
      <c r="A33" t="s">
        <v>410</v>
      </c>
      <c r="B33" t="s">
        <v>195</v>
      </c>
      <c r="C33" t="s">
        <v>195</v>
      </c>
      <c r="D33" t="s">
        <v>181</v>
      </c>
      <c r="E33">
        <v>99182</v>
      </c>
      <c r="F33">
        <v>115329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workbookViewId="0">
      <selection activeCell="A19" sqref="A19"/>
    </sheetView>
  </sheetViews>
  <sheetFormatPr defaultRowHeight="12.75"/>
  <cols>
    <col min="1" max="4" width="25.7109375" customWidth="1"/>
  </cols>
  <sheetData>
    <row r="2" spans="1:7">
      <c r="A2" t="s">
        <v>411</v>
      </c>
      <c r="E2">
        <v>2018</v>
      </c>
    </row>
    <row r="3" spans="1:7">
      <c r="A3" t="s">
        <v>412</v>
      </c>
      <c r="B3" t="s">
        <v>413</v>
      </c>
      <c r="C3" t="s">
        <v>26</v>
      </c>
      <c r="D3" t="s">
        <v>413</v>
      </c>
    </row>
    <row r="4" spans="1:7">
      <c r="A4" t="s">
        <v>414</v>
      </c>
      <c r="B4" t="s">
        <v>413</v>
      </c>
      <c r="C4" t="s">
        <v>26</v>
      </c>
      <c r="D4" t="s">
        <v>413</v>
      </c>
      <c r="E4">
        <v>24057</v>
      </c>
      <c r="F4">
        <v>39282</v>
      </c>
      <c r="G4">
        <v>46751</v>
      </c>
    </row>
    <row r="5" spans="1:7">
      <c r="A5" t="s">
        <v>415</v>
      </c>
      <c r="B5" t="s">
        <v>416</v>
      </c>
      <c r="C5" t="s">
        <v>26</v>
      </c>
      <c r="D5" t="s">
        <v>413</v>
      </c>
      <c r="E5">
        <v>129</v>
      </c>
      <c r="F5">
        <v>191</v>
      </c>
      <c r="G5">
        <v>610</v>
      </c>
    </row>
    <row r="6" spans="1:7">
      <c r="A6" t="s">
        <v>417</v>
      </c>
      <c r="B6" t="s">
        <v>418</v>
      </c>
      <c r="C6" t="s">
        <v>419</v>
      </c>
      <c r="D6" t="s">
        <v>413</v>
      </c>
      <c r="E6">
        <v>-24186</v>
      </c>
      <c r="F6">
        <v>-39473</v>
      </c>
      <c r="G6">
        <v>47361</v>
      </c>
    </row>
    <row r="7" spans="1:7">
      <c r="A7" t="s">
        <v>420</v>
      </c>
      <c r="B7" t="s">
        <v>58</v>
      </c>
      <c r="C7" t="s">
        <v>58</v>
      </c>
      <c r="D7" t="s">
        <v>413</v>
      </c>
    </row>
    <row r="8" spans="1:7">
      <c r="A8" t="s">
        <v>421</v>
      </c>
      <c r="B8" t="s">
        <v>37</v>
      </c>
      <c r="C8" t="s">
        <v>37</v>
      </c>
      <c r="D8" t="s">
        <v>413</v>
      </c>
      <c r="E8">
        <v>32181</v>
      </c>
      <c r="F8">
        <v>26217</v>
      </c>
      <c r="G8">
        <v>39376</v>
      </c>
    </row>
    <row r="9" spans="1:7">
      <c r="A9" t="s">
        <v>422</v>
      </c>
      <c r="B9" t="s">
        <v>36</v>
      </c>
      <c r="C9" t="s">
        <v>36</v>
      </c>
      <c r="D9" t="s">
        <v>413</v>
      </c>
      <c r="E9">
        <v>14389</v>
      </c>
      <c r="F9">
        <v>11354</v>
      </c>
      <c r="G9">
        <v>10074</v>
      </c>
    </row>
    <row r="10" spans="1:7">
      <c r="A10" t="s">
        <v>423</v>
      </c>
      <c r="B10" t="s">
        <v>45</v>
      </c>
      <c r="C10" t="s">
        <v>45</v>
      </c>
      <c r="D10" t="s">
        <v>413</v>
      </c>
      <c r="E10">
        <v>46570</v>
      </c>
      <c r="F10">
        <v>37571</v>
      </c>
      <c r="G10">
        <v>49450</v>
      </c>
    </row>
    <row r="11" spans="1:7">
      <c r="A11" t="s">
        <v>424</v>
      </c>
      <c r="B11" t="s">
        <v>425</v>
      </c>
      <c r="C11" t="s">
        <v>46</v>
      </c>
      <c r="D11" t="s">
        <v>413</v>
      </c>
      <c r="E11">
        <v>-22384</v>
      </c>
      <c r="F11">
        <v>1902</v>
      </c>
      <c r="G11">
        <v>-2089</v>
      </c>
    </row>
    <row r="12" spans="1:7">
      <c r="A12" t="s">
        <v>426</v>
      </c>
      <c r="B12" t="s">
        <v>56</v>
      </c>
      <c r="C12" t="s">
        <v>56</v>
      </c>
      <c r="D12" t="s">
        <v>413</v>
      </c>
    </row>
    <row r="13" spans="1:7">
      <c r="A13" t="s">
        <v>427</v>
      </c>
      <c r="B13" t="s">
        <v>54</v>
      </c>
      <c r="C13" t="s">
        <v>54</v>
      </c>
      <c r="D13" t="s">
        <v>413</v>
      </c>
      <c r="E13">
        <v>1301</v>
      </c>
      <c r="F13">
        <v>952</v>
      </c>
      <c r="G13">
        <v>711</v>
      </c>
    </row>
    <row r="14" spans="1:7">
      <c r="A14" t="s">
        <v>428</v>
      </c>
      <c r="B14" t="s">
        <v>429</v>
      </c>
      <c r="C14" t="s">
        <v>58</v>
      </c>
      <c r="D14" t="s">
        <v>413</v>
      </c>
      <c r="E14">
        <v>-125</v>
      </c>
      <c r="F14">
        <v>-47</v>
      </c>
      <c r="G14">
        <v>-3</v>
      </c>
    </row>
    <row r="15" spans="1:7">
      <c r="A15" t="s">
        <v>430</v>
      </c>
      <c r="B15" t="s">
        <v>56</v>
      </c>
      <c r="C15" t="s">
        <v>56</v>
      </c>
      <c r="D15" t="s">
        <v>413</v>
      </c>
      <c r="E15">
        <v>1176</v>
      </c>
      <c r="F15">
        <v>905</v>
      </c>
      <c r="G15">
        <v>708</v>
      </c>
    </row>
    <row r="16" spans="1:7">
      <c r="A16" t="s">
        <v>431</v>
      </c>
      <c r="B16" t="s">
        <v>61</v>
      </c>
      <c r="C16" t="s">
        <v>61</v>
      </c>
      <c r="D16" t="s">
        <v>413</v>
      </c>
      <c r="E16">
        <v>-21208</v>
      </c>
      <c r="F16">
        <v>2807</v>
      </c>
      <c r="G16">
        <v>-1381</v>
      </c>
    </row>
    <row r="17" spans="1:7">
      <c r="A17" t="s">
        <v>432</v>
      </c>
      <c r="B17" t="s">
        <v>62</v>
      </c>
      <c r="C17" t="s">
        <v>62</v>
      </c>
      <c r="D17" t="s">
        <v>413</v>
      </c>
      <c r="E17">
        <v>72</v>
      </c>
      <c r="F17">
        <v>2400</v>
      </c>
    </row>
    <row r="18" spans="1:7">
      <c r="A18" t="s">
        <v>433</v>
      </c>
      <c r="B18" t="s">
        <v>50</v>
      </c>
      <c r="C18" t="s">
        <v>50</v>
      </c>
      <c r="D18" t="s">
        <v>413</v>
      </c>
      <c r="E18">
        <v>-21280</v>
      </c>
      <c r="F18">
        <v>407</v>
      </c>
      <c r="G18">
        <v>-1381</v>
      </c>
    </row>
    <row r="19" spans="1:7">
      <c r="A19" t="s">
        <v>434</v>
      </c>
      <c r="D19" t="s">
        <v>413</v>
      </c>
      <c r="E19">
        <v>-20</v>
      </c>
    </row>
    <row r="20" spans="1:7">
      <c r="A20" t="s">
        <v>435</v>
      </c>
      <c r="B20" t="s">
        <v>70</v>
      </c>
      <c r="C20" t="s">
        <v>70</v>
      </c>
      <c r="D20" t="s">
        <v>413</v>
      </c>
      <c r="E20">
        <v>-21300</v>
      </c>
      <c r="F20">
        <v>407</v>
      </c>
      <c r="G20">
        <v>-1381</v>
      </c>
    </row>
    <row r="21" spans="1:7">
      <c r="A21" t="s">
        <v>436</v>
      </c>
      <c r="D21" t="s">
        <v>413</v>
      </c>
      <c r="E21">
        <v>-118</v>
      </c>
      <c r="F21">
        <v>2</v>
      </c>
      <c r="G21">
        <v>-8</v>
      </c>
    </row>
    <row r="22" spans="1:7">
      <c r="A22" t="s">
        <v>437</v>
      </c>
      <c r="D22" t="s">
        <v>413</v>
      </c>
      <c r="E22">
        <v>-118</v>
      </c>
      <c r="F22">
        <v>2</v>
      </c>
      <c r="G22">
        <v>-8</v>
      </c>
    </row>
    <row r="23" spans="1:7">
      <c r="A23" t="s">
        <v>438</v>
      </c>
      <c r="D23" t="s">
        <v>413</v>
      </c>
      <c r="E23">
        <v>18105</v>
      </c>
      <c r="F23">
        <v>18072</v>
      </c>
      <c r="G23">
        <v>17810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62"/>
  <sheetViews>
    <sheetView workbookViewId="0"/>
  </sheetViews>
  <sheetFormatPr defaultRowHeight="12.75"/>
  <cols>
    <col min="1" max="4" width="25.7109375" customWidth="1"/>
  </cols>
  <sheetData>
    <row r="5" spans="1:7">
      <c r="A5" t="s">
        <v>439</v>
      </c>
    </row>
    <row r="6" spans="1:7">
      <c r="A6" t="s">
        <v>440</v>
      </c>
      <c r="E6">
        <v>16491</v>
      </c>
      <c r="F6">
        <v>174168</v>
      </c>
      <c r="G6">
        <v>-88652</v>
      </c>
    </row>
    <row r="7" spans="1:7">
      <c r="A7" t="s">
        <v>441</v>
      </c>
      <c r="B7" t="s">
        <v>298</v>
      </c>
      <c r="C7" t="s">
        <v>298</v>
      </c>
      <c r="D7" t="s">
        <v>442</v>
      </c>
      <c r="E7">
        <v>1494</v>
      </c>
      <c r="F7">
        <v>19805</v>
      </c>
    </row>
    <row r="8" spans="1:7">
      <c r="A8" t="s">
        <v>443</v>
      </c>
      <c r="B8" t="s">
        <v>248</v>
      </c>
      <c r="C8" t="s">
        <v>248</v>
      </c>
      <c r="D8" t="s">
        <v>444</v>
      </c>
      <c r="F8">
        <v>5007</v>
      </c>
    </row>
    <row r="9" spans="1:7">
      <c r="A9" t="s">
        <v>445</v>
      </c>
      <c r="E9">
        <v>59</v>
      </c>
      <c r="F9">
        <v>283</v>
      </c>
    </row>
    <row r="10" spans="1:7">
      <c r="A10" t="s">
        <v>446</v>
      </c>
      <c r="E10">
        <v>9</v>
      </c>
      <c r="F10">
        <v>40</v>
      </c>
    </row>
    <row r="11" spans="1:7">
      <c r="A11" t="s">
        <v>447</v>
      </c>
      <c r="B11" t="s">
        <v>232</v>
      </c>
      <c r="C11" t="s">
        <v>232</v>
      </c>
      <c r="D11" t="s">
        <v>444</v>
      </c>
      <c r="G11">
        <v>-1381</v>
      </c>
    </row>
    <row r="12" spans="1:7">
      <c r="A12" t="s">
        <v>448</v>
      </c>
      <c r="E12">
        <v>18053</v>
      </c>
      <c r="F12">
        <v>199303</v>
      </c>
      <c r="G12">
        <v>-90033</v>
      </c>
    </row>
    <row r="13" spans="1:7">
      <c r="A13" t="s">
        <v>443</v>
      </c>
      <c r="B13" t="s">
        <v>248</v>
      </c>
      <c r="C13" t="s">
        <v>248</v>
      </c>
      <c r="D13" t="s">
        <v>444</v>
      </c>
      <c r="F13">
        <v>5606</v>
      </c>
    </row>
    <row r="14" spans="1:7">
      <c r="A14" t="s">
        <v>445</v>
      </c>
      <c r="E14">
        <v>31</v>
      </c>
      <c r="F14">
        <v>28</v>
      </c>
    </row>
    <row r="15" spans="1:7">
      <c r="A15" t="s">
        <v>446</v>
      </c>
      <c r="E15">
        <v>4</v>
      </c>
    </row>
    <row r="16" spans="1:7">
      <c r="A16" t="s">
        <v>449</v>
      </c>
      <c r="B16" t="s">
        <v>232</v>
      </c>
      <c r="C16" t="s">
        <v>232</v>
      </c>
      <c r="D16" t="s">
        <v>444</v>
      </c>
      <c r="G16">
        <v>407</v>
      </c>
    </row>
    <row r="17" spans="1:7">
      <c r="A17" t="s">
        <v>450</v>
      </c>
      <c r="E17">
        <v>18088</v>
      </c>
      <c r="F17">
        <v>204937</v>
      </c>
      <c r="G17">
        <v>-89626</v>
      </c>
    </row>
    <row r="18" spans="1:7">
      <c r="A18" t="s">
        <v>443</v>
      </c>
      <c r="B18" t="s">
        <v>248</v>
      </c>
      <c r="C18" t="s">
        <v>248</v>
      </c>
      <c r="D18" t="s">
        <v>444</v>
      </c>
      <c r="F18">
        <v>5193</v>
      </c>
    </row>
    <row r="19" spans="1:7">
      <c r="A19" t="s">
        <v>445</v>
      </c>
      <c r="E19">
        <v>49</v>
      </c>
      <c r="F19">
        <v>9</v>
      </c>
    </row>
    <row r="20" spans="1:7">
      <c r="A20" t="s">
        <v>447</v>
      </c>
      <c r="B20" t="s">
        <v>232</v>
      </c>
      <c r="C20" t="s">
        <v>232</v>
      </c>
      <c r="D20" t="s">
        <v>444</v>
      </c>
      <c r="G20">
        <v>-21300</v>
      </c>
    </row>
    <row r="21" spans="1:7">
      <c r="F21">
        <v>30</v>
      </c>
    </row>
    <row r="22" spans="1:7">
      <c r="A22" t="s">
        <v>439</v>
      </c>
      <c r="E22">
        <v>2018</v>
      </c>
      <c r="F22">
        <v>2017</v>
      </c>
      <c r="G22">
        <v>2016</v>
      </c>
    </row>
    <row r="23" spans="1:7">
      <c r="A23" t="s">
        <v>451</v>
      </c>
      <c r="B23" t="s">
        <v>231</v>
      </c>
      <c r="C23" t="s">
        <v>231</v>
      </c>
      <c r="D23" t="s">
        <v>444</v>
      </c>
    </row>
    <row r="24" spans="1:7">
      <c r="A24" t="s">
        <v>435</v>
      </c>
      <c r="B24" t="s">
        <v>232</v>
      </c>
      <c r="C24" t="s">
        <v>232</v>
      </c>
      <c r="D24" t="s">
        <v>444</v>
      </c>
      <c r="E24">
        <v>-21300</v>
      </c>
      <c r="F24">
        <v>407</v>
      </c>
      <c r="G24">
        <v>-1381</v>
      </c>
    </row>
    <row r="25" spans="1:7">
      <c r="A25" t="s">
        <v>452</v>
      </c>
    </row>
    <row r="26" spans="1:7">
      <c r="A26" t="s">
        <v>453</v>
      </c>
    </row>
    <row r="27" spans="1:7">
      <c r="A27" t="s">
        <v>443</v>
      </c>
      <c r="B27" t="s">
        <v>248</v>
      </c>
      <c r="C27" t="s">
        <v>248</v>
      </c>
      <c r="D27" t="s">
        <v>444</v>
      </c>
      <c r="E27">
        <v>5193</v>
      </c>
      <c r="F27">
        <v>5606</v>
      </c>
      <c r="G27">
        <v>5007</v>
      </c>
    </row>
    <row r="28" spans="1:7">
      <c r="A28" t="s">
        <v>454</v>
      </c>
      <c r="D28" t="s">
        <v>444</v>
      </c>
      <c r="G28">
        <v>636</v>
      </c>
    </row>
    <row r="29" spans="1:7">
      <c r="A29" t="s">
        <v>455</v>
      </c>
      <c r="B29" t="s">
        <v>236</v>
      </c>
      <c r="C29" t="s">
        <v>236</v>
      </c>
      <c r="D29" t="s">
        <v>444</v>
      </c>
      <c r="E29">
        <v>1175</v>
      </c>
      <c r="F29">
        <v>912</v>
      </c>
      <c r="G29">
        <v>567</v>
      </c>
    </row>
    <row r="30" spans="1:7">
      <c r="A30" t="s">
        <v>456</v>
      </c>
      <c r="D30" t="s">
        <v>444</v>
      </c>
      <c r="E30">
        <v>85</v>
      </c>
      <c r="F30">
        <v>402</v>
      </c>
      <c r="G30">
        <v>448</v>
      </c>
    </row>
    <row r="31" spans="1:7">
      <c r="A31" t="s">
        <v>457</v>
      </c>
      <c r="B31" t="s">
        <v>250</v>
      </c>
      <c r="C31" t="s">
        <v>250</v>
      </c>
      <c r="D31" t="s">
        <v>444</v>
      </c>
      <c r="E31">
        <v>375</v>
      </c>
    </row>
    <row r="32" spans="1:7">
      <c r="A32" t="s">
        <v>434</v>
      </c>
      <c r="D32" t="s">
        <v>444</v>
      </c>
      <c r="E32">
        <v>20</v>
      </c>
    </row>
    <row r="33" spans="1:7">
      <c r="A33" t="s">
        <v>458</v>
      </c>
      <c r="B33" t="s">
        <v>245</v>
      </c>
      <c r="C33" t="s">
        <v>245</v>
      </c>
      <c r="D33" t="s">
        <v>444</v>
      </c>
      <c r="E33">
        <v>1</v>
      </c>
      <c r="F33">
        <v>47</v>
      </c>
    </row>
    <row r="34" spans="1:7">
      <c r="A34" t="s">
        <v>459</v>
      </c>
      <c r="B34" t="s">
        <v>244</v>
      </c>
      <c r="C34" t="s">
        <v>244</v>
      </c>
      <c r="D34" t="s">
        <v>444</v>
      </c>
      <c r="E34">
        <v>126</v>
      </c>
    </row>
    <row r="35" spans="1:7">
      <c r="A35" t="s">
        <v>460</v>
      </c>
      <c r="B35" t="s">
        <v>251</v>
      </c>
      <c r="C35" t="s">
        <v>251</v>
      </c>
      <c r="D35" t="s">
        <v>444</v>
      </c>
    </row>
    <row r="36" spans="1:7">
      <c r="A36" t="s">
        <v>461</v>
      </c>
      <c r="B36" t="s">
        <v>263</v>
      </c>
      <c r="C36" t="s">
        <v>263</v>
      </c>
      <c r="D36" t="s">
        <v>444</v>
      </c>
      <c r="E36">
        <v>-36</v>
      </c>
      <c r="F36">
        <v>780</v>
      </c>
      <c r="G36">
        <v>409</v>
      </c>
    </row>
    <row r="37" spans="1:7">
      <c r="A37" t="s">
        <v>462</v>
      </c>
      <c r="B37" t="s">
        <v>264</v>
      </c>
      <c r="C37" t="s">
        <v>264</v>
      </c>
      <c r="D37" t="s">
        <v>444</v>
      </c>
      <c r="E37">
        <v>-1903</v>
      </c>
      <c r="F37">
        <v>-240</v>
      </c>
      <c r="G37">
        <v>-1562</v>
      </c>
    </row>
    <row r="38" spans="1:7">
      <c r="A38" t="s">
        <v>463</v>
      </c>
      <c r="B38" t="s">
        <v>275</v>
      </c>
      <c r="C38" t="s">
        <v>275</v>
      </c>
      <c r="D38" t="s">
        <v>444</v>
      </c>
      <c r="E38">
        <v>-53</v>
      </c>
      <c r="F38">
        <v>-333</v>
      </c>
      <c r="G38">
        <v>140</v>
      </c>
    </row>
    <row r="39" spans="1:7">
      <c r="A39" t="s">
        <v>464</v>
      </c>
      <c r="B39" t="s">
        <v>277</v>
      </c>
      <c r="C39" t="s">
        <v>277</v>
      </c>
      <c r="D39" t="s">
        <v>444</v>
      </c>
      <c r="E39">
        <v>-18529</v>
      </c>
      <c r="F39">
        <v>-38230</v>
      </c>
      <c r="G39">
        <v>63664</v>
      </c>
    </row>
    <row r="40" spans="1:7">
      <c r="A40" t="s">
        <v>465</v>
      </c>
      <c r="B40" t="s">
        <v>277</v>
      </c>
      <c r="C40" t="s">
        <v>277</v>
      </c>
      <c r="D40" t="s">
        <v>444</v>
      </c>
      <c r="E40">
        <v>2326</v>
      </c>
      <c r="F40">
        <v>-352</v>
      </c>
      <c r="G40">
        <v>3063</v>
      </c>
    </row>
    <row r="41" spans="1:7">
      <c r="A41" t="s">
        <v>466</v>
      </c>
      <c r="B41" t="s">
        <v>285</v>
      </c>
      <c r="C41" t="s">
        <v>285</v>
      </c>
      <c r="D41" t="s">
        <v>444</v>
      </c>
      <c r="E41">
        <v>-32520</v>
      </c>
      <c r="F41">
        <v>-31001</v>
      </c>
      <c r="G41">
        <v>70991</v>
      </c>
    </row>
    <row r="42" spans="1:7">
      <c r="A42" t="s">
        <v>467</v>
      </c>
      <c r="B42" t="s">
        <v>231</v>
      </c>
      <c r="C42" t="s">
        <v>231</v>
      </c>
      <c r="D42" t="s">
        <v>468</v>
      </c>
    </row>
    <row r="43" spans="1:7">
      <c r="A43" t="s">
        <v>469</v>
      </c>
      <c r="B43" t="s">
        <v>287</v>
      </c>
      <c r="C43" t="s">
        <v>287</v>
      </c>
      <c r="D43" t="s">
        <v>468</v>
      </c>
      <c r="E43">
        <v>-662</v>
      </c>
      <c r="F43">
        <v>-739</v>
      </c>
      <c r="G43">
        <v>-2471</v>
      </c>
    </row>
    <row r="44" spans="1:7">
      <c r="A44" t="s">
        <v>470</v>
      </c>
      <c r="D44" t="s">
        <v>468</v>
      </c>
      <c r="E44">
        <v>-141</v>
      </c>
      <c r="F44">
        <v>-152</v>
      </c>
      <c r="G44">
        <v>-121</v>
      </c>
    </row>
    <row r="45" spans="1:7">
      <c r="A45" t="s">
        <v>389</v>
      </c>
      <c r="D45" t="s">
        <v>468</v>
      </c>
      <c r="F45">
        <v>-2000</v>
      </c>
    </row>
    <row r="46" spans="1:7">
      <c r="A46" t="s">
        <v>471</v>
      </c>
      <c r="B46" t="s">
        <v>291</v>
      </c>
      <c r="C46" t="s">
        <v>291</v>
      </c>
      <c r="D46" t="s">
        <v>468</v>
      </c>
      <c r="E46">
        <v>100900</v>
      </c>
      <c r="F46">
        <v>103244</v>
      </c>
      <c r="G46">
        <v>109968</v>
      </c>
    </row>
    <row r="47" spans="1:7">
      <c r="A47" t="s">
        <v>472</v>
      </c>
      <c r="B47" t="s">
        <v>290</v>
      </c>
      <c r="C47" t="s">
        <v>290</v>
      </c>
      <c r="D47" t="s">
        <v>468</v>
      </c>
      <c r="E47">
        <v>-67082</v>
      </c>
      <c r="F47">
        <v>-67542</v>
      </c>
      <c r="G47">
        <v>-208180</v>
      </c>
    </row>
    <row r="48" spans="1:7">
      <c r="A48" t="s">
        <v>473</v>
      </c>
      <c r="B48" t="s">
        <v>296</v>
      </c>
      <c r="C48" t="s">
        <v>296</v>
      </c>
      <c r="D48" t="s">
        <v>468</v>
      </c>
      <c r="E48">
        <v>33015</v>
      </c>
      <c r="F48">
        <v>32811</v>
      </c>
      <c r="G48">
        <v>-100804</v>
      </c>
    </row>
    <row r="49" spans="1:7">
      <c r="A49" t="s">
        <v>474</v>
      </c>
      <c r="B49" t="s">
        <v>297</v>
      </c>
      <c r="C49" t="s">
        <v>297</v>
      </c>
      <c r="D49" t="s">
        <v>442</v>
      </c>
    </row>
    <row r="50" spans="1:7">
      <c r="A50" t="s">
        <v>475</v>
      </c>
      <c r="B50" t="s">
        <v>298</v>
      </c>
      <c r="C50" t="s">
        <v>298</v>
      </c>
      <c r="D50" t="s">
        <v>442</v>
      </c>
      <c r="E50">
        <v>9</v>
      </c>
      <c r="F50">
        <v>28</v>
      </c>
      <c r="G50">
        <v>283</v>
      </c>
    </row>
    <row r="51" spans="1:7">
      <c r="A51" t="s">
        <v>476</v>
      </c>
      <c r="B51" t="s">
        <v>298</v>
      </c>
      <c r="C51" t="s">
        <v>298</v>
      </c>
      <c r="D51" t="s">
        <v>442</v>
      </c>
      <c r="G51">
        <v>19211</v>
      </c>
    </row>
    <row r="52" spans="1:7">
      <c r="A52" t="s">
        <v>477</v>
      </c>
      <c r="B52" t="s">
        <v>478</v>
      </c>
      <c r="C52" t="s">
        <v>478</v>
      </c>
      <c r="D52" t="s">
        <v>468</v>
      </c>
      <c r="E52">
        <v>-43</v>
      </c>
    </row>
    <row r="53" spans="1:7">
      <c r="A53" t="s">
        <v>479</v>
      </c>
      <c r="D53" t="s">
        <v>468</v>
      </c>
      <c r="E53">
        <v>-102</v>
      </c>
    </row>
    <row r="54" spans="1:7">
      <c r="A54" t="s">
        <v>480</v>
      </c>
      <c r="B54" t="s">
        <v>311</v>
      </c>
      <c r="C54" t="s">
        <v>311</v>
      </c>
      <c r="D54" t="s">
        <v>442</v>
      </c>
      <c r="E54">
        <v>-136</v>
      </c>
      <c r="F54">
        <v>28</v>
      </c>
      <c r="G54">
        <v>19494</v>
      </c>
    </row>
    <row r="55" spans="1:7">
      <c r="A55" t="s">
        <v>481</v>
      </c>
      <c r="B55" t="s">
        <v>482</v>
      </c>
      <c r="C55" t="s">
        <v>312</v>
      </c>
      <c r="D55" t="s">
        <v>442</v>
      </c>
      <c r="E55">
        <v>359</v>
      </c>
      <c r="F55">
        <v>1838</v>
      </c>
      <c r="G55">
        <v>-10319</v>
      </c>
    </row>
    <row r="56" spans="1:7">
      <c r="A56" t="s">
        <v>483</v>
      </c>
      <c r="B56" t="s">
        <v>484</v>
      </c>
      <c r="C56" t="s">
        <v>315</v>
      </c>
      <c r="D56" t="s">
        <v>442</v>
      </c>
      <c r="E56">
        <v>30706</v>
      </c>
      <c r="F56">
        <v>28868</v>
      </c>
      <c r="G56">
        <v>39187</v>
      </c>
    </row>
    <row r="57" spans="1:7">
      <c r="A57" t="s">
        <v>485</v>
      </c>
      <c r="B57" t="s">
        <v>316</v>
      </c>
      <c r="C57" t="s">
        <v>316</v>
      </c>
      <c r="D57" t="s">
        <v>442</v>
      </c>
      <c r="E57">
        <v>31065</v>
      </c>
      <c r="F57">
        <v>30706</v>
      </c>
      <c r="G57">
        <v>28868</v>
      </c>
    </row>
    <row r="58" spans="1:7">
      <c r="A58" t="s">
        <v>486</v>
      </c>
      <c r="D58" t="s">
        <v>442</v>
      </c>
    </row>
    <row r="59" spans="1:7">
      <c r="A59" t="s">
        <v>487</v>
      </c>
      <c r="B59" t="s">
        <v>488</v>
      </c>
      <c r="C59" t="s">
        <v>247</v>
      </c>
      <c r="D59" t="s">
        <v>444</v>
      </c>
      <c r="E59">
        <v>617</v>
      </c>
      <c r="F59">
        <v>887</v>
      </c>
    </row>
    <row r="60" spans="1:7">
      <c r="A60" t="s">
        <v>489</v>
      </c>
      <c r="B60" t="s">
        <v>478</v>
      </c>
      <c r="C60" t="s">
        <v>478</v>
      </c>
      <c r="D60" t="s">
        <v>442</v>
      </c>
      <c r="E60">
        <v>240</v>
      </c>
    </row>
    <row r="61" spans="1:7">
      <c r="A61" t="s">
        <v>490</v>
      </c>
      <c r="D61" t="s">
        <v>442</v>
      </c>
      <c r="E61">
        <v>2588</v>
      </c>
    </row>
    <row r="62" spans="1:7">
      <c r="A62" t="s">
        <v>491</v>
      </c>
      <c r="D62" t="s">
        <v>442</v>
      </c>
      <c r="E62">
        <v>163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174071-3AD9-4817-A6B3-3C30968B8F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488F57B-3EBC-4B3F-AD80-00F059C233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723885-6E5E-40A4-B164-1D0D6BA479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2021-10-18T05:31:49Z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