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89" i="1" l="1"/>
  <c r="F89" i="1"/>
  <c r="G56" i="1"/>
  <c r="G432" i="1" l="1"/>
  <c r="G433" i="1" s="1"/>
  <c r="F432" i="1"/>
  <c r="F433" i="1" s="1"/>
  <c r="G417" i="1"/>
  <c r="G418" i="1" s="1"/>
  <c r="F417" i="1"/>
  <c r="F418" i="1" s="1"/>
  <c r="G409" i="1"/>
  <c r="G410" i="1" s="1"/>
  <c r="G397" i="1"/>
  <c r="F397" i="1"/>
  <c r="F409" i="1" s="1"/>
  <c r="F410" i="1" s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M371" i="1"/>
  <c r="L371" i="1"/>
  <c r="O370" i="1"/>
  <c r="N370" i="1"/>
  <c r="I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61" i="1" l="1"/>
  <c r="F8" i="1" s="1"/>
  <c r="F382" i="1" s="1"/>
  <c r="G161" i="1"/>
  <c r="G8" i="1" s="1"/>
  <c r="G383" i="1" s="1"/>
  <c r="G128" i="1"/>
  <c r="G7" i="1" s="1"/>
  <c r="F128" i="1"/>
  <c r="F7" i="1" s="1"/>
  <c r="F12" i="1" s="1"/>
  <c r="H373" i="1"/>
  <c r="G384" i="1"/>
  <c r="G13" i="1"/>
  <c r="G377" i="1"/>
  <c r="F383" i="1"/>
  <c r="G353" i="1"/>
  <c r="G355" i="1" s="1"/>
  <c r="G357" i="1" s="1"/>
  <c r="G385" i="1"/>
  <c r="F384" i="1"/>
  <c r="F13" i="1"/>
  <c r="F377" i="1"/>
  <c r="F353" i="1"/>
  <c r="F355" i="1" s="1"/>
  <c r="F357" i="1" s="1"/>
  <c r="F385" i="1"/>
  <c r="H378" i="1"/>
  <c r="H365" i="1"/>
  <c r="L368" i="1"/>
  <c r="L372" i="1"/>
  <c r="J373" i="1"/>
  <c r="H375" i="1"/>
  <c r="N376" i="1"/>
  <c r="L377" i="1"/>
  <c r="J378" i="1"/>
  <c r="H381" i="1"/>
  <c r="N382" i="1"/>
  <c r="J384" i="1"/>
  <c r="J383" i="1"/>
  <c r="I365" i="1"/>
  <c r="M368" i="1"/>
  <c r="I370" i="1"/>
  <c r="M372" i="1"/>
  <c r="K373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H384" i="1"/>
  <c r="K383" i="1"/>
  <c r="F44" i="1"/>
  <c r="H363" i="1"/>
  <c r="I384" i="1"/>
  <c r="G44" i="1"/>
  <c r="I363" i="1"/>
  <c r="F14" i="1" l="1"/>
  <c r="G12" i="1"/>
  <c r="G376" i="1" s="1"/>
  <c r="G382" i="1"/>
  <c r="F376" i="1"/>
  <c r="G378" i="1"/>
  <c r="G59" i="1"/>
  <c r="G67" i="1" s="1"/>
  <c r="G71" i="1" s="1"/>
  <c r="G370" i="1"/>
  <c r="F378" i="1"/>
  <c r="F59" i="1"/>
  <c r="F67" i="1" s="1"/>
  <c r="F71" i="1" s="1"/>
  <c r="F370" i="1"/>
  <c r="G14" i="1" l="1"/>
  <c r="F366" i="1"/>
  <c r="G366" i="1"/>
  <c r="F373" i="1"/>
  <c r="F83" i="1"/>
  <c r="F6" i="1"/>
  <c r="F372" i="1"/>
  <c r="G373" i="1"/>
  <c r="G83" i="1"/>
  <c r="G6" i="1"/>
  <c r="G372" i="1"/>
  <c r="G365" i="1" l="1"/>
  <c r="G371" i="1"/>
  <c r="F365" i="1"/>
  <c r="F371" i="1"/>
</calcChain>
</file>

<file path=xl/sharedStrings.xml><?xml version="1.0" encoding="utf-8"?>
<sst xmlns="http://schemas.openxmlformats.org/spreadsheetml/2006/main" count="986" uniqueCount="570">
  <si>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</si>
  <si>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</si>
  <si>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</si>
  <si>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</si>
  <si>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</si>
  <si>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</si>
  <si>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</si>
  <si>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</si>
  <si>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</si>
  <si>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</si>
  <si>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</si>
  <si>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</si>
  <si>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</si>
  <si>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</si>
  <si>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</si>
  <si>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</si>
  <si>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</si>
  <si>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</si>
  <si>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</si>
  <si>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</si>
  <si>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</si>
  <si>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</si>
  <si>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</si>
  <si>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</si>
  <si>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</si>
  <si>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</si>
  <si>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</si>
  <si>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</si>
  <si>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</si>
  <si>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</si>
  <si>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</si>
  <si>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</si>
  <si>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</si>
  <si>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</si>
  <si>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</si>
  <si>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</si>
  <si>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</si>
  <si>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</si>
  <si>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</si>
  <si>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</si>
  <si>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</si>
  <si>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</si>
  <si>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</si>
  <si>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</si>
  <si>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</si>
  <si>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</si>
  <si>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</si>
  <si>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</si>
  <si>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</si>
  <si>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</si>
  <si>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</si>
  <si>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</si>
  <si>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</si>
  <si>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</si>
  <si>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</si>
  <si>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</si>
  <si>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</si>
  <si>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</si>
  <si>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</si>
  <si>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</si>
  <si>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</si>
  <si>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</si>
  <si>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</si>
  <si>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</si>
  <si>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</si>
  <si>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</si>
  <si>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</si>
  <si>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</si>
  <si>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</si>
  <si>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</si>
  <si>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</si>
  <si>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</si>
  <si>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</si>
  <si>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</si>
  <si>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</si>
  <si>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</si>
  <si>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</si>
  <si>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</si>
  <si>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</si>
  <si>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</si>
  <si>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</si>
  <si>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</si>
  <si>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</si>
  <si>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</si>
  <si>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</si>
  <si>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</si>
  <si>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</si>
  <si>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</si>
  <si>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</si>
  <si>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</si>
  <si>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</si>
  <si>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</si>
  <si>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</si>
  <si>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</si>
  <si>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</si>
  <si>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</si>
  <si>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</si>
  <si>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</si>
  <si>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</si>
  <si>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</si>
  <si>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</si>
  <si>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</si>
  <si>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</si>
  <si>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</si>
  <si>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</si>
  <si>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</si>
  <si>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</si>
  <si>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</si>
  <si>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</si>
  <si>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</si>
  <si>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</si>
  <si>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</si>
  <si>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</si>
  <si>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</si>
  <si>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</si>
  <si>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</si>
  <si>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</si>
  <si>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</si>
  <si>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</si>
  <si>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</si>
  <si>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</si>
  <si>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</si>
  <si>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</si>
  <si>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</si>
  <si>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</si>
  <si>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</si>
  <si>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</si>
  <si>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</si>
  <si>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</si>
  <si>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</si>
  <si>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</si>
  <si>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</si>
  <si>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</si>
  <si>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</si>
  <si>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</si>
  <si>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</si>
  <si>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</si>
  <si>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</si>
  <si>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</si>
  <si>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</si>
  <si>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</si>
  <si>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</si>
  <si>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</si>
  <si>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</si>
  <si>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</si>
  <si>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</si>
  <si>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</si>
  <si>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</si>
  <si>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</si>
  <si>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</si>
  <si>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</si>
  <si>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</si>
  <si>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</si>
  <si>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</si>
  <si>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</si>
  <si>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</si>
  <si>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</si>
  <si>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</si>
  <si>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</si>
  <si>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</si>
  <si>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</si>
  <si>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</si>
  <si>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</si>
  <si>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</si>
  <si>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</si>
  <si>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</si>
  <si>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</si>
  <si>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</si>
  <si>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</si>
  <si>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</si>
  <si>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</si>
  <si>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</si>
  <si>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</si>
  <si>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</si>
  <si>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</si>
  <si>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</si>
  <si>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</si>
  <si>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</si>
  <si>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</si>
  <si>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</si>
  <si>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</si>
  <si>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</si>
  <si>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</si>
  <si>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</si>
  <si>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</si>
  <si>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</si>
  <si>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</si>
  <si>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</si>
  <si>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</si>
  <si>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</si>
  <si>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</si>
  <si>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</si>
  <si>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</si>
  <si>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</si>
  <si>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</si>
  <si>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</si>
  <si>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</si>
  <si>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</si>
  <si>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</si>
  <si>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</si>
  <si>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</si>
  <si>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</si>
  <si>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</si>
  <si>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</si>
  <si>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</si>
  <si>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</si>
  <si>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</si>
  <si>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</si>
  <si>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</si>
  <si>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</si>
  <si>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</si>
  <si>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</si>
  <si>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</si>
  <si>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</si>
  <si>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</si>
  <si>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</si>
  <si>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</si>
  <si>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</si>
  <si>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</si>
  <si>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</si>
  <si>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</si>
  <si>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</si>
  <si>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</si>
  <si>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</si>
  <si>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</si>
  <si>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</si>
  <si>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</si>
  <si>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</si>
  <si>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</si>
  <si>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</si>
  <si>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</si>
  <si>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</si>
  <si>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</si>
  <si>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</si>
  <si>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</si>
  <si>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</si>
  <si>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</si>
  <si>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</si>
  <si>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</si>
  <si>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</si>
  <si>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</si>
  <si>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</si>
  <si>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</si>
  <si>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</si>
  <si>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</si>
  <si>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</si>
  <si>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</si>
  <si>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</si>
  <si>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</si>
  <si>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</si>
  <si>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</si>
  <si>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</si>
  <si>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</si>
  <si>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</si>
  <si>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</si>
  <si>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</si>
  <si>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</si>
  <si>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</si>
  <si>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</si>
  <si>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</si>
  <si>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</si>
  <si>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</si>
  <si>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</si>
  <si>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</si>
  <si>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</si>
  <si>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</si>
  <si>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</si>
  <si>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</si>
  <si>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</si>
  <si>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</si>
  <si>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</si>
  <si>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</si>
  <si>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</si>
  <si>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</si>
  <si>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</si>
  <si>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</si>
  <si>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</si>
  <si>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</si>
  <si>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</si>
  <si>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</si>
  <si>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</si>
  <si>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</si>
  <si>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</si>
  <si>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</si>
  <si>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</si>
  <si>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</si>
  <si>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</si>
  <si>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</si>
  <si>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</si>
  <si>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</si>
  <si>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</si>
  <si>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</si>
  <si>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</si>
  <si>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</si>
  <si>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</si>
  <si>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</si>
  <si>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</si>
  <si>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</si>
  <si>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</si>
  <si>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</si>
  <si>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</si>
  <si>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</si>
  <si>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</si>
  <si>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</si>
  <si>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</si>
  <si>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</si>
  <si>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</si>
  <si>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</si>
  <si>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</si>
  <si>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</si>
  <si>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</si>
  <si>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</si>
  <si>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</si>
  <si>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</si>
  <si>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</si>
  <si>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</si>
  <si>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</si>
  <si>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</si>
  <si>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</si>
  <si>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</si>
  <si>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</si>
  <si>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</si>
  <si>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</si>
  <si>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</si>
  <si>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</si>
  <si>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</si>
  <si>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</si>
  <si>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</si>
  <si>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</si>
  <si>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</si>
  <si>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</si>
  <si>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</si>
  <si>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</si>
  <si>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</si>
  <si>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</si>
  <si>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</si>
  <si>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</si>
  <si>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</si>
  <si>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</si>
  <si>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</si>
  <si>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</si>
  <si>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</si>
  <si>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</si>
  <si>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</si>
  <si>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</si>
  <si>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</si>
  <si>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</si>
  <si>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</si>
  <si>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</si>
  <si>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</si>
  <si>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</si>
  <si>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</si>
  <si>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</si>
  <si>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</si>
  <si>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</si>
  <si>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</si>
  <si>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</si>
  <si>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</si>
  <si>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</si>
  <si>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</si>
  <si>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</si>
  <si>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</si>
  <si>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</si>
  <si>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</si>
  <si>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</si>
  <si>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</si>
  <si>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</si>
  <si>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</si>
  <si>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</si>
  <si>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</si>
  <si>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</si>
  <si>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</si>
  <si>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</si>
  <si>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</si>
  <si>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</si>
  <si>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</si>
  <si>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</si>
  <si>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Trade accounts receivable, net</t>
  </si>
  <si>
    <t>Inventories</t>
  </si>
  <si>
    <t>Prepaid expenses and other</t>
  </si>
  <si>
    <t>Total current assets</t>
  </si>
  <si>
    <t>Property, plant and equipment, net</t>
  </si>
  <si>
    <t>Goodwill</t>
  </si>
  <si>
    <t>Intangible assets, net</t>
  </si>
  <si>
    <t>Other Intangibles</t>
  </si>
  <si>
    <t>Other assets</t>
  </si>
  <si>
    <t>Total assets</t>
  </si>
  <si>
    <t>LIABILITIES AND EQUITY</t>
  </si>
  <si>
    <t>Current liabilities:</t>
  </si>
  <si>
    <t>Accounts payable</t>
  </si>
  <si>
    <t>Accrued liabilities</t>
  </si>
  <si>
    <t>Current maturities of long-term debt</t>
  </si>
  <si>
    <t>Total current liabilities</t>
  </si>
  <si>
    <t>Long-term debt, net of current maturities</t>
  </si>
  <si>
    <t>Other long-term obligations and deferred credits</t>
  </si>
  <si>
    <t>Deferred income taxes</t>
  </si>
  <si>
    <t>Total liabilities</t>
  </si>
  <si>
    <t>Commitments and contingencies (Note 16)</t>
  </si>
  <si>
    <t>Equity:</t>
  </si>
  <si>
    <t>Preferred stock, $0.001 par value per share (10,000,000 shares authorized; none issued)</t>
  </si>
  <si>
    <t>Common stock, $0.001 par value per share (100,000,000 shares authorized; 17,774,000 and</t>
  </si>
  <si>
    <t>17,585,000 shares issued, respectively; and 16,631,000 and 16,652,000 shares outstanding,</t>
  </si>
  <si>
    <t>respectively)</t>
  </si>
  <si>
    <t>Additional paid-in capital</t>
  </si>
  <si>
    <t>Retained earnings (accumulated deficit)</t>
  </si>
  <si>
    <t>Treasury stock, at cost (1,143,000 and 933,000 common shares, respectively)</t>
  </si>
  <si>
    <t>Treasury Stock</t>
  </si>
  <si>
    <t>Total shareholders' equity</t>
  </si>
  <si>
    <t>Non-controlling interest (Note 11)</t>
  </si>
  <si>
    <t>Total equity</t>
  </si>
  <si>
    <t>Revenue</t>
  </si>
  <si>
    <t>Cost of goods sold before depreciation, depletion and amortization</t>
  </si>
  <si>
    <t>Selling, general and administrative expenses</t>
  </si>
  <si>
    <t>Depreciation, depletion and amortization</t>
  </si>
  <si>
    <t>Change in value of contingent consideration</t>
  </si>
  <si>
    <t>Other Income - Net profit (loss)</t>
  </si>
  <si>
    <t>Impairment of goodwill and other assets</t>
  </si>
  <si>
    <t>Gain on sale of business and assets, net</t>
  </si>
  <si>
    <t>Operating income</t>
  </si>
  <si>
    <t>Interest expense, net</t>
  </si>
  <si>
    <t>Derivative loss</t>
  </si>
  <si>
    <t>Loss on extinguishment of debt</t>
  </si>
  <si>
    <t>Other Income - net</t>
  </si>
  <si>
    <t>Other income, net</t>
  </si>
  <si>
    <t>Income from continuing operations before income taxes</t>
  </si>
  <si>
    <t>Profit before Zakat and Income tax</t>
  </si>
  <si>
    <t>Income tax expense</t>
  </si>
  <si>
    <t>Income from continuing operations</t>
  </si>
  <si>
    <t>Loss from discontinued operations, net of taxes</t>
  </si>
  <si>
    <t>Net income</t>
  </si>
  <si>
    <t>Less: Net income attributable to non-controlling interest</t>
  </si>
  <si>
    <t>Net income attributable to U.S. Concrete</t>
  </si>
  <si>
    <t>Basic income per share attributable to U.S. Concrete:</t>
  </si>
  <si>
    <t>Net income per share attributable to U.S. Concrete - basic</t>
  </si>
  <si>
    <t>Diluted income per share attributable to U.S. Concrete:</t>
  </si>
  <si>
    <t>Net income per share attributable to U.S. Concrete - diluted</t>
  </si>
  <si>
    <t>Weighted average shares outstanding:</t>
  </si>
  <si>
    <t>Basic</t>
  </si>
  <si>
    <t>Diluted</t>
  </si>
  <si>
    <t>Net income attributable to U.S. Concrete:</t>
  </si>
  <si>
    <t>Income from continuing operations attributable to U.S. Concrete</t>
  </si>
  <si>
    <t>(in millions)</t>
  </si>
  <si>
    <t>CASH FLOWS FROM OPERATING ACTIVITIES:</t>
  </si>
  <si>
    <t>Operating Activities</t>
  </si>
  <si>
    <t>Adjustments to reconcile net income to net cash provided by operating activities:</t>
  </si>
  <si>
    <t>Amortization of debt issuance costs</t>
  </si>
  <si>
    <t>Net gain on disposal of businesses and assets</t>
  </si>
  <si>
    <t>Impairments of goodwill and other assets</t>
  </si>
  <si>
    <t>Provision for doubtful accounts and customer disputes</t>
  </si>
  <si>
    <t>Stock-based compensation</t>
  </si>
  <si>
    <t>Other, net</t>
  </si>
  <si>
    <t>Changes in assets and liabilities, excluding effects of acquisitions:</t>
  </si>
  <si>
    <t>Accounts receivable</t>
  </si>
  <si>
    <t>Prepaid expenses and other current assets</t>
  </si>
  <si>
    <t>Other assets and liabilities</t>
  </si>
  <si>
    <t>Accounts payable and accrued liabilities</t>
  </si>
  <si>
    <t>Net cash provided by operating activities</t>
  </si>
  <si>
    <t>CASH FLOWS FROM INVESTING ACTIVITIES:</t>
  </si>
  <si>
    <t>Investing Activities</t>
  </si>
  <si>
    <t>Purchases of property, plant and equipment</t>
  </si>
  <si>
    <t>Payments related to acquisitions, net of cash acquired</t>
  </si>
  <si>
    <t>Proceeds from disposals of businesses and property, plant and equipment</t>
  </si>
  <si>
    <t>Purchases of environmental credits</t>
  </si>
  <si>
    <t>Insurance proceeds from property loss claims</t>
  </si>
  <si>
    <t>Net cash used in investing activities</t>
  </si>
  <si>
    <t>CASH FLOWS FROM FINANCING ACTIVITIES:</t>
  </si>
  <si>
    <t>Financing Activities</t>
  </si>
  <si>
    <t>Proceeds from revolver borrowings</t>
  </si>
  <si>
    <t>Repayments of revolver borrowings</t>
  </si>
  <si>
    <t>Proceeds from issuance of debt</t>
  </si>
  <si>
    <t>Repayments of debt</t>
  </si>
  <si>
    <t>Premium paid on early retirement of debt</t>
  </si>
  <si>
    <t>Proceeds from exercise of warrants and stock options</t>
  </si>
  <si>
    <t>Payments of other long-term obligations</t>
  </si>
  <si>
    <t>Repayment of loans to other companies</t>
  </si>
  <si>
    <t>Payments for other financing</t>
  </si>
  <si>
    <t>Debt issuance costs</t>
  </si>
  <si>
    <t>Payments for share repurchases</t>
  </si>
  <si>
    <t>Finance Costs</t>
  </si>
  <si>
    <t>Other treasury share purchases</t>
  </si>
  <si>
    <t>Other proceeds</t>
  </si>
  <si>
    <t>Net cash provided by (used in) financing activities</t>
  </si>
  <si>
    <t>EFFECT OF EXCHANGE RATES ON CASH AND CASH EQUIVALENTS</t>
  </si>
  <si>
    <t>NET INCREASE (DECREASE) IN CASH AND CASH EQUIVALENTS</t>
  </si>
  <si>
    <t>Net increase (decrease) in cash and cash equivalents</t>
  </si>
  <si>
    <t>CASH AND CASH EQUIVALENTS AT BEGINNING OF PERIOD</t>
  </si>
  <si>
    <t>Cash and cash equivalents at beginning of period</t>
  </si>
  <si>
    <t>Table of Contents</t>
  </si>
  <si>
    <t>U.S. CONCRETE, INC. AND SUBSIDARIES</t>
  </si>
  <si>
    <t>CONSOLIDATED STATEMENTS OF CASH FLOWS (continued)</t>
  </si>
  <si>
    <t>Supplemental Disclosure of Cash Flow Information:</t>
  </si>
  <si>
    <t>Net cash paid for interest</t>
  </si>
  <si>
    <t>Net cash paid for income taxes</t>
  </si>
  <si>
    <t xml:space="preserve">Adjustment for Income Tax Paid </t>
  </si>
  <si>
    <t>Supplemental Disclosure of Non-cash Investing and Financing Activities:</t>
  </si>
  <si>
    <t>Capital expenditures funded by capital leases and promissory notes</t>
  </si>
  <si>
    <t>Acquisitions funded by stock issuance, contingent consideration and deferred payments</t>
  </si>
  <si>
    <t>There were approximately $14.2 million of loans payable to the Company assumed as part of the acquisitions for 2017, which have since been</t>
  </si>
  <si>
    <t>eliminated in consolidation</t>
  </si>
  <si>
    <t>The accompanying notes are an integral part of these consolidated financial statements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</si>
  <si>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</si>
  <si>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</si>
  <si>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</si>
  <si>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</si>
  <si>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</si>
  <si>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property, plant and equipment</t>
  </si>
  <si>
    <t>ordinary shares</t>
  </si>
  <si>
    <t>additional paid-in capital</t>
  </si>
  <si>
    <t>changed value</t>
  </si>
  <si>
    <t>revenue</t>
  </si>
  <si>
    <t>cost of goods sold before depreciation, depletion and amortization</t>
  </si>
  <si>
    <t>cost of goods sold</t>
  </si>
  <si>
    <t>added value</t>
  </si>
  <si>
    <t>deleted this value</t>
  </si>
  <si>
    <t>administrative expenses</t>
  </si>
  <si>
    <t>selling, general and administrative expenses</t>
  </si>
  <si>
    <t>depreciation</t>
  </si>
  <si>
    <t>impairment</t>
  </si>
  <si>
    <t>deleted value</t>
  </si>
  <si>
    <t>interest paid and financial costs</t>
  </si>
  <si>
    <t>interest expense, net</t>
  </si>
  <si>
    <t>other income, net</t>
  </si>
  <si>
    <t>changed value and sign</t>
  </si>
  <si>
    <t>derivative loss</t>
  </si>
  <si>
    <t>loss on extinguishment of debt</t>
  </si>
  <si>
    <t>non-operating expense</t>
  </si>
  <si>
    <t>current taxation</t>
  </si>
  <si>
    <t>income tax expense</t>
  </si>
  <si>
    <t>minority interest</t>
  </si>
  <si>
    <t>loss frm discontinued operations, net of taxes</t>
  </si>
  <si>
    <t>less: net income attributable to non-controlling interest</t>
  </si>
  <si>
    <t>land and mineral deposits</t>
  </si>
  <si>
    <t>buildings and improvements</t>
  </si>
  <si>
    <t>machinery and equipment</t>
  </si>
  <si>
    <t>mixers, trucks and other vehicles</t>
  </si>
  <si>
    <t>other</t>
  </si>
  <si>
    <t>construction in progress</t>
  </si>
  <si>
    <t>less: accumulated depreciation, depletion and amortization</t>
  </si>
  <si>
    <t>land and buildings</t>
  </si>
  <si>
    <t>vehicles</t>
  </si>
  <si>
    <t>other fixed assets</t>
  </si>
  <si>
    <t>intangibles - goodwill</t>
  </si>
  <si>
    <t>goodwill</t>
  </si>
  <si>
    <t>intangible assets, net</t>
  </si>
  <si>
    <t>intangibles - other</t>
  </si>
  <si>
    <t>cash and cash equivalents</t>
  </si>
  <si>
    <t>trade accounts receivable, net</t>
  </si>
  <si>
    <t>inventories</t>
  </si>
  <si>
    <t>prepaid expenses</t>
  </si>
  <si>
    <t>prepaid expenses and other</t>
  </si>
  <si>
    <t>other receivables</t>
  </si>
  <si>
    <t>other assets</t>
  </si>
  <si>
    <t>changed this value</t>
  </si>
  <si>
    <t>trade creditors</t>
  </si>
  <si>
    <t>accrued liabilities</t>
  </si>
  <si>
    <t>value shifted up to row 184</t>
  </si>
  <si>
    <t>added value from row 187</t>
  </si>
  <si>
    <t>accounts payable</t>
  </si>
  <si>
    <t>deleted this value &amp; added another one</t>
  </si>
  <si>
    <t>current maturities of long-term debt</t>
  </si>
  <si>
    <t>other long-term obligations and deferred credits</t>
  </si>
  <si>
    <t>long term debt</t>
  </si>
  <si>
    <t>long-term debt, net of current maturities</t>
  </si>
  <si>
    <t>deferred tax liability</t>
  </si>
  <si>
    <t>deferred income taxes</t>
  </si>
  <si>
    <t>retained earnings</t>
  </si>
  <si>
    <t>retained earnings (accumulated deficit)</t>
  </si>
  <si>
    <t>treasury stock (-)</t>
  </si>
  <si>
    <t>treasury stock, at cost</t>
  </si>
  <si>
    <t>non-controlling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</si>
</sst>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4" fillId="0" borderId="0" xfId="2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0B-462A-9103-F5F0B8DBFC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5D-42BB-A75E-389A304233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7AD-4264-8AD9-396DD93E6F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64-43F9-BE5C-D04CB146C3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0E-49B2-86E4-024885D2D2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61-476F-8CAE-68F4AC2197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F1-4C4C-B6B4-24C1A72E7C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CBC-4ECD-A12F-84192C49CA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33-4D38-918E-CF1C6A7735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57-40DD-934A-F6A48F53CF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06-4E1C-A380-144373FF3D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3C-4708-A93D-DE478503B2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CB-418F-9A62-6C9ED9AC80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12-42DD-BBB5-4876AA5CDD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30-43A8-A2DB-E68A4FE18F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31.300000000000022</v>
      </c>
      <c r="G6" s="7">
        <f t="shared" ref="G6:O6" si="1">IF(G4=$BF$1,"",G71)</f>
        <v>25.600000000000101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1047.1999999999998</v>
      </c>
      <c r="G7" s="7">
        <f t="shared" ref="G7:O7" si="2">IF(G4=$BF$1,"",G128)</f>
        <v>964.40000000000009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324.10000000000002</v>
      </c>
      <c r="G8" s="7">
        <f t="shared" ref="G8:O8" si="3">IF(G4=$BF$1,"",G161)</f>
        <v>311.7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252.89999999999998</v>
      </c>
      <c r="G9" s="7">
        <f t="shared" ref="G9:O9" si="4">IF(G4=$BF$1,"",G189)</f>
        <v>208.5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781.19999999999993</v>
      </c>
      <c r="G10" s="7">
        <f t="shared" ref="G10:O10" si="5">IF(G4=$BF$1,"",G210)</f>
        <v>765.49999999999989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337.20000000000005</v>
      </c>
      <c r="G11" s="7">
        <f t="shared" ref="G11:O11" si="6">IF(G4=$BF$1,"",G227)</f>
        <v>302.09999999999997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1371.2999999999997</v>
      </c>
      <c r="G12" s="35">
        <f t="shared" ref="G12:O12" si="7">IF(G4=$BF$1,"",SUM(G7:G8))</f>
        <v>1276.1000000000001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1371.3</v>
      </c>
      <c r="G13" s="35">
        <f t="shared" ref="G13:O13" si="8">IF(G4=$BF$1,"",SUM(G9:G11))</f>
        <v>1276.0999999999999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2.2737367544323206E-13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1506.4</v>
      </c>
      <c r="G24">
        <v>1336</v>
      </c>
      <c r="P24" s="46" t="s">
        <v>508</v>
      </c>
    </row>
    <row r="25" spans="5:16">
      <c r="E25" s="1" t="s">
        <v>27</v>
      </c>
      <c r="F25" s="38">
        <v>1212.2</v>
      </c>
      <c r="G25" s="38">
        <v>1056.5999999999999</v>
      </c>
      <c r="P25" s="46" t="s">
        <v>512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  <c r="F28"/>
      <c r="G28"/>
      <c r="P28" s="46" t="s">
        <v>513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294.20000000000005</v>
      </c>
      <c r="G30" s="7">
        <f>IF(G4=$BF$1,"",G24-G25+ABS(G26)-G27-G28-G29)</f>
        <v>279.40000000000009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46" t="s">
        <v>513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126.5</v>
      </c>
      <c r="G34">
        <v>119.2</v>
      </c>
      <c r="P34" s="46" t="s">
        <v>508</v>
      </c>
    </row>
    <row r="35" spans="5:16">
      <c r="E35" s="1" t="s">
        <v>37</v>
      </c>
    </row>
    <row r="36" spans="5:16">
      <c r="E36" s="1" t="s">
        <v>38</v>
      </c>
      <c r="G36" s="38">
        <v>7.9</v>
      </c>
      <c r="P36" s="46" t="s">
        <v>512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91.8</v>
      </c>
      <c r="G40">
        <v>67.8</v>
      </c>
      <c r="H40">
        <v>549</v>
      </c>
      <c r="P40" s="46" t="s">
        <v>508</v>
      </c>
    </row>
    <row r="41" spans="5:16">
      <c r="E41" s="1" t="s">
        <v>43</v>
      </c>
    </row>
    <row r="42" spans="5:16">
      <c r="E42" s="1" t="s">
        <v>44</v>
      </c>
      <c r="F42">
        <v>1.3</v>
      </c>
      <c r="G42">
        <v>6.2</v>
      </c>
      <c r="H42">
        <v>0</v>
      </c>
      <c r="P42" s="46" t="s">
        <v>512</v>
      </c>
    </row>
    <row r="43" spans="5:16">
      <c r="E43" s="6" t="s">
        <v>45</v>
      </c>
      <c r="F43" s="7">
        <f>F32+F33+F34+F35+F36+F37+F38+F39+F40+F41+F42</f>
        <v>219.60000000000002</v>
      </c>
      <c r="G43" s="7">
        <f>G32+G33+G34+G35+G36+G37+G38+G39+G40+G41+G42</f>
        <v>201.1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74.600000000000023</v>
      </c>
      <c r="G44" s="7">
        <f>IF(G4=$BF$1,"",G30+G31-G43)</f>
        <v>78.300000000000097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F45" s="38">
        <v>15.3</v>
      </c>
      <c r="G45" s="38">
        <v>0.7</v>
      </c>
      <c r="P45" s="46" t="s">
        <v>512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46.4</v>
      </c>
      <c r="G49" s="38">
        <v>42</v>
      </c>
      <c r="P49" s="46" t="s">
        <v>512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P52" s="46" t="s">
        <v>518</v>
      </c>
    </row>
    <row r="53" spans="5:16">
      <c r="E53" s="1" t="s">
        <v>55</v>
      </c>
    </row>
    <row r="54" spans="5:16">
      <c r="E54" s="1" t="s">
        <v>56</v>
      </c>
      <c r="F54">
        <v>4.5999999999999996</v>
      </c>
      <c r="G54">
        <v>2.5</v>
      </c>
      <c r="P54" s="46" t="s">
        <v>522</v>
      </c>
    </row>
    <row r="55" spans="5:16">
      <c r="E55" s="1" t="s">
        <v>57</v>
      </c>
    </row>
    <row r="56" spans="5:16">
      <c r="E56" s="1" t="s">
        <v>58</v>
      </c>
      <c r="F56"/>
      <c r="G56">
        <f>0.8+0.1</f>
        <v>0.9</v>
      </c>
      <c r="P56" s="46" t="s">
        <v>518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48.100000000000023</v>
      </c>
      <c r="G59" s="7">
        <f>IF(G4=$BF$1,"",G44+G45+G46+G47+G48-G49-G50-G51+G52-G53+G54+G55-G56+G57+G58)</f>
        <v>38.600000000000101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7"/>
    </row>
    <row r="60" spans="5:16">
      <c r="E60" s="1" t="s">
        <v>62</v>
      </c>
      <c r="F60" s="38">
        <v>16.8</v>
      </c>
      <c r="G60" s="38">
        <v>12.4</v>
      </c>
      <c r="P60" s="46" t="s">
        <v>512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31.300000000000022</v>
      </c>
      <c r="G67" s="7">
        <f>IF(G4=$BF$1,"",SUM(G59,-G60,-ABS(G61),-G62,-G66))</f>
        <v>26.200000000000102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  <c r="F68"/>
      <c r="G68">
        <v>-0.6</v>
      </c>
      <c r="P68" s="46" t="s">
        <v>508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31.300000000000022</v>
      </c>
      <c r="G71" s="7">
        <f t="shared" ref="G71:O71" si="14">IF(G4=$BF$1,"",SUM(G67:G70))</f>
        <v>25.600000000000101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  <c r="F77" s="38">
        <v>-1.3</v>
      </c>
      <c r="G77" s="38">
        <v>-0.1</v>
      </c>
      <c r="P77" s="46" t="s">
        <v>512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30.000000000000021</v>
      </c>
      <c r="G83" s="7">
        <f t="shared" ref="G83:O83" si="15">IF(G4=$BF$1,"",SUM(G71:G82))</f>
        <v>25.500000000000099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310.4+65.7</f>
        <v>376.09999999999997</v>
      </c>
      <c r="G89" s="38">
        <f>296.6+56.1</f>
        <v>352.70000000000005</v>
      </c>
      <c r="P89" s="46" t="s">
        <v>512</v>
      </c>
    </row>
    <row r="90" spans="5:16">
      <c r="E90" s="1" t="s">
        <v>82</v>
      </c>
      <c r="F90" s="38">
        <v>28.3</v>
      </c>
      <c r="G90" s="38">
        <v>12.7</v>
      </c>
      <c r="P90" s="46" t="s">
        <v>512</v>
      </c>
    </row>
    <row r="91" spans="5:16">
      <c r="E91" s="1" t="s">
        <v>83</v>
      </c>
    </row>
    <row r="92" spans="5:16">
      <c r="E92" s="12" t="s">
        <v>84</v>
      </c>
      <c r="F92">
        <v>266.2</v>
      </c>
      <c r="G92">
        <v>230.4</v>
      </c>
      <c r="P92" s="46" t="s">
        <v>512</v>
      </c>
    </row>
    <row r="93" spans="5:16">
      <c r="E93" s="1" t="s">
        <v>85</v>
      </c>
      <c r="F93" s="38">
        <v>244</v>
      </c>
      <c r="G93" s="38">
        <v>215.8</v>
      </c>
      <c r="P93" s="46" t="s">
        <v>512</v>
      </c>
    </row>
    <row r="94" spans="5:16">
      <c r="E94" s="1" t="s">
        <v>86</v>
      </c>
    </row>
    <row r="95" spans="5:16">
      <c r="E95" s="1" t="s">
        <v>87</v>
      </c>
      <c r="F95" s="38">
        <v>1.7</v>
      </c>
      <c r="G95" s="38">
        <v>2.9</v>
      </c>
      <c r="P95" s="46" t="s">
        <v>512</v>
      </c>
    </row>
    <row r="96" spans="5:16">
      <c r="E96" s="12"/>
    </row>
    <row r="98" spans="5:16">
      <c r="E98" s="6" t="s">
        <v>88</v>
      </c>
      <c r="F98" s="7">
        <f>F89+F90+F91+F92+F93+F94+F95+F96</f>
        <v>916.3</v>
      </c>
      <c r="G98" s="7">
        <f>IF(G4=$BF$1,"",G89+G90+G91+G92+G93+G94+G95+G96)</f>
        <v>814.50000000000011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7"/>
    </row>
    <row r="99" spans="5:16">
      <c r="E99" s="1" t="s">
        <v>89</v>
      </c>
      <c r="F99" s="38">
        <v>-236.1</v>
      </c>
      <c r="G99" s="38">
        <v>-178.2</v>
      </c>
      <c r="P99" s="46" t="s">
        <v>512</v>
      </c>
    </row>
    <row r="100" spans="5:16">
      <c r="E100" s="6" t="s">
        <v>90</v>
      </c>
      <c r="F100" s="7">
        <f>F98+F99</f>
        <v>680.19999999999993</v>
      </c>
      <c r="G100" s="7">
        <f t="shared" ref="G100:O100" si="17">IF(G4=$BF$1,"",G98+G99)</f>
        <v>636.30000000000018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7"/>
    </row>
    <row r="101" spans="5:16">
      <c r="E101" s="1" t="s">
        <v>91</v>
      </c>
      <c r="F101">
        <v>239.3</v>
      </c>
      <c r="G101">
        <v>204.7</v>
      </c>
      <c r="P101" s="46" t="s">
        <v>508</v>
      </c>
    </row>
    <row r="102" spans="5:16">
      <c r="E102" s="1" t="s">
        <v>92</v>
      </c>
      <c r="F102">
        <v>116.6</v>
      </c>
      <c r="G102">
        <v>118.1</v>
      </c>
      <c r="P102" s="46" t="s">
        <v>508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355.9</v>
      </c>
      <c r="G104" s="7">
        <f t="shared" ref="G104:O104" si="18">IF(G4=$BF$1,"",G101+G102+G103)</f>
        <v>322.79999999999995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46" t="s">
        <v>513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11.1</v>
      </c>
      <c r="G126">
        <v>5.3</v>
      </c>
      <c r="P126" s="46" t="s">
        <v>508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1047.1999999999998</v>
      </c>
      <c r="G128" s="7">
        <f t="shared" ref="G128:O128" si="19">IF(G4=$BF$1,"",G100+SUM(G104:G126))</f>
        <v>964.40000000000009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7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20</v>
      </c>
      <c r="G130">
        <v>22.6</v>
      </c>
      <c r="P130" s="46" t="s">
        <v>508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  <c r="F133">
        <v>226.6</v>
      </c>
      <c r="G133">
        <v>214.2</v>
      </c>
      <c r="P133" s="46" t="s">
        <v>508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246.6</v>
      </c>
      <c r="G140" s="7">
        <f t="shared" ref="G140:O140" si="20">IF(G4=$BF$1,"",G130+G131+G132+G133+G134+G135+G136+G139)</f>
        <v>236.79999999999998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51.2</v>
      </c>
      <c r="G144">
        <v>48.1</v>
      </c>
      <c r="P144" s="46" t="s">
        <v>508</v>
      </c>
    </row>
    <row r="145" spans="5:16">
      <c r="E145" s="6" t="s">
        <v>127</v>
      </c>
      <c r="F145" s="7">
        <f>F141+F142+F143+F144</f>
        <v>51.2</v>
      </c>
      <c r="G145" s="7">
        <f t="shared" ref="G145:O145" si="21">IF(G4=$BF$1,"",G141+G142+G143+G144)</f>
        <v>48.1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7.9</v>
      </c>
      <c r="G154">
        <v>7.6</v>
      </c>
      <c r="P154" s="46" t="s">
        <v>508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18.399999999999999</v>
      </c>
      <c r="G157">
        <v>19.2</v>
      </c>
      <c r="P157" s="46" t="s">
        <v>508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26.299999999999997</v>
      </c>
      <c r="G160" s="7">
        <f>IF(G4=$BF$1,"",G146+G147+G148+G149+G150+G151+G152+G153+G154+G155+G156+G157+G158+G159)</f>
        <v>26.799999999999997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324.10000000000002</v>
      </c>
      <c r="G161" s="7">
        <f t="shared" ref="G161:O161" si="22">IF(G4=$BF$1,"",G140+G145+G160)</f>
        <v>311.7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7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30.8</v>
      </c>
      <c r="G167">
        <v>26</v>
      </c>
      <c r="P167" s="46" t="s">
        <v>558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96.3</v>
      </c>
      <c r="G172">
        <v>65.400000000000006</v>
      </c>
      <c r="P172" s="46" t="s">
        <v>552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v>125.8</v>
      </c>
      <c r="G184" s="38">
        <v>117.1</v>
      </c>
      <c r="P184" s="46" t="s">
        <v>556</v>
      </c>
    </row>
    <row r="185" spans="5:16">
      <c r="E185" s="12" t="s">
        <v>162</v>
      </c>
    </row>
    <row r="187" spans="5:16">
      <c r="E187" s="1" t="s">
        <v>163</v>
      </c>
      <c r="F187"/>
      <c r="G187"/>
      <c r="P187" s="46" t="s">
        <v>555</v>
      </c>
    </row>
    <row r="188" spans="5:16">
      <c r="E188" s="1" t="s">
        <v>164</v>
      </c>
      <c r="F188"/>
      <c r="G188"/>
      <c r="P188" s="46" t="s">
        <v>513</v>
      </c>
    </row>
    <row r="189" spans="5:16">
      <c r="E189" s="6" t="s">
        <v>13</v>
      </c>
      <c r="F189" s="7">
        <f>SUM(F163:F188)</f>
        <v>252.89999999999998</v>
      </c>
      <c r="G189" s="7">
        <f t="shared" ref="G189:O189" si="23">IF(G4=$BF$1,"",SUM(G163:G188))</f>
        <v>208.5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7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54.8</v>
      </c>
      <c r="G193">
        <v>93.3</v>
      </c>
      <c r="P193" s="46" t="s">
        <v>508</v>
      </c>
    </row>
    <row r="194" spans="5:16">
      <c r="E194" s="1" t="s">
        <v>169</v>
      </c>
      <c r="F194" s="38">
        <v>683.3</v>
      </c>
      <c r="G194" s="38">
        <v>667.4</v>
      </c>
      <c r="P194" s="46" t="s">
        <v>512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43.1</v>
      </c>
      <c r="G203" s="38">
        <v>4.8</v>
      </c>
      <c r="P203" s="46" t="s">
        <v>512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781.19999999999993</v>
      </c>
      <c r="G210" s="7">
        <f t="shared" ref="G210:O210" si="24">IF(G4=$BF$1,"",SUM(G191:G209))</f>
        <v>765.49999999999989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7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329.6</v>
      </c>
      <c r="G212">
        <v>319</v>
      </c>
      <c r="P212" s="46" t="s">
        <v>508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16.2</v>
      </c>
      <c r="G217">
        <v>-13.8</v>
      </c>
      <c r="P217" s="46" t="s">
        <v>508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  <c r="F221">
        <v>24.8</v>
      </c>
      <c r="G221">
        <v>21.7</v>
      </c>
      <c r="P221" s="46" t="s">
        <v>508</v>
      </c>
    </row>
    <row r="222" spans="5:16">
      <c r="E222" s="1" t="s">
        <v>191</v>
      </c>
    </row>
    <row r="223" spans="5:16">
      <c r="E223" s="1" t="s">
        <v>192</v>
      </c>
      <c r="F223">
        <v>-33.4</v>
      </c>
      <c r="G223">
        <v>-24.8</v>
      </c>
      <c r="P223" s="46" t="s">
        <v>508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337.20000000000005</v>
      </c>
      <c r="G227" s="7">
        <f t="shared" ref="G227:O227" si="25">IF(G4=$BF$1,"",SUM(G212:G226))</f>
        <v>302.09999999999997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7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313</v>
      </c>
      <c r="G267">
        <v>256</v>
      </c>
      <c r="H267">
        <v>89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31</v>
      </c>
      <c r="G275">
        <v>82</v>
      </c>
      <c r="H275">
        <v>18</v>
      </c>
    </row>
    <row r="276" spans="5:8">
      <c r="E276" s="1" t="s">
        <v>241</v>
      </c>
      <c r="F276">
        <v>0</v>
      </c>
      <c r="G276">
        <v>1</v>
      </c>
      <c r="H276">
        <v>120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25</v>
      </c>
      <c r="G284">
        <v>281</v>
      </c>
      <c r="H284">
        <v>67</v>
      </c>
    </row>
    <row r="285" spans="5:8">
      <c r="E285" s="1" t="s">
        <v>248</v>
      </c>
      <c r="F285">
        <v>104</v>
      </c>
      <c r="G285">
        <v>83</v>
      </c>
      <c r="H285">
        <v>71</v>
      </c>
    </row>
    <row r="286" spans="5:8" ht="25.5" customHeight="1">
      <c r="E286" s="1" t="s">
        <v>249</v>
      </c>
    </row>
    <row r="287" spans="5:8">
      <c r="E287" s="1" t="s">
        <v>250</v>
      </c>
      <c r="F287">
        <v>46</v>
      </c>
      <c r="G287">
        <v>46</v>
      </c>
      <c r="H287">
        <v>30</v>
      </c>
    </row>
    <row r="288" spans="5:8">
      <c r="E288" s="1" t="s">
        <v>251</v>
      </c>
      <c r="F288">
        <v>-30</v>
      </c>
      <c r="G288">
        <v>26</v>
      </c>
      <c r="H288">
        <v>22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176</v>
      </c>
      <c r="G296" s="7">
        <f>IF(G4=$BF$1,"",G271+G272+G273+G274+G275+G276+G277+G278+G279+G280+G281+G282+G283+G284+G285+G286+G287+G288+G289+G290+G291+G292+G293+G294+G295)</f>
        <v>519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489</v>
      </c>
      <c r="G297" s="7">
        <f t="shared" ref="G297:O297" si="27">IF(G4=$BF$1,"",MIN(F267,F268,F269)+F296)</f>
        <v>489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-21</v>
      </c>
      <c r="G299">
        <v>6</v>
      </c>
      <c r="H299">
        <v>-38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-20</v>
      </c>
      <c r="G302">
        <v>-28</v>
      </c>
      <c r="H302">
        <v>-23</v>
      </c>
    </row>
    <row r="303" spans="5:15">
      <c r="E303" s="1" t="s">
        <v>265</v>
      </c>
      <c r="F303">
        <v>-169</v>
      </c>
      <c r="G303">
        <v>-57</v>
      </c>
      <c r="H303">
        <v>-256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146</v>
      </c>
      <c r="G309">
        <v>-34</v>
      </c>
      <c r="H309">
        <v>168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76</v>
      </c>
      <c r="G313">
        <v>-185</v>
      </c>
      <c r="H313">
        <v>167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-13</v>
      </c>
      <c r="G316">
        <v>-6</v>
      </c>
      <c r="H316">
        <v>6</v>
      </c>
    </row>
    <row r="317" spans="5:15">
      <c r="E317" s="1" t="s">
        <v>277</v>
      </c>
      <c r="F317">
        <v>0</v>
      </c>
      <c r="G317">
        <v>79</v>
      </c>
      <c r="H317">
        <v>52</v>
      </c>
    </row>
    <row r="318" spans="5:15">
      <c r="E318" s="6" t="s">
        <v>278</v>
      </c>
      <c r="F318" s="7">
        <f>F299+F300+F301+F302+F303+F304+F305+F306+F307+F308+F309+F310+F311+F312+F313+F314+F315+F316+F317</f>
        <v>-1</v>
      </c>
      <c r="G318" s="7">
        <f>IF(G4=$BF$1,"",G299+G300+G301+G302+G303+G304+G305+G306+G307+G308+G309+G310+G311+G312+G313+G314+G315+G316+G317)</f>
        <v>-225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488</v>
      </c>
      <c r="G319" s="7">
        <f t="shared" ref="G319:O319" si="28">IF(G4=$BF$1,"",G297+G318)</f>
        <v>264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488</v>
      </c>
      <c r="G326" s="7">
        <f t="shared" ref="G326:O326" si="30">IF(G4=$BF$1,"",G325+G319)</f>
        <v>264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-728</v>
      </c>
      <c r="G328">
        <v>-2916</v>
      </c>
      <c r="H328">
        <v>-1376</v>
      </c>
    </row>
    <row r="329" spans="5:15">
      <c r="E329" s="1" t="s">
        <v>288</v>
      </c>
      <c r="F329">
        <v>207</v>
      </c>
      <c r="G329">
        <v>35</v>
      </c>
      <c r="H329">
        <v>43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  <c r="F334">
        <v>-59</v>
      </c>
      <c r="G334">
        <v>-90</v>
      </c>
      <c r="H334">
        <v>-47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-580</v>
      </c>
      <c r="G337" s="7">
        <f>IF(G4=$BF$1,"",SUM(G328:G336))</f>
        <v>-2971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-18</v>
      </c>
      <c r="G339">
        <v>-4</v>
      </c>
      <c r="H339">
        <v>-26</v>
      </c>
    </row>
    <row r="340" spans="5:15">
      <c r="E340" s="1" t="s">
        <v>299</v>
      </c>
      <c r="F340">
        <v>0</v>
      </c>
      <c r="G340">
        <v>2115</v>
      </c>
      <c r="H340">
        <v>4000</v>
      </c>
    </row>
    <row r="341" spans="5:15">
      <c r="E341" s="12" t="s">
        <v>300</v>
      </c>
      <c r="F341">
        <v>0</v>
      </c>
      <c r="G341">
        <v>0</v>
      </c>
      <c r="H341">
        <v>-2000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-18</v>
      </c>
      <c r="G352" s="7">
        <f>IF(G4=$BF$1,"",SUM(G339:G351))</f>
        <v>2111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-110</v>
      </c>
      <c r="G353" s="7">
        <f t="shared" ref="G353:O353" si="33">IF(G4=$BF$1,"",G326+G337+G352)</f>
        <v>-596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-3</v>
      </c>
      <c r="G354">
        <v>0</v>
      </c>
      <c r="H354">
        <v>0</v>
      </c>
    </row>
    <row r="355" spans="5:15">
      <c r="E355" s="6" t="s">
        <v>314</v>
      </c>
      <c r="F355" s="7">
        <f>F353+F354</f>
        <v>-113</v>
      </c>
      <c r="G355" s="7">
        <f t="shared" ref="G355:O355" si="34">IF(G4=$BF$1,"",G353+G354)</f>
        <v>-596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226</v>
      </c>
      <c r="G356">
        <v>758</v>
      </c>
      <c r="H356">
        <v>39</v>
      </c>
    </row>
    <row r="357" spans="5:15">
      <c r="E357" s="6" t="s">
        <v>316</v>
      </c>
      <c r="F357" s="7">
        <f>F355+F356</f>
        <v>113</v>
      </c>
      <c r="G357" s="7">
        <f t="shared" ref="G357:O357" si="35">IF(G4=$BF$1,"",G355+G356)</f>
        <v>162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0.12754491017964079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0.22265624999999603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7.460230389467877E-2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0.19530005310674459</v>
      </c>
      <c r="G369" s="27">
        <f t="shared" si="41"/>
        <v>0.20913173652694617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4.9522039298990982E-2</v>
      </c>
      <c r="G370" s="27">
        <f t="shared" si="42"/>
        <v>5.8607784431137795E-2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2.0778013807753598E-2</v>
      </c>
      <c r="G371" s="28">
        <f t="shared" si="43"/>
        <v>1.9161676646706663E-2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2.2825056515715036E-2</v>
      </c>
      <c r="G372" s="27">
        <f t="shared" si="44"/>
        <v>2.0061123736384374E-2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9.2823250296559953E-2</v>
      </c>
      <c r="G373" s="27">
        <f t="shared" si="45"/>
        <v>8.4740152267461455E-2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0.75410194705753675</v>
      </c>
      <c r="G376" s="30">
        <f t="shared" si="47"/>
        <v>0.76326306715774606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3.0667259786476864</v>
      </c>
      <c r="G377" s="30">
        <f t="shared" si="48"/>
        <v>3.224097980801059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1.6077586206896557</v>
      </c>
      <c r="G378" s="30">
        <f t="shared" si="49"/>
        <v>1.8642857142857165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1.2815342032423884</v>
      </c>
      <c r="G382" s="32">
        <f t="shared" si="51"/>
        <v>1.4949640287769783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1.0790826413602217</v>
      </c>
      <c r="G383" s="32">
        <f t="shared" si="52"/>
        <v>1.2642685851318942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7.9082641360221445E-2</v>
      </c>
      <c r="G384" s="32">
        <f t="shared" si="53"/>
        <v>0.10839328537170265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1.929616449189403</v>
      </c>
      <c r="G385" s="32">
        <f t="shared" si="54"/>
        <v>1.2661870503597121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20</v>
      </c>
      <c r="G418" s="17">
        <f>G130-G417</f>
        <v>22.6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96.3</v>
      </c>
      <c r="G433" s="17">
        <f>G172-G432</f>
        <v>65.400000000000006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500</v>
      </c>
      <c r="B1" s="39" t="s">
        <v>501</v>
      </c>
      <c r="C1" s="39" t="s">
        <v>502</v>
      </c>
      <c r="D1" s="39"/>
    </row>
    <row r="2" spans="1:4">
      <c r="A2" t="s">
        <v>509</v>
      </c>
      <c r="B2" s="41" t="s">
        <v>503</v>
      </c>
      <c r="C2" s="39" t="s">
        <v>504</v>
      </c>
      <c r="D2" s="39"/>
    </row>
    <row r="3" spans="1:4" ht="25.5">
      <c r="A3" s="41" t="s">
        <v>510</v>
      </c>
      <c r="B3" s="41" t="s">
        <v>511</v>
      </c>
      <c r="C3" s="39" t="s">
        <v>504</v>
      </c>
    </row>
    <row r="4" spans="1:4">
      <c r="A4" t="s">
        <v>515</v>
      </c>
      <c r="B4" s="41" t="s">
        <v>514</v>
      </c>
      <c r="C4" s="39" t="s">
        <v>504</v>
      </c>
    </row>
    <row r="5" spans="1:4">
      <c r="A5" t="s">
        <v>413</v>
      </c>
      <c r="B5" s="41" t="s">
        <v>516</v>
      </c>
      <c r="C5" s="39" t="s">
        <v>504</v>
      </c>
    </row>
    <row r="6" spans="1:4">
      <c r="A6" t="s">
        <v>416</v>
      </c>
      <c r="B6" s="41" t="s">
        <v>517</v>
      </c>
      <c r="C6" s="39" t="s">
        <v>504</v>
      </c>
    </row>
    <row r="7" spans="1:4">
      <c r="A7" t="s">
        <v>417</v>
      </c>
      <c r="B7" s="41" t="s">
        <v>47</v>
      </c>
      <c r="C7" s="39" t="s">
        <v>504</v>
      </c>
    </row>
    <row r="8" spans="1:4">
      <c r="A8" t="s">
        <v>520</v>
      </c>
      <c r="B8" s="41" t="s">
        <v>519</v>
      </c>
      <c r="C8" s="39" t="s">
        <v>504</v>
      </c>
    </row>
    <row r="9" spans="1:4">
      <c r="A9" s="41" t="s">
        <v>521</v>
      </c>
      <c r="B9" s="41" t="s">
        <v>56</v>
      </c>
      <c r="C9" s="39" t="s">
        <v>504</v>
      </c>
    </row>
    <row r="10" spans="1:4">
      <c r="A10" t="s">
        <v>414</v>
      </c>
      <c r="B10" s="41" t="s">
        <v>38</v>
      </c>
      <c r="C10" s="39" t="s">
        <v>504</v>
      </c>
    </row>
    <row r="11" spans="1:4">
      <c r="A11" s="41" t="s">
        <v>523</v>
      </c>
      <c r="B11" s="41" t="s">
        <v>525</v>
      </c>
      <c r="C11" s="39" t="s">
        <v>504</v>
      </c>
    </row>
    <row r="12" spans="1:4">
      <c r="A12" s="41" t="s">
        <v>524</v>
      </c>
      <c r="B12" s="41" t="s">
        <v>525</v>
      </c>
      <c r="C12" s="39" t="s">
        <v>504</v>
      </c>
    </row>
    <row r="13" spans="1:4">
      <c r="A13" s="42" t="s">
        <v>527</v>
      </c>
      <c r="B13" s="41" t="s">
        <v>526</v>
      </c>
      <c r="C13" s="39" t="s">
        <v>504</v>
      </c>
    </row>
    <row r="14" spans="1:4">
      <c r="A14" s="42" t="s">
        <v>529</v>
      </c>
      <c r="B14" s="41" t="s">
        <v>528</v>
      </c>
      <c r="C14" s="39" t="s">
        <v>504</v>
      </c>
    </row>
    <row r="15" spans="1:4" ht="25.5">
      <c r="A15" s="42" t="s">
        <v>530</v>
      </c>
      <c r="B15" s="41" t="s">
        <v>74</v>
      </c>
      <c r="C15" s="39" t="s">
        <v>504</v>
      </c>
    </row>
    <row r="16" spans="1:4">
      <c r="A16" s="43" t="s">
        <v>531</v>
      </c>
      <c r="B16" s="41" t="s">
        <v>538</v>
      </c>
      <c r="C16" s="39" t="s">
        <v>504</v>
      </c>
    </row>
    <row r="17" spans="1:3">
      <c r="A17" s="43" t="s">
        <v>532</v>
      </c>
      <c r="B17" s="41" t="s">
        <v>538</v>
      </c>
      <c r="C17" s="39" t="s">
        <v>504</v>
      </c>
    </row>
    <row r="18" spans="1:3">
      <c r="A18" s="44" t="s">
        <v>533</v>
      </c>
      <c r="B18" s="45" t="s">
        <v>505</v>
      </c>
      <c r="C18" s="39" t="s">
        <v>504</v>
      </c>
    </row>
    <row r="19" spans="1:3">
      <c r="A19" s="44" t="s">
        <v>534</v>
      </c>
      <c r="B19" s="44" t="s">
        <v>539</v>
      </c>
      <c r="C19" s="39" t="s">
        <v>504</v>
      </c>
    </row>
    <row r="20" spans="1:3">
      <c r="A20" s="44" t="s">
        <v>535</v>
      </c>
      <c r="B20" s="45" t="s">
        <v>540</v>
      </c>
      <c r="C20" s="39" t="s">
        <v>504</v>
      </c>
    </row>
    <row r="21" spans="1:3">
      <c r="A21" s="44" t="s">
        <v>536</v>
      </c>
      <c r="B21" s="44" t="s">
        <v>536</v>
      </c>
      <c r="C21" s="39" t="s">
        <v>504</v>
      </c>
    </row>
    <row r="22" spans="1:3">
      <c r="A22" s="44" t="s">
        <v>537</v>
      </c>
      <c r="B22" s="45" t="s">
        <v>89</v>
      </c>
      <c r="C22" s="39" t="s">
        <v>504</v>
      </c>
    </row>
    <row r="23" spans="1:3">
      <c r="A23" s="48" t="s">
        <v>542</v>
      </c>
      <c r="B23" s="45" t="s">
        <v>541</v>
      </c>
      <c r="C23" s="39" t="s">
        <v>504</v>
      </c>
    </row>
    <row r="24" spans="1:3">
      <c r="A24" s="43" t="s">
        <v>543</v>
      </c>
      <c r="B24" s="45" t="s">
        <v>544</v>
      </c>
      <c r="C24" s="39" t="s">
        <v>504</v>
      </c>
    </row>
    <row r="25" spans="1:3">
      <c r="A25" s="44" t="s">
        <v>545</v>
      </c>
      <c r="B25" s="45" t="s">
        <v>117</v>
      </c>
      <c r="C25" s="39" t="s">
        <v>504</v>
      </c>
    </row>
    <row r="26" spans="1:3">
      <c r="A26" s="44" t="s">
        <v>546</v>
      </c>
      <c r="B26" s="45" t="s">
        <v>120</v>
      </c>
      <c r="C26" s="39" t="s">
        <v>504</v>
      </c>
    </row>
    <row r="27" spans="1:3">
      <c r="A27" s="44" t="s">
        <v>547</v>
      </c>
      <c r="B27" s="45" t="s">
        <v>126</v>
      </c>
      <c r="C27" s="39" t="s">
        <v>504</v>
      </c>
    </row>
    <row r="28" spans="1:3">
      <c r="A28" s="48" t="s">
        <v>549</v>
      </c>
      <c r="B28" s="45" t="s">
        <v>548</v>
      </c>
      <c r="C28" s="39" t="s">
        <v>504</v>
      </c>
    </row>
    <row r="29" spans="1:3">
      <c r="A29" s="45" t="s">
        <v>550</v>
      </c>
      <c r="B29" s="45" t="s">
        <v>137</v>
      </c>
      <c r="C29" s="39" t="s">
        <v>504</v>
      </c>
    </row>
    <row r="30" spans="1:3">
      <c r="A30" s="45" t="s">
        <v>551</v>
      </c>
      <c r="B30" s="45" t="s">
        <v>113</v>
      </c>
      <c r="C30" s="39" t="s">
        <v>504</v>
      </c>
    </row>
    <row r="31" spans="1:3">
      <c r="A31" s="45" t="s">
        <v>554</v>
      </c>
      <c r="B31" s="45" t="s">
        <v>553</v>
      </c>
      <c r="C31" s="39" t="s">
        <v>504</v>
      </c>
    </row>
    <row r="32" spans="1:3">
      <c r="A32" s="43" t="s">
        <v>557</v>
      </c>
      <c r="B32" s="45" t="s">
        <v>161</v>
      </c>
      <c r="C32" s="39" t="s">
        <v>504</v>
      </c>
    </row>
    <row r="33" spans="1:3">
      <c r="A33" s="45" t="s">
        <v>559</v>
      </c>
      <c r="B33" s="45" t="s">
        <v>146</v>
      </c>
      <c r="C33" s="39" t="s">
        <v>504</v>
      </c>
    </row>
    <row r="34" spans="1:3">
      <c r="A34" s="45" t="s">
        <v>560</v>
      </c>
      <c r="B34" s="45" t="s">
        <v>168</v>
      </c>
      <c r="C34" s="39" t="s">
        <v>504</v>
      </c>
    </row>
    <row r="35" spans="1:3">
      <c r="A35" s="45" t="s">
        <v>562</v>
      </c>
      <c r="B35" s="45" t="s">
        <v>561</v>
      </c>
      <c r="C35" s="39" t="s">
        <v>504</v>
      </c>
    </row>
    <row r="36" spans="1:3">
      <c r="A36" s="45" t="s">
        <v>564</v>
      </c>
      <c r="B36" s="45" t="s">
        <v>563</v>
      </c>
      <c r="C36" s="39" t="s">
        <v>504</v>
      </c>
    </row>
    <row r="37" spans="1:3">
      <c r="A37" s="45" t="s">
        <v>507</v>
      </c>
      <c r="B37" s="45" t="s">
        <v>506</v>
      </c>
      <c r="C37" s="39" t="s">
        <v>504</v>
      </c>
    </row>
    <row r="38" spans="1:3">
      <c r="A38" s="44" t="s">
        <v>566</v>
      </c>
      <c r="B38" s="45" t="s">
        <v>565</v>
      </c>
      <c r="C38" s="39" t="s">
        <v>504</v>
      </c>
    </row>
    <row r="39" spans="1:3">
      <c r="A39" s="44" t="s">
        <v>568</v>
      </c>
      <c r="B39" s="45" t="s">
        <v>567</v>
      </c>
      <c r="C39" s="39" t="s">
        <v>504</v>
      </c>
    </row>
    <row r="40" spans="1:3">
      <c r="A40" s="44" t="s">
        <v>569</v>
      </c>
      <c r="B40" s="45" t="s">
        <v>67</v>
      </c>
      <c r="C40" s="39" t="s">
        <v>504</v>
      </c>
    </row>
    <row r="41" spans="1:3">
      <c r="A41" s="44"/>
      <c r="B41" s="45"/>
      <c r="C41" s="39"/>
    </row>
    <row r="42" spans="1:3">
      <c r="A42" s="44"/>
      <c r="B42" s="45"/>
      <c r="C42" s="39"/>
    </row>
    <row r="43" spans="1:3">
      <c r="A43" s="45"/>
      <c r="B43" s="45"/>
      <c r="C43" s="39"/>
    </row>
    <row r="44" spans="1:3">
      <c r="A44" s="45"/>
      <c r="B44" s="45"/>
      <c r="C44" s="39"/>
    </row>
    <row r="45" spans="1:3">
      <c r="A45" s="45"/>
      <c r="B45" s="45"/>
      <c r="C45" s="39"/>
    </row>
    <row r="46" spans="1:3">
      <c r="A46" s="45"/>
      <c r="B46" s="45"/>
      <c r="C46" s="39"/>
    </row>
    <row r="47" spans="1:3">
      <c r="A47" s="45"/>
      <c r="B47" s="45"/>
    </row>
    <row r="48" spans="1:3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  <row r="53" spans="1:2">
      <c r="A53" s="45"/>
      <c r="B53" s="45"/>
    </row>
    <row r="54" spans="1:2">
      <c r="A54" s="45"/>
      <c r="B54" s="45"/>
    </row>
    <row r="55" spans="1:2">
      <c r="A55" s="45"/>
      <c r="B55" s="45"/>
    </row>
    <row r="56" spans="1:2">
      <c r="A56" s="45"/>
      <c r="B56" s="45"/>
    </row>
    <row r="57" spans="1:2">
      <c r="A57" s="45"/>
      <c r="B57" s="45"/>
    </row>
    <row r="58" spans="1:2">
      <c r="A58" s="45"/>
      <c r="B58" s="45"/>
    </row>
    <row r="59" spans="1:2">
      <c r="A59" s="45"/>
      <c r="B59" s="45"/>
    </row>
    <row r="60" spans="1:2">
      <c r="A60" s="45"/>
      <c r="B60" s="45"/>
    </row>
    <row r="61" spans="1:2">
      <c r="A61" s="45"/>
      <c r="B61" s="45"/>
    </row>
    <row r="62" spans="1:2">
      <c r="A62" s="45"/>
      <c r="B62" s="45"/>
    </row>
    <row r="63" spans="1:2">
      <c r="A63" s="45"/>
      <c r="B63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B20" sqref="B20"/>
    </sheetView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80</v>
      </c>
      <c r="C4" t="s">
        <v>80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200</v>
      </c>
      <c r="F5">
        <v>226</v>
      </c>
    </row>
    <row r="6" spans="1:6">
      <c r="A6" t="s">
        <v>377</v>
      </c>
      <c r="B6" t="s">
        <v>120</v>
      </c>
      <c r="C6" t="s">
        <v>120</v>
      </c>
      <c r="D6" t="s">
        <v>116</v>
      </c>
      <c r="E6">
        <v>2266</v>
      </c>
      <c r="F6">
        <v>2142</v>
      </c>
    </row>
    <row r="7" spans="1:6">
      <c r="A7" t="s">
        <v>378</v>
      </c>
      <c r="B7" t="s">
        <v>126</v>
      </c>
      <c r="C7" t="s">
        <v>126</v>
      </c>
      <c r="D7" t="s">
        <v>116</v>
      </c>
      <c r="E7">
        <v>512</v>
      </c>
      <c r="F7">
        <v>481</v>
      </c>
    </row>
    <row r="8" spans="1:6">
      <c r="A8" t="s">
        <v>354</v>
      </c>
      <c r="B8" t="s">
        <v>354</v>
      </c>
      <c r="C8" t="s">
        <v>137</v>
      </c>
      <c r="D8" t="s">
        <v>116</v>
      </c>
      <c r="E8">
        <v>184</v>
      </c>
      <c r="F8">
        <v>192</v>
      </c>
    </row>
    <row r="9" spans="1:6">
      <c r="A9" t="s">
        <v>379</v>
      </c>
      <c r="B9" t="s">
        <v>134</v>
      </c>
      <c r="C9" t="s">
        <v>134</v>
      </c>
      <c r="D9" t="s">
        <v>116</v>
      </c>
      <c r="E9">
        <v>79</v>
      </c>
      <c r="F9">
        <v>76</v>
      </c>
    </row>
    <row r="10" spans="1:6">
      <c r="A10" t="s">
        <v>380</v>
      </c>
      <c r="B10" t="s">
        <v>115</v>
      </c>
      <c r="C10" t="s">
        <v>115</v>
      </c>
      <c r="D10" t="s">
        <v>116</v>
      </c>
      <c r="E10">
        <v>3241</v>
      </c>
      <c r="F10">
        <v>3117</v>
      </c>
    </row>
    <row r="11" spans="1:6">
      <c r="A11" t="s">
        <v>381</v>
      </c>
      <c r="B11" t="s">
        <v>84</v>
      </c>
      <c r="C11" t="s">
        <v>84</v>
      </c>
      <c r="D11" t="s">
        <v>80</v>
      </c>
      <c r="E11">
        <v>6802</v>
      </c>
      <c r="F11">
        <v>6363</v>
      </c>
    </row>
    <row r="12" spans="1:6">
      <c r="A12" t="s">
        <v>382</v>
      </c>
      <c r="B12" t="s">
        <v>382</v>
      </c>
      <c r="C12" t="s">
        <v>91</v>
      </c>
      <c r="D12" t="s">
        <v>80</v>
      </c>
      <c r="E12">
        <v>2393</v>
      </c>
      <c r="F12">
        <v>2047</v>
      </c>
    </row>
    <row r="13" spans="1:6">
      <c r="A13" t="s">
        <v>383</v>
      </c>
      <c r="B13" t="s">
        <v>384</v>
      </c>
      <c r="C13" t="s">
        <v>92</v>
      </c>
      <c r="D13" t="s">
        <v>80</v>
      </c>
      <c r="E13">
        <v>1166</v>
      </c>
      <c r="F13">
        <v>1181</v>
      </c>
    </row>
    <row r="14" spans="1:6">
      <c r="A14" t="s">
        <v>385</v>
      </c>
      <c r="B14" t="s">
        <v>113</v>
      </c>
      <c r="C14" t="s">
        <v>113</v>
      </c>
      <c r="D14" t="s">
        <v>80</v>
      </c>
      <c r="E14">
        <v>111</v>
      </c>
      <c r="F14">
        <v>53</v>
      </c>
    </row>
    <row r="15" spans="1:6">
      <c r="A15" t="s">
        <v>386</v>
      </c>
      <c r="D15" t="s">
        <v>80</v>
      </c>
      <c r="E15">
        <v>13713</v>
      </c>
      <c r="F15">
        <v>12761</v>
      </c>
    </row>
    <row r="16" spans="1:6">
      <c r="A16" t="s">
        <v>387</v>
      </c>
      <c r="D16" t="s">
        <v>80</v>
      </c>
    </row>
    <row r="17" spans="1:6">
      <c r="A17" t="s">
        <v>388</v>
      </c>
      <c r="B17" t="s">
        <v>141</v>
      </c>
      <c r="C17" t="s">
        <v>141</v>
      </c>
      <c r="D17" t="s">
        <v>141</v>
      </c>
    </row>
    <row r="18" spans="1:6">
      <c r="A18" t="s">
        <v>389</v>
      </c>
      <c r="B18" t="s">
        <v>389</v>
      </c>
      <c r="C18" t="s">
        <v>163</v>
      </c>
      <c r="D18" t="s">
        <v>141</v>
      </c>
      <c r="E18">
        <v>1258</v>
      </c>
      <c r="F18">
        <v>1171</v>
      </c>
    </row>
    <row r="19" spans="1:6">
      <c r="A19" t="s">
        <v>390</v>
      </c>
      <c r="B19" t="s">
        <v>151</v>
      </c>
      <c r="C19" t="s">
        <v>151</v>
      </c>
      <c r="D19" t="s">
        <v>141</v>
      </c>
      <c r="E19">
        <v>963</v>
      </c>
      <c r="F19">
        <v>654</v>
      </c>
    </row>
    <row r="20" spans="1:6">
      <c r="A20" t="s">
        <v>391</v>
      </c>
      <c r="B20" t="s">
        <v>146</v>
      </c>
      <c r="C20" t="s">
        <v>146</v>
      </c>
      <c r="D20" t="s">
        <v>141</v>
      </c>
      <c r="E20">
        <v>308</v>
      </c>
      <c r="F20">
        <v>260</v>
      </c>
    </row>
    <row r="21" spans="1:6">
      <c r="A21" t="s">
        <v>392</v>
      </c>
      <c r="B21" t="s">
        <v>13</v>
      </c>
      <c r="C21" t="s">
        <v>13</v>
      </c>
      <c r="D21" t="s">
        <v>141</v>
      </c>
      <c r="E21">
        <v>2529</v>
      </c>
      <c r="F21">
        <v>2085</v>
      </c>
    </row>
    <row r="22" spans="1:6">
      <c r="A22" t="s">
        <v>393</v>
      </c>
      <c r="B22" t="s">
        <v>146</v>
      </c>
      <c r="C22" t="s">
        <v>146</v>
      </c>
      <c r="D22" t="s">
        <v>141</v>
      </c>
      <c r="E22">
        <v>6833</v>
      </c>
      <c r="F22">
        <v>6674</v>
      </c>
    </row>
    <row r="23" spans="1:6">
      <c r="A23" t="s">
        <v>394</v>
      </c>
      <c r="B23" t="s">
        <v>169</v>
      </c>
      <c r="C23" t="s">
        <v>168</v>
      </c>
      <c r="D23" t="s">
        <v>165</v>
      </c>
      <c r="E23">
        <v>548</v>
      </c>
      <c r="F23">
        <v>933</v>
      </c>
    </row>
    <row r="24" spans="1:6">
      <c r="A24" t="s">
        <v>395</v>
      </c>
      <c r="B24" t="s">
        <v>101</v>
      </c>
      <c r="C24" t="s">
        <v>101</v>
      </c>
      <c r="D24" t="s">
        <v>80</v>
      </c>
      <c r="E24">
        <v>431</v>
      </c>
      <c r="F24">
        <v>48</v>
      </c>
    </row>
    <row r="25" spans="1:6">
      <c r="A25" t="s">
        <v>396</v>
      </c>
      <c r="B25" t="s">
        <v>164</v>
      </c>
      <c r="C25" t="s">
        <v>164</v>
      </c>
      <c r="D25" t="s">
        <v>141</v>
      </c>
      <c r="E25">
        <v>10341</v>
      </c>
      <c r="F25">
        <v>9740</v>
      </c>
    </row>
    <row r="26" spans="1:6">
      <c r="A26" t="s">
        <v>397</v>
      </c>
      <c r="B26" t="s">
        <v>180</v>
      </c>
      <c r="C26" t="s">
        <v>180</v>
      </c>
      <c r="D26" t="s">
        <v>165</v>
      </c>
    </row>
    <row r="27" spans="1:6">
      <c r="A27" t="s">
        <v>398</v>
      </c>
      <c r="B27" t="s">
        <v>181</v>
      </c>
      <c r="C27" t="s">
        <v>181</v>
      </c>
      <c r="D27" t="s">
        <v>181</v>
      </c>
    </row>
    <row r="28" spans="1:6">
      <c r="A28" t="s">
        <v>399</v>
      </c>
      <c r="D28" t="s">
        <v>181</v>
      </c>
    </row>
    <row r="29" spans="1:6">
      <c r="A29" t="s">
        <v>400</v>
      </c>
      <c r="B29" t="s">
        <v>182</v>
      </c>
      <c r="C29" t="s">
        <v>182</v>
      </c>
      <c r="D29" t="s">
        <v>181</v>
      </c>
    </row>
    <row r="30" spans="1:6">
      <c r="A30" t="s">
        <v>401</v>
      </c>
      <c r="D30" t="s">
        <v>181</v>
      </c>
    </row>
    <row r="31" spans="1:6">
      <c r="A31" t="s">
        <v>402</v>
      </c>
      <c r="D31" t="s">
        <v>181</v>
      </c>
    </row>
    <row r="32" spans="1:6">
      <c r="A32" t="s">
        <v>403</v>
      </c>
      <c r="B32" t="s">
        <v>182</v>
      </c>
      <c r="C32" t="s">
        <v>182</v>
      </c>
      <c r="D32" t="s">
        <v>181</v>
      </c>
      <c r="E32">
        <v>3296</v>
      </c>
      <c r="F32">
        <v>3190</v>
      </c>
    </row>
    <row r="33" spans="1:6">
      <c r="A33" t="s">
        <v>404</v>
      </c>
      <c r="B33" t="s">
        <v>187</v>
      </c>
      <c r="C33" t="s">
        <v>187</v>
      </c>
      <c r="D33" t="s">
        <v>181</v>
      </c>
      <c r="E33">
        <v>162</v>
      </c>
      <c r="F33">
        <v>-138</v>
      </c>
    </row>
    <row r="34" spans="1:6">
      <c r="A34" t="s">
        <v>405</v>
      </c>
      <c r="B34" t="s">
        <v>406</v>
      </c>
      <c r="C34" t="s">
        <v>192</v>
      </c>
      <c r="D34" t="s">
        <v>181</v>
      </c>
      <c r="E34">
        <v>-334</v>
      </c>
      <c r="F34">
        <v>-248</v>
      </c>
    </row>
    <row r="35" spans="1:6">
      <c r="A35" t="s">
        <v>407</v>
      </c>
      <c r="B35" t="s">
        <v>195</v>
      </c>
      <c r="C35" t="s">
        <v>195</v>
      </c>
      <c r="D35" t="s">
        <v>181</v>
      </c>
      <c r="E35">
        <v>3124</v>
      </c>
      <c r="F35">
        <v>2804</v>
      </c>
    </row>
    <row r="36" spans="1:6">
      <c r="A36" t="s">
        <v>408</v>
      </c>
      <c r="B36" t="s">
        <v>67</v>
      </c>
      <c r="C36" t="s">
        <v>67</v>
      </c>
      <c r="D36" t="s">
        <v>181</v>
      </c>
      <c r="E36">
        <v>248</v>
      </c>
      <c r="F36">
        <v>217</v>
      </c>
    </row>
    <row r="37" spans="1:6">
      <c r="A37" t="s">
        <v>409</v>
      </c>
      <c r="B37" t="s">
        <v>195</v>
      </c>
      <c r="C37" t="s">
        <v>195</v>
      </c>
      <c r="D37" t="s">
        <v>181</v>
      </c>
      <c r="E37">
        <v>3372</v>
      </c>
      <c r="F37">
        <v>3021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opLeftCell="A16" workbookViewId="0">
      <selection activeCell="A18" sqref="A18"/>
    </sheetView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410</v>
      </c>
      <c r="B3" t="s">
        <v>410</v>
      </c>
      <c r="C3" t="s">
        <v>26</v>
      </c>
      <c r="D3" t="s">
        <v>410</v>
      </c>
      <c r="E3">
        <v>15064</v>
      </c>
      <c r="F3">
        <v>13360</v>
      </c>
      <c r="G3">
        <v>11682</v>
      </c>
    </row>
    <row r="4" spans="1:7">
      <c r="A4" t="s">
        <v>411</v>
      </c>
      <c r="B4" t="s">
        <v>30</v>
      </c>
      <c r="C4" t="s">
        <v>30</v>
      </c>
      <c r="D4" t="s">
        <v>410</v>
      </c>
      <c r="E4">
        <v>12122</v>
      </c>
      <c r="F4">
        <v>10566</v>
      </c>
      <c r="G4">
        <v>9223</v>
      </c>
    </row>
    <row r="5" spans="1:7">
      <c r="A5" t="s">
        <v>412</v>
      </c>
      <c r="B5" t="s">
        <v>36</v>
      </c>
      <c r="C5" t="s">
        <v>36</v>
      </c>
      <c r="D5" t="s">
        <v>410</v>
      </c>
      <c r="E5">
        <v>1265</v>
      </c>
      <c r="F5">
        <v>1192</v>
      </c>
      <c r="G5">
        <v>1000</v>
      </c>
    </row>
    <row r="6" spans="1:7">
      <c r="A6" t="s">
        <v>413</v>
      </c>
      <c r="B6" t="s">
        <v>42</v>
      </c>
      <c r="C6" t="s">
        <v>42</v>
      </c>
      <c r="D6" t="s">
        <v>410</v>
      </c>
      <c r="E6">
        <v>-918</v>
      </c>
      <c r="F6">
        <v>-678</v>
      </c>
      <c r="G6">
        <v>549</v>
      </c>
    </row>
    <row r="7" spans="1:7">
      <c r="A7" t="s">
        <v>414</v>
      </c>
      <c r="B7" t="s">
        <v>415</v>
      </c>
      <c r="C7" t="s">
        <v>56</v>
      </c>
      <c r="D7" t="s">
        <v>410</v>
      </c>
      <c r="F7">
        <v>79</v>
      </c>
      <c r="G7">
        <v>52</v>
      </c>
    </row>
    <row r="8" spans="1:7">
      <c r="A8" t="s">
        <v>416</v>
      </c>
      <c r="B8" t="s">
        <v>44</v>
      </c>
      <c r="C8" t="s">
        <v>44</v>
      </c>
      <c r="D8" t="s">
        <v>410</v>
      </c>
      <c r="E8">
        <v>13</v>
      </c>
      <c r="F8">
        <v>62</v>
      </c>
    </row>
    <row r="9" spans="1:7">
      <c r="A9" t="s">
        <v>417</v>
      </c>
      <c r="D9" t="s">
        <v>410</v>
      </c>
      <c r="E9">
        <v>-153</v>
      </c>
      <c r="F9">
        <v>-7</v>
      </c>
      <c r="G9">
        <v>-14</v>
      </c>
    </row>
    <row r="10" spans="1:7">
      <c r="A10" t="s">
        <v>418</v>
      </c>
      <c r="B10" t="s">
        <v>410</v>
      </c>
      <c r="C10" t="s">
        <v>26</v>
      </c>
      <c r="D10" t="s">
        <v>410</v>
      </c>
      <c r="E10">
        <v>899</v>
      </c>
      <c r="F10">
        <v>790</v>
      </c>
      <c r="G10">
        <v>872</v>
      </c>
    </row>
    <row r="11" spans="1:7">
      <c r="A11" t="s">
        <v>419</v>
      </c>
      <c r="B11" t="s">
        <v>54</v>
      </c>
      <c r="C11" t="s">
        <v>54</v>
      </c>
      <c r="D11" t="s">
        <v>410</v>
      </c>
      <c r="E11">
        <v>464</v>
      </c>
      <c r="F11">
        <v>420</v>
      </c>
      <c r="G11">
        <v>277</v>
      </c>
    </row>
    <row r="12" spans="1:7">
      <c r="A12" t="s">
        <v>420</v>
      </c>
      <c r="D12" t="s">
        <v>410</v>
      </c>
      <c r="F12">
        <v>8</v>
      </c>
      <c r="G12">
        <v>199</v>
      </c>
    </row>
    <row r="13" spans="1:7">
      <c r="A13" t="s">
        <v>421</v>
      </c>
      <c r="B13" t="s">
        <v>422</v>
      </c>
      <c r="C13" t="s">
        <v>33</v>
      </c>
      <c r="D13" t="s">
        <v>410</v>
      </c>
      <c r="F13">
        <v>1</v>
      </c>
      <c r="G13">
        <v>120</v>
      </c>
    </row>
    <row r="14" spans="1:7">
      <c r="A14" t="s">
        <v>423</v>
      </c>
      <c r="B14" t="s">
        <v>56</v>
      </c>
      <c r="C14" t="s">
        <v>56</v>
      </c>
      <c r="D14" t="s">
        <v>410</v>
      </c>
      <c r="E14">
        <v>-46</v>
      </c>
      <c r="F14">
        <v>-25</v>
      </c>
      <c r="G14">
        <v>-32</v>
      </c>
    </row>
    <row r="15" spans="1:7">
      <c r="A15" t="s">
        <v>424</v>
      </c>
      <c r="B15" t="s">
        <v>425</v>
      </c>
      <c r="C15" t="s">
        <v>61</v>
      </c>
      <c r="D15" t="s">
        <v>410</v>
      </c>
      <c r="E15">
        <v>481</v>
      </c>
      <c r="F15">
        <v>386</v>
      </c>
      <c r="G15">
        <v>308</v>
      </c>
    </row>
    <row r="16" spans="1:7">
      <c r="A16" t="s">
        <v>426</v>
      </c>
      <c r="B16" t="s">
        <v>56</v>
      </c>
      <c r="C16" t="s">
        <v>56</v>
      </c>
      <c r="D16" t="s">
        <v>410</v>
      </c>
      <c r="E16">
        <v>168</v>
      </c>
      <c r="F16">
        <v>124</v>
      </c>
      <c r="G16">
        <v>212</v>
      </c>
    </row>
    <row r="17" spans="1:7">
      <c r="A17" t="s">
        <v>427</v>
      </c>
      <c r="B17" t="s">
        <v>422</v>
      </c>
      <c r="C17" t="s">
        <v>33</v>
      </c>
      <c r="D17" t="s">
        <v>410</v>
      </c>
      <c r="E17">
        <v>313</v>
      </c>
      <c r="F17">
        <v>262</v>
      </c>
      <c r="G17">
        <v>96</v>
      </c>
    </row>
    <row r="18" spans="1:7">
      <c r="A18" t="s">
        <v>428</v>
      </c>
      <c r="D18" t="s">
        <v>410</v>
      </c>
      <c r="F18">
        <v>-6</v>
      </c>
      <c r="G18">
        <v>-7</v>
      </c>
    </row>
    <row r="19" spans="1:7">
      <c r="A19" t="s">
        <v>429</v>
      </c>
      <c r="B19" t="s">
        <v>70</v>
      </c>
      <c r="C19" t="s">
        <v>70</v>
      </c>
      <c r="D19" t="s">
        <v>410</v>
      </c>
      <c r="E19">
        <v>313</v>
      </c>
      <c r="F19">
        <v>256</v>
      </c>
      <c r="G19">
        <v>89</v>
      </c>
    </row>
    <row r="20" spans="1:7">
      <c r="A20" t="s">
        <v>430</v>
      </c>
      <c r="B20" t="s">
        <v>67</v>
      </c>
      <c r="C20" t="s">
        <v>67</v>
      </c>
      <c r="D20" t="s">
        <v>410</v>
      </c>
      <c r="E20">
        <v>-13</v>
      </c>
      <c r="F20">
        <v>-1</v>
      </c>
    </row>
    <row r="21" spans="1:7">
      <c r="A21" t="s">
        <v>431</v>
      </c>
      <c r="D21" t="s">
        <v>410</v>
      </c>
      <c r="E21">
        <v>300</v>
      </c>
      <c r="F21">
        <v>255</v>
      </c>
      <c r="G21">
        <v>89</v>
      </c>
    </row>
    <row r="22" spans="1:7">
      <c r="A22" t="s">
        <v>432</v>
      </c>
      <c r="D22" t="s">
        <v>410</v>
      </c>
    </row>
    <row r="23" spans="1:7">
      <c r="A23" t="s">
        <v>427</v>
      </c>
      <c r="B23" t="s">
        <v>422</v>
      </c>
      <c r="C23" t="s">
        <v>33</v>
      </c>
      <c r="D23" t="s">
        <v>410</v>
      </c>
      <c r="E23">
        <v>182</v>
      </c>
      <c r="F23">
        <v>164</v>
      </c>
      <c r="G23">
        <v>63</v>
      </c>
    </row>
    <row r="24" spans="1:7">
      <c r="A24" t="s">
        <v>428</v>
      </c>
      <c r="D24" t="s">
        <v>410</v>
      </c>
      <c r="F24">
        <v>-4</v>
      </c>
      <c r="G24">
        <v>-4</v>
      </c>
    </row>
    <row r="25" spans="1:7">
      <c r="A25" t="s">
        <v>433</v>
      </c>
      <c r="D25" t="s">
        <v>410</v>
      </c>
      <c r="E25">
        <v>182</v>
      </c>
      <c r="F25">
        <v>160</v>
      </c>
      <c r="G25">
        <v>59</v>
      </c>
    </row>
    <row r="26" spans="1:7">
      <c r="A26" t="s">
        <v>434</v>
      </c>
      <c r="D26" t="s">
        <v>410</v>
      </c>
    </row>
    <row r="27" spans="1:7">
      <c r="A27" t="s">
        <v>427</v>
      </c>
      <c r="B27" t="s">
        <v>422</v>
      </c>
      <c r="C27" t="s">
        <v>33</v>
      </c>
      <c r="D27" t="s">
        <v>410</v>
      </c>
      <c r="E27">
        <v>182</v>
      </c>
      <c r="F27">
        <v>157</v>
      </c>
      <c r="G27">
        <v>59</v>
      </c>
    </row>
    <row r="28" spans="1:7">
      <c r="A28" t="s">
        <v>428</v>
      </c>
      <c r="B28" t="s">
        <v>58</v>
      </c>
      <c r="C28" t="s">
        <v>58</v>
      </c>
      <c r="D28" t="s">
        <v>410</v>
      </c>
      <c r="F28">
        <v>-4</v>
      </c>
      <c r="G28">
        <v>-4</v>
      </c>
    </row>
    <row r="29" spans="1:7">
      <c r="A29" t="s">
        <v>435</v>
      </c>
      <c r="D29" t="s">
        <v>410</v>
      </c>
      <c r="E29">
        <v>182</v>
      </c>
      <c r="F29">
        <v>153</v>
      </c>
      <c r="G29">
        <v>55</v>
      </c>
    </row>
    <row r="30" spans="1:7">
      <c r="A30" t="s">
        <v>436</v>
      </c>
      <c r="D30" t="s">
        <v>410</v>
      </c>
    </row>
    <row r="31" spans="1:7">
      <c r="A31" t="s">
        <v>437</v>
      </c>
      <c r="D31" t="s">
        <v>410</v>
      </c>
      <c r="E31">
        <v>165</v>
      </c>
      <c r="F31">
        <v>159</v>
      </c>
      <c r="G31">
        <v>151</v>
      </c>
    </row>
    <row r="32" spans="1:7">
      <c r="A32" t="s">
        <v>438</v>
      </c>
      <c r="D32" t="s">
        <v>410</v>
      </c>
      <c r="E32">
        <v>165</v>
      </c>
      <c r="F32">
        <v>166</v>
      </c>
      <c r="G32">
        <v>162</v>
      </c>
    </row>
    <row r="33" spans="1:7">
      <c r="A33" t="s">
        <v>439</v>
      </c>
      <c r="B33" t="s">
        <v>67</v>
      </c>
      <c r="C33" t="s">
        <v>67</v>
      </c>
      <c r="D33" t="s">
        <v>410</v>
      </c>
    </row>
    <row r="34" spans="1:7">
      <c r="A34" t="s">
        <v>440</v>
      </c>
      <c r="B34" t="s">
        <v>422</v>
      </c>
      <c r="C34" t="s">
        <v>33</v>
      </c>
      <c r="D34" t="s">
        <v>410</v>
      </c>
      <c r="E34">
        <v>300</v>
      </c>
      <c r="F34">
        <v>261</v>
      </c>
      <c r="G34">
        <v>96</v>
      </c>
    </row>
    <row r="35" spans="1:7">
      <c r="A35" t="s">
        <v>428</v>
      </c>
      <c r="B35" t="s">
        <v>58</v>
      </c>
      <c r="C35" t="s">
        <v>58</v>
      </c>
      <c r="D35" t="s">
        <v>410</v>
      </c>
      <c r="F35">
        <v>-6</v>
      </c>
      <c r="G35">
        <v>-7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workbookViewId="0"/>
  </sheetViews>
  <sheetFormatPr defaultRowHeight="12.75"/>
  <cols>
    <col min="1" max="4" width="25.7109375" customWidth="1"/>
  </cols>
  <sheetData>
    <row r="2" spans="1:7">
      <c r="A2" t="s">
        <v>441</v>
      </c>
    </row>
    <row r="3" spans="1:7">
      <c r="E3">
        <v>2018</v>
      </c>
      <c r="F3">
        <v>2017</v>
      </c>
      <c r="G3">
        <v>2016</v>
      </c>
    </row>
    <row r="4" spans="1:7">
      <c r="A4" t="s">
        <v>442</v>
      </c>
      <c r="B4" t="s">
        <v>231</v>
      </c>
      <c r="C4" t="s">
        <v>231</v>
      </c>
      <c r="D4" t="s">
        <v>443</v>
      </c>
    </row>
    <row r="5" spans="1:7">
      <c r="A5" t="s">
        <v>429</v>
      </c>
      <c r="B5" t="s">
        <v>232</v>
      </c>
      <c r="C5" t="s">
        <v>232</v>
      </c>
      <c r="D5" t="s">
        <v>443</v>
      </c>
      <c r="E5">
        <v>313</v>
      </c>
      <c r="F5">
        <v>256</v>
      </c>
      <c r="G5">
        <v>89</v>
      </c>
    </row>
    <row r="6" spans="1:7">
      <c r="A6" t="s">
        <v>444</v>
      </c>
    </row>
    <row r="7" spans="1:7">
      <c r="A7" t="s">
        <v>413</v>
      </c>
      <c r="B7" t="s">
        <v>236</v>
      </c>
      <c r="C7" t="s">
        <v>236</v>
      </c>
      <c r="E7">
        <v>918</v>
      </c>
      <c r="F7">
        <v>678</v>
      </c>
      <c r="G7">
        <v>549</v>
      </c>
    </row>
    <row r="8" spans="1:7">
      <c r="A8" t="s">
        <v>445</v>
      </c>
      <c r="B8" t="s">
        <v>240</v>
      </c>
      <c r="C8" t="s">
        <v>240</v>
      </c>
      <c r="D8" t="s">
        <v>443</v>
      </c>
      <c r="E8">
        <v>18</v>
      </c>
      <c r="F8">
        <v>20</v>
      </c>
      <c r="G8">
        <v>18</v>
      </c>
    </row>
    <row r="9" spans="1:7">
      <c r="A9" t="s">
        <v>420</v>
      </c>
      <c r="D9" t="s">
        <v>443</v>
      </c>
      <c r="F9">
        <v>8</v>
      </c>
      <c r="G9">
        <v>199</v>
      </c>
    </row>
    <row r="10" spans="1:7">
      <c r="A10" t="s">
        <v>414</v>
      </c>
      <c r="B10" t="s">
        <v>277</v>
      </c>
      <c r="C10" t="s">
        <v>277</v>
      </c>
      <c r="D10" t="s">
        <v>443</v>
      </c>
      <c r="F10">
        <v>79</v>
      </c>
      <c r="G10">
        <v>52</v>
      </c>
    </row>
    <row r="11" spans="1:7">
      <c r="A11" t="s">
        <v>446</v>
      </c>
      <c r="D11" t="s">
        <v>443</v>
      </c>
      <c r="E11">
        <v>-153</v>
      </c>
      <c r="F11">
        <v>-7</v>
      </c>
      <c r="G11">
        <v>-14</v>
      </c>
    </row>
    <row r="12" spans="1:7">
      <c r="A12" t="s">
        <v>421</v>
      </c>
      <c r="B12" t="s">
        <v>241</v>
      </c>
      <c r="C12" t="s">
        <v>241</v>
      </c>
      <c r="D12" t="s">
        <v>443</v>
      </c>
      <c r="F12">
        <v>1</v>
      </c>
      <c r="G12">
        <v>120</v>
      </c>
    </row>
    <row r="13" spans="1:7">
      <c r="A13" t="s">
        <v>447</v>
      </c>
      <c r="B13" t="s">
        <v>240</v>
      </c>
      <c r="C13" t="s">
        <v>240</v>
      </c>
      <c r="D13" t="s">
        <v>443</v>
      </c>
      <c r="E13">
        <v>13</v>
      </c>
      <c r="F13">
        <v>62</v>
      </c>
    </row>
    <row r="14" spans="1:7">
      <c r="A14" t="s">
        <v>395</v>
      </c>
      <c r="B14" t="s">
        <v>269</v>
      </c>
      <c r="C14" t="s">
        <v>269</v>
      </c>
      <c r="D14" t="s">
        <v>443</v>
      </c>
      <c r="E14">
        <v>146</v>
      </c>
      <c r="F14">
        <v>-34</v>
      </c>
      <c r="G14">
        <v>168</v>
      </c>
    </row>
    <row r="15" spans="1:7">
      <c r="A15" t="s">
        <v>448</v>
      </c>
      <c r="B15" t="s">
        <v>250</v>
      </c>
      <c r="C15" t="s">
        <v>250</v>
      </c>
      <c r="D15" t="s">
        <v>443</v>
      </c>
      <c r="E15">
        <v>46</v>
      </c>
      <c r="F15">
        <v>46</v>
      </c>
      <c r="G15">
        <v>30</v>
      </c>
    </row>
    <row r="16" spans="1:7">
      <c r="A16" t="s">
        <v>449</v>
      </c>
      <c r="B16" t="s">
        <v>248</v>
      </c>
      <c r="C16" t="s">
        <v>248</v>
      </c>
      <c r="D16" t="s">
        <v>443</v>
      </c>
      <c r="E16">
        <v>104</v>
      </c>
      <c r="F16">
        <v>83</v>
      </c>
      <c r="G16">
        <v>71</v>
      </c>
    </row>
    <row r="17" spans="1:7">
      <c r="A17" t="s">
        <v>450</v>
      </c>
      <c r="B17" t="s">
        <v>276</v>
      </c>
      <c r="C17" t="s">
        <v>276</v>
      </c>
      <c r="D17" t="s">
        <v>443</v>
      </c>
      <c r="E17">
        <v>-13</v>
      </c>
      <c r="F17">
        <v>-6</v>
      </c>
      <c r="G17">
        <v>6</v>
      </c>
    </row>
    <row r="18" spans="1:7">
      <c r="A18" t="s">
        <v>451</v>
      </c>
      <c r="D18" t="s">
        <v>443</v>
      </c>
    </row>
    <row r="19" spans="1:7">
      <c r="A19" t="s">
        <v>452</v>
      </c>
      <c r="B19" t="s">
        <v>265</v>
      </c>
      <c r="C19" t="s">
        <v>265</v>
      </c>
      <c r="D19" t="s">
        <v>443</v>
      </c>
      <c r="E19">
        <v>-169</v>
      </c>
      <c r="F19">
        <v>-57</v>
      </c>
      <c r="G19">
        <v>-256</v>
      </c>
    </row>
    <row r="20" spans="1:7">
      <c r="A20" t="s">
        <v>378</v>
      </c>
      <c r="B20" t="s">
        <v>261</v>
      </c>
      <c r="C20" t="s">
        <v>261</v>
      </c>
      <c r="D20" t="s">
        <v>443</v>
      </c>
      <c r="E20">
        <v>-21</v>
      </c>
      <c r="F20">
        <v>6</v>
      </c>
      <c r="G20">
        <v>-38</v>
      </c>
    </row>
    <row r="21" spans="1:7">
      <c r="A21" t="s">
        <v>453</v>
      </c>
      <c r="B21" t="s">
        <v>264</v>
      </c>
      <c r="C21" t="s">
        <v>264</v>
      </c>
      <c r="D21" t="s">
        <v>443</v>
      </c>
      <c r="E21">
        <v>-20</v>
      </c>
      <c r="F21">
        <v>-28</v>
      </c>
      <c r="G21">
        <v>-23</v>
      </c>
    </row>
    <row r="22" spans="1:7">
      <c r="A22" t="s">
        <v>454</v>
      </c>
      <c r="B22" t="s">
        <v>251</v>
      </c>
      <c r="C22" t="s">
        <v>251</v>
      </c>
      <c r="D22" t="s">
        <v>443</v>
      </c>
      <c r="E22">
        <v>-30</v>
      </c>
      <c r="F22">
        <v>26</v>
      </c>
      <c r="G22">
        <v>22</v>
      </c>
    </row>
    <row r="23" spans="1:7">
      <c r="A23" t="s">
        <v>455</v>
      </c>
      <c r="B23" t="s">
        <v>273</v>
      </c>
      <c r="C23" t="s">
        <v>273</v>
      </c>
      <c r="D23" t="s">
        <v>443</v>
      </c>
      <c r="E23">
        <v>76</v>
      </c>
      <c r="F23">
        <v>-185</v>
      </c>
      <c r="G23">
        <v>167</v>
      </c>
    </row>
    <row r="24" spans="1:7">
      <c r="A24" t="s">
        <v>456</v>
      </c>
      <c r="B24" t="s">
        <v>285</v>
      </c>
      <c r="C24" t="s">
        <v>285</v>
      </c>
      <c r="D24" t="s">
        <v>443</v>
      </c>
      <c r="E24">
        <v>1228</v>
      </c>
      <c r="F24">
        <v>948</v>
      </c>
      <c r="G24">
        <v>1160</v>
      </c>
    </row>
    <row r="25" spans="1:7">
      <c r="A25" t="s">
        <v>457</v>
      </c>
      <c r="B25" t="s">
        <v>231</v>
      </c>
      <c r="C25" t="s">
        <v>231</v>
      </c>
      <c r="D25" t="s">
        <v>458</v>
      </c>
    </row>
    <row r="26" spans="1:7">
      <c r="A26" t="s">
        <v>459</v>
      </c>
      <c r="B26" t="s">
        <v>287</v>
      </c>
      <c r="C26" t="s">
        <v>287</v>
      </c>
      <c r="D26" t="s">
        <v>458</v>
      </c>
      <c r="E26">
        <v>-399</v>
      </c>
      <c r="F26">
        <v>-427</v>
      </c>
      <c r="G26">
        <v>-404</v>
      </c>
    </row>
    <row r="27" spans="1:7">
      <c r="A27" t="s">
        <v>460</v>
      </c>
      <c r="B27" t="s">
        <v>287</v>
      </c>
      <c r="C27" t="s">
        <v>287</v>
      </c>
      <c r="D27" t="s">
        <v>458</v>
      </c>
      <c r="E27">
        <v>-723</v>
      </c>
      <c r="F27">
        <v>-2951</v>
      </c>
      <c r="G27">
        <v>-1279</v>
      </c>
    </row>
    <row r="28" spans="1:7">
      <c r="A28" t="s">
        <v>461</v>
      </c>
      <c r="B28" t="s">
        <v>288</v>
      </c>
      <c r="C28" t="s">
        <v>288</v>
      </c>
      <c r="D28" t="s">
        <v>458</v>
      </c>
      <c r="E28">
        <v>207</v>
      </c>
      <c r="F28">
        <v>35</v>
      </c>
      <c r="G28">
        <v>43</v>
      </c>
    </row>
    <row r="29" spans="1:7">
      <c r="A29" t="s">
        <v>462</v>
      </c>
      <c r="D29" t="s">
        <v>458</v>
      </c>
      <c r="E29">
        <v>-28</v>
      </c>
    </row>
    <row r="30" spans="1:7">
      <c r="A30" t="s">
        <v>463</v>
      </c>
      <c r="D30" t="s">
        <v>458</v>
      </c>
      <c r="E30">
        <v>26</v>
      </c>
      <c r="G30">
        <v>13</v>
      </c>
    </row>
    <row r="31" spans="1:7">
      <c r="A31" t="s">
        <v>464</v>
      </c>
      <c r="B31" t="s">
        <v>296</v>
      </c>
      <c r="C31" t="s">
        <v>296</v>
      </c>
      <c r="D31" t="s">
        <v>458</v>
      </c>
      <c r="E31">
        <v>-917</v>
      </c>
      <c r="F31">
        <v>-3343</v>
      </c>
      <c r="G31">
        <v>-1627</v>
      </c>
    </row>
    <row r="32" spans="1:7">
      <c r="A32" t="s">
        <v>465</v>
      </c>
      <c r="B32" t="s">
        <v>297</v>
      </c>
      <c r="C32" t="s">
        <v>297</v>
      </c>
      <c r="D32" t="s">
        <v>466</v>
      </c>
    </row>
    <row r="33" spans="1:7">
      <c r="A33" t="s">
        <v>467</v>
      </c>
      <c r="B33" t="s">
        <v>299</v>
      </c>
      <c r="C33" t="s">
        <v>299</v>
      </c>
      <c r="D33" t="s">
        <v>458</v>
      </c>
      <c r="E33">
        <v>4312</v>
      </c>
      <c r="F33">
        <v>544</v>
      </c>
      <c r="G33">
        <v>1289</v>
      </c>
    </row>
    <row r="34" spans="1:7">
      <c r="A34" t="s">
        <v>468</v>
      </c>
      <c r="B34" t="s">
        <v>302</v>
      </c>
      <c r="C34" t="s">
        <v>302</v>
      </c>
      <c r="D34" t="s">
        <v>458</v>
      </c>
      <c r="E34">
        <v>-4252</v>
      </c>
      <c r="F34">
        <v>-454</v>
      </c>
      <c r="G34">
        <v>-1739</v>
      </c>
    </row>
    <row r="35" spans="1:7">
      <c r="A35" t="s">
        <v>469</v>
      </c>
      <c r="B35" t="s">
        <v>299</v>
      </c>
      <c r="C35" t="s">
        <v>299</v>
      </c>
      <c r="D35" t="s">
        <v>466</v>
      </c>
      <c r="F35">
        <v>2115</v>
      </c>
      <c r="G35">
        <v>4000</v>
      </c>
    </row>
    <row r="36" spans="1:7">
      <c r="A36" t="s">
        <v>470</v>
      </c>
      <c r="B36" t="s">
        <v>300</v>
      </c>
      <c r="C36" t="s">
        <v>300</v>
      </c>
      <c r="D36" t="s">
        <v>466</v>
      </c>
      <c r="G36">
        <v>-2000</v>
      </c>
    </row>
    <row r="37" spans="1:7">
      <c r="A37" t="s">
        <v>471</v>
      </c>
      <c r="D37" t="s">
        <v>458</v>
      </c>
      <c r="G37">
        <v>-85</v>
      </c>
    </row>
    <row r="38" spans="1:7">
      <c r="A38" t="s">
        <v>472</v>
      </c>
      <c r="B38" t="s">
        <v>298</v>
      </c>
      <c r="C38" t="s">
        <v>298</v>
      </c>
      <c r="D38" t="s">
        <v>466</v>
      </c>
      <c r="E38">
        <v>1</v>
      </c>
      <c r="F38">
        <v>27</v>
      </c>
      <c r="G38">
        <v>3</v>
      </c>
    </row>
    <row r="39" spans="1:7">
      <c r="A39" t="s">
        <v>473</v>
      </c>
      <c r="B39" t="s">
        <v>474</v>
      </c>
      <c r="C39" t="s">
        <v>293</v>
      </c>
      <c r="D39" t="s">
        <v>458</v>
      </c>
      <c r="E39">
        <v>-59</v>
      </c>
      <c r="F39">
        <v>-90</v>
      </c>
      <c r="G39">
        <v>-47</v>
      </c>
    </row>
    <row r="40" spans="1:7">
      <c r="A40" t="s">
        <v>475</v>
      </c>
      <c r="D40" t="s">
        <v>458</v>
      </c>
      <c r="E40">
        <v>-296</v>
      </c>
      <c r="F40">
        <v>-203</v>
      </c>
      <c r="G40">
        <v>-134</v>
      </c>
    </row>
    <row r="41" spans="1:7">
      <c r="A41" t="s">
        <v>476</v>
      </c>
      <c r="D41" t="s">
        <v>458</v>
      </c>
      <c r="F41">
        <v>-45</v>
      </c>
      <c r="G41">
        <v>-78</v>
      </c>
    </row>
    <row r="42" spans="1:7">
      <c r="A42" t="s">
        <v>477</v>
      </c>
      <c r="B42" t="s">
        <v>478</v>
      </c>
      <c r="C42" t="s">
        <v>478</v>
      </c>
      <c r="D42" t="s">
        <v>458</v>
      </c>
      <c r="E42">
        <v>-67</v>
      </c>
    </row>
    <row r="43" spans="1:7">
      <c r="A43" t="s">
        <v>479</v>
      </c>
      <c r="B43" t="s">
        <v>298</v>
      </c>
      <c r="C43" t="s">
        <v>298</v>
      </c>
      <c r="D43" t="s">
        <v>466</v>
      </c>
      <c r="E43">
        <v>-19</v>
      </c>
      <c r="F43">
        <v>-31</v>
      </c>
      <c r="G43">
        <v>-29</v>
      </c>
    </row>
    <row r="44" spans="1:7">
      <c r="A44" t="s">
        <v>480</v>
      </c>
      <c r="D44" t="s">
        <v>466</v>
      </c>
      <c r="E44">
        <v>46</v>
      </c>
      <c r="G44">
        <v>6</v>
      </c>
    </row>
    <row r="45" spans="1:7">
      <c r="A45" t="s">
        <v>481</v>
      </c>
      <c r="B45" t="s">
        <v>311</v>
      </c>
      <c r="C45" t="s">
        <v>311</v>
      </c>
      <c r="D45" t="s">
        <v>466</v>
      </c>
      <c r="E45">
        <v>-334</v>
      </c>
      <c r="F45">
        <v>1863</v>
      </c>
      <c r="G45">
        <v>1186</v>
      </c>
    </row>
    <row r="46" spans="1:7">
      <c r="A46" t="s">
        <v>482</v>
      </c>
      <c r="B46" t="s">
        <v>313</v>
      </c>
      <c r="C46" t="s">
        <v>313</v>
      </c>
      <c r="D46" t="s">
        <v>466</v>
      </c>
      <c r="E46">
        <v>-3</v>
      </c>
    </row>
    <row r="47" spans="1:7">
      <c r="A47" t="s">
        <v>483</v>
      </c>
      <c r="B47" t="s">
        <v>484</v>
      </c>
      <c r="C47" t="s">
        <v>312</v>
      </c>
      <c r="D47" t="s">
        <v>466</v>
      </c>
      <c r="E47">
        <v>-26</v>
      </c>
      <c r="F47">
        <v>-532</v>
      </c>
      <c r="G47">
        <v>719</v>
      </c>
    </row>
    <row r="48" spans="1:7">
      <c r="A48" t="s">
        <v>485</v>
      </c>
      <c r="B48" t="s">
        <v>486</v>
      </c>
      <c r="C48" t="s">
        <v>315</v>
      </c>
      <c r="D48" t="s">
        <v>466</v>
      </c>
      <c r="E48">
        <v>226</v>
      </c>
      <c r="F48">
        <v>758</v>
      </c>
      <c r="G48">
        <v>39</v>
      </c>
    </row>
    <row r="49" spans="1:7">
      <c r="A49" t="s">
        <v>487</v>
      </c>
      <c r="D49" t="s">
        <v>466</v>
      </c>
    </row>
    <row r="50" spans="1:7">
      <c r="A50" t="s">
        <v>488</v>
      </c>
      <c r="D50" t="s">
        <v>466</v>
      </c>
    </row>
    <row r="51" spans="1:7">
      <c r="A51" t="s">
        <v>489</v>
      </c>
      <c r="D51" t="s">
        <v>466</v>
      </c>
    </row>
    <row r="52" spans="1:7">
      <c r="A52" t="s">
        <v>441</v>
      </c>
      <c r="D52" t="s">
        <v>466</v>
      </c>
    </row>
    <row r="53" spans="1:7">
      <c r="D53" t="s">
        <v>466</v>
      </c>
    </row>
    <row r="54" spans="1:7">
      <c r="A54" t="s">
        <v>490</v>
      </c>
      <c r="D54" t="s">
        <v>466</v>
      </c>
    </row>
    <row r="55" spans="1:7">
      <c r="A55" t="s">
        <v>491</v>
      </c>
      <c r="D55" t="s">
        <v>466</v>
      </c>
      <c r="E55">
        <v>455</v>
      </c>
      <c r="F55">
        <v>410</v>
      </c>
      <c r="G55">
        <v>245</v>
      </c>
    </row>
    <row r="56" spans="1:7">
      <c r="A56" t="s">
        <v>492</v>
      </c>
      <c r="B56" t="s">
        <v>493</v>
      </c>
      <c r="C56" t="s">
        <v>247</v>
      </c>
      <c r="D56" t="s">
        <v>443</v>
      </c>
      <c r="E56">
        <v>25</v>
      </c>
      <c r="F56">
        <v>281</v>
      </c>
      <c r="G56">
        <v>67</v>
      </c>
    </row>
    <row r="57" spans="1:7">
      <c r="A57" t="s">
        <v>494</v>
      </c>
      <c r="D57" t="s">
        <v>466</v>
      </c>
    </row>
    <row r="58" spans="1:7">
      <c r="A58" t="s">
        <v>495</v>
      </c>
      <c r="B58" t="s">
        <v>287</v>
      </c>
      <c r="C58" t="s">
        <v>287</v>
      </c>
      <c r="D58" t="s">
        <v>458</v>
      </c>
      <c r="E58">
        <v>394</v>
      </c>
      <c r="F58">
        <v>462</v>
      </c>
      <c r="G58">
        <v>307</v>
      </c>
    </row>
    <row r="59" spans="1:7">
      <c r="A59" t="s">
        <v>496</v>
      </c>
      <c r="D59" t="s">
        <v>466</v>
      </c>
      <c r="E59">
        <v>11</v>
      </c>
      <c r="F59">
        <v>295</v>
      </c>
      <c r="G59">
        <v>75</v>
      </c>
    </row>
    <row r="60" spans="1:7">
      <c r="A60" t="s">
        <v>497</v>
      </c>
      <c r="D60" t="s">
        <v>466</v>
      </c>
    </row>
    <row r="61" spans="1:7">
      <c r="A61" t="s">
        <v>498</v>
      </c>
      <c r="D61" t="s">
        <v>466</v>
      </c>
    </row>
    <row r="62" spans="1:7">
      <c r="A62" t="s">
        <v>499</v>
      </c>
      <c r="D62" t="s">
        <v>466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52B57F-CFD4-4F1F-97C2-BC8DDA22F8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64A652-F397-4F6D-8162-10B5E9EE8D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D5C8A0-4F44-4FD4-956B-E1309EC755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2021-10-18T06:12:09Z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