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 activeTab="1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92" i="1"/>
  <c r="F92" i="1"/>
  <c r="G432" i="1" l="1"/>
  <c r="G433" i="1" s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O382" i="1"/>
  <c r="L382" i="1"/>
  <c r="O381" i="1"/>
  <c r="N381" i="1"/>
  <c r="M381" i="1"/>
  <c r="L381" i="1"/>
  <c r="K381" i="1"/>
  <c r="J381" i="1"/>
  <c r="G381" i="1"/>
  <c r="F381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K369" i="1"/>
  <c r="I369" i="1"/>
  <c r="H369" i="1"/>
  <c r="M368" i="1"/>
  <c r="K368" i="1"/>
  <c r="J368" i="1"/>
  <c r="O366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M377" i="1" s="1"/>
  <c r="L11" i="1"/>
  <c r="K11" i="1"/>
  <c r="J11" i="1"/>
  <c r="I11" i="1"/>
  <c r="H11" i="1"/>
  <c r="O10" i="1"/>
  <c r="O376" i="1" s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65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76" i="1" s="1"/>
  <c r="F12" i="1"/>
  <c r="F161" i="1"/>
  <c r="F8" i="1" s="1"/>
  <c r="G382" i="1"/>
  <c r="G383" i="1"/>
  <c r="F383" i="1"/>
  <c r="F382" i="1"/>
  <c r="F384" i="1"/>
  <c r="F13" i="1"/>
  <c r="F377" i="1"/>
  <c r="F385" i="1"/>
  <c r="F353" i="1"/>
  <c r="F355" i="1" s="1"/>
  <c r="F357" i="1" s="1"/>
  <c r="G384" i="1"/>
  <c r="G13" i="1"/>
  <c r="G377" i="1"/>
  <c r="G353" i="1"/>
  <c r="G355" i="1" s="1"/>
  <c r="G357" i="1" s="1"/>
  <c r="G385" i="1"/>
  <c r="H384" i="1"/>
  <c r="K377" i="1"/>
  <c r="I378" i="1"/>
  <c r="M382" i="1"/>
  <c r="K383" i="1"/>
  <c r="I384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F363" i="1"/>
  <c r="N368" i="1"/>
  <c r="N372" i="1"/>
  <c r="H376" i="1"/>
  <c r="N377" i="1"/>
  <c r="L378" i="1"/>
  <c r="H382" i="1"/>
  <c r="J383" i="1"/>
  <c r="M372" i="1"/>
  <c r="G363" i="1"/>
  <c r="O368" i="1"/>
  <c r="K370" i="1"/>
  <c r="I371" i="1"/>
  <c r="O372" i="1"/>
  <c r="I376" i="1"/>
  <c r="O377" i="1"/>
  <c r="M378" i="1"/>
  <c r="I382" i="1"/>
  <c r="K373" i="1"/>
  <c r="I375" i="1"/>
  <c r="I381" i="1"/>
  <c r="F44" i="1"/>
  <c r="H363" i="1"/>
  <c r="K384" i="1"/>
  <c r="G44" i="1"/>
  <c r="I363" i="1"/>
  <c r="G14" i="1" l="1"/>
  <c r="G366" i="1"/>
  <c r="F366" i="1"/>
  <c r="F14" i="1"/>
  <c r="F376" i="1"/>
  <c r="G378" i="1"/>
  <c r="G370" i="1"/>
  <c r="G59" i="1"/>
  <c r="G67" i="1" s="1"/>
  <c r="G71" i="1" s="1"/>
  <c r="F59" i="1"/>
  <c r="F67" i="1" s="1"/>
  <c r="F71" i="1" s="1"/>
  <c r="F378" i="1"/>
  <c r="F370" i="1"/>
  <c r="F6" i="1" l="1"/>
  <c r="F373" i="1"/>
  <c r="F83" i="1"/>
  <c r="F372" i="1"/>
  <c r="G373" i="1"/>
  <c r="G83" i="1"/>
  <c r="G6" i="1"/>
  <c r="G372" i="1"/>
  <c r="G371" i="1" l="1"/>
  <c r="G365" i="1"/>
  <c r="F365" i="1"/>
  <c r="F371" i="1"/>
</calcChain>
</file>

<file path=xl/sharedStrings.xml><?xml version="1.0" encoding="utf-8"?>
<sst xmlns="http://schemas.openxmlformats.org/spreadsheetml/2006/main" count="875" uniqueCount="542">
  <si>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</si>
  <si>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</si>
  <si>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</si>
  <si>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</si>
  <si>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</si>
  <si>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</si>
  <si>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</si>
  <si>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</si>
  <si>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</si>
  <si>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</si>
  <si>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</si>
  <si>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</si>
  <si>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</si>
  <si>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</si>
  <si>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</si>
  <si>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</si>
  <si>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</si>
  <si>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</si>
  <si>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</si>
  <si>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</si>
  <si>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</si>
  <si>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</si>
  <si>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</si>
  <si>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</si>
  <si>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</si>
  <si>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</si>
  <si>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</si>
  <si>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</si>
  <si>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</si>
  <si>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</si>
  <si>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</si>
  <si>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</si>
  <si>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</si>
  <si>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</si>
  <si>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</si>
  <si>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</si>
  <si>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</si>
  <si>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</si>
  <si>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</si>
  <si>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</si>
  <si>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</si>
  <si>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</si>
  <si>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</si>
  <si>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</si>
  <si>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</si>
  <si>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</si>
  <si>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</si>
  <si>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</si>
  <si>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</si>
  <si>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</si>
  <si>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</si>
  <si>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</si>
  <si>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</si>
  <si>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</si>
  <si>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</si>
  <si>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</si>
  <si>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</si>
  <si>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</si>
  <si>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</si>
  <si>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</si>
  <si>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</si>
  <si>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</si>
  <si>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</si>
  <si>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</si>
  <si>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</si>
  <si>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</si>
  <si>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</si>
  <si>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</si>
  <si>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</si>
  <si>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</si>
  <si>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</si>
  <si>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</si>
  <si>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</si>
  <si>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</si>
  <si>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</si>
  <si>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</si>
  <si>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</si>
  <si>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</si>
  <si>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</si>
  <si>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</si>
  <si>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</si>
  <si>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</si>
  <si>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</si>
  <si>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</si>
  <si>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</si>
  <si>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</si>
  <si>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</si>
  <si>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</si>
  <si>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</si>
  <si>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</si>
  <si>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</si>
  <si>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</si>
  <si>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</si>
  <si>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</si>
  <si>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</si>
  <si>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</si>
  <si>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</si>
  <si>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</si>
  <si>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</si>
  <si>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</si>
  <si>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</si>
  <si>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</si>
  <si>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</si>
  <si>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</si>
  <si>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</si>
  <si>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</si>
  <si>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</si>
  <si>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</si>
  <si>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</si>
  <si>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</si>
  <si>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</si>
  <si>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</si>
  <si>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</si>
  <si>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</si>
  <si>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</si>
  <si>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</si>
  <si>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</si>
  <si>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</si>
  <si>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</si>
  <si>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</si>
  <si>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</si>
  <si>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</si>
  <si>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</si>
  <si>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</si>
  <si>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</si>
  <si>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</si>
  <si>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</si>
  <si>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</si>
  <si>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</si>
  <si>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</si>
  <si>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</si>
  <si>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</si>
  <si>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</si>
  <si>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</si>
  <si>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</si>
  <si>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</si>
  <si>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</si>
  <si>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</si>
  <si>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</si>
  <si>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</si>
  <si>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</si>
  <si>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</si>
  <si>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</si>
  <si>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</si>
  <si>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</si>
  <si>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</si>
  <si>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</si>
  <si>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</si>
  <si>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</si>
  <si>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</si>
  <si>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</si>
  <si>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</si>
  <si>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</si>
  <si>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</si>
  <si>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</si>
  <si>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</si>
  <si>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</si>
  <si>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</si>
  <si>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</si>
  <si>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</si>
  <si>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</si>
  <si>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</si>
  <si>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</si>
  <si>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</si>
  <si>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</si>
  <si>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</si>
  <si>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</si>
  <si>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</si>
  <si>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</si>
  <si>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</si>
  <si>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</si>
  <si>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</si>
  <si>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</si>
  <si>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</si>
  <si>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</si>
  <si>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</si>
  <si>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</si>
  <si>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</si>
  <si>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</si>
  <si>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</si>
  <si>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</si>
  <si>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</si>
  <si>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</si>
  <si>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</si>
  <si>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</si>
  <si>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</si>
  <si>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</si>
  <si>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</si>
  <si>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</si>
  <si>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</si>
  <si>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</si>
  <si>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</si>
  <si>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</si>
  <si>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</si>
  <si>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</si>
  <si>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</si>
  <si>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</si>
  <si>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</si>
  <si>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</si>
  <si>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</si>
  <si>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</si>
  <si>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</si>
  <si>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</si>
  <si>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</si>
  <si>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</si>
  <si>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</si>
  <si>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</si>
  <si>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</si>
  <si>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</si>
  <si>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</si>
  <si>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</si>
  <si>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</si>
  <si>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</si>
  <si>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</si>
  <si>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</si>
  <si>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</si>
  <si>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</si>
  <si>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</si>
  <si>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</si>
  <si>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</si>
  <si>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</si>
  <si>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</si>
  <si>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</si>
  <si>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</si>
  <si>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</si>
  <si>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</si>
  <si>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</si>
  <si>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</si>
  <si>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</si>
  <si>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</si>
  <si>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</si>
  <si>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</si>
  <si>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</si>
  <si>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</si>
  <si>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</si>
  <si>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</si>
  <si>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</si>
  <si>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</si>
  <si>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</si>
  <si>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</si>
  <si>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</si>
  <si>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</si>
  <si>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</si>
  <si>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</si>
  <si>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</si>
  <si>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</si>
  <si>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</si>
  <si>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</si>
  <si>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</si>
  <si>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</si>
  <si>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</si>
  <si>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</si>
  <si>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</si>
  <si>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</si>
  <si>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</si>
  <si>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</si>
  <si>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</si>
  <si>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</si>
  <si>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</si>
  <si>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</si>
  <si>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</si>
  <si>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</si>
  <si>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</si>
  <si>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</si>
  <si>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</si>
  <si>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</si>
  <si>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</si>
  <si>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</si>
  <si>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</si>
  <si>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</si>
  <si>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</si>
  <si>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</si>
  <si>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</si>
  <si>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</si>
  <si>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</si>
  <si>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</si>
  <si>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</si>
  <si>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</si>
  <si>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</si>
  <si>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</si>
  <si>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</si>
  <si>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</si>
  <si>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</si>
  <si>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</si>
  <si>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</si>
  <si>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</si>
  <si>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</si>
  <si>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</si>
  <si>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</si>
  <si>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</si>
  <si>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</si>
  <si>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</si>
  <si>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</si>
  <si>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</si>
  <si>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</si>
  <si>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</si>
  <si>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</si>
  <si>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</si>
  <si>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</si>
  <si>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</si>
  <si>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</si>
  <si>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</si>
  <si>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</si>
  <si>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</si>
  <si>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</si>
  <si>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</si>
  <si>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</si>
  <si>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</si>
  <si>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</si>
  <si>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</si>
  <si>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</si>
  <si>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</si>
  <si>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</si>
  <si>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</si>
  <si>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</si>
  <si>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</si>
  <si>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</si>
  <si>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</si>
  <si>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</si>
  <si>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</si>
  <si>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</si>
  <si>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</si>
  <si>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</si>
  <si>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</si>
  <si>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</si>
  <si>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</si>
  <si>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</si>
  <si>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</si>
  <si>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</si>
  <si>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</si>
  <si>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</si>
  <si>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</si>
  <si>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</si>
  <si>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</si>
  <si>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</si>
  <si>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</si>
  <si>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</si>
  <si>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</si>
  <si>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</si>
  <si>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</si>
  <si>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</si>
  <si>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</si>
  <si>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</si>
  <si>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</si>
  <si>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</si>
  <si>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</si>
  <si>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</si>
  <si>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</si>
  <si>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</si>
  <si>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</si>
  <si>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</si>
  <si>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</si>
  <si>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</si>
  <si>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</si>
  <si>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</si>
  <si>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</si>
  <si>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</si>
  <si>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</si>
  <si>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</si>
  <si>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</si>
  <si>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</si>
  <si>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</si>
  <si>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</si>
  <si>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</si>
  <si>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</si>
  <si>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</si>
  <si>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</si>
  <si>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</si>
  <si>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</si>
  <si>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</si>
  <si>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</si>
  <si>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</si>
  <si>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</si>
  <si>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</si>
  <si>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 of Contents</t>
  </si>
  <si>
    <t>ALASKA COMMUNICATIONS SYSTEMS GROUP, INC</t>
  </si>
  <si>
    <t>Consolidated Balance Sheets</t>
  </si>
  <si>
    <t>December 31, 2018 and 2017</t>
  </si>
  <si>
    <t>(In Thousands, Except Per Share Amounts)</t>
  </si>
  <si>
    <t>Assets</t>
  </si>
  <si>
    <t>Current assets:</t>
  </si>
  <si>
    <t>Cash and cash equivalents</t>
  </si>
  <si>
    <t>Restricted cash</t>
  </si>
  <si>
    <t>Short-term investments</t>
  </si>
  <si>
    <t>Accounts receivable, net</t>
  </si>
  <si>
    <t>Materials and supplies</t>
  </si>
  <si>
    <t>Prepayments and other current assets</t>
  </si>
  <si>
    <t>Prepayments</t>
  </si>
  <si>
    <t>Total current assets</t>
  </si>
  <si>
    <t>Property, plant and equipment</t>
  </si>
  <si>
    <t>Less: accumulated depreciation and amortization</t>
  </si>
  <si>
    <t>Property, plant and equipment, net</t>
  </si>
  <si>
    <t>Deferred income taxes</t>
  </si>
  <si>
    <t>Other assets</t>
  </si>
  <si>
    <t>Total assets</t>
  </si>
  <si>
    <t>Liabilities and Stockholders' Equity</t>
  </si>
  <si>
    <t>Current liabilities:</t>
  </si>
  <si>
    <t>Current portion of long-term obligations</t>
  </si>
  <si>
    <t>Accounts payable, accrued and other current liabilities</t>
  </si>
  <si>
    <t>Advance billings and customer deposits</t>
  </si>
  <si>
    <t>Total current liabilities</t>
  </si>
  <si>
    <t>Long-term obligations, net of current portion</t>
  </si>
  <si>
    <t>Other long-term liabilities, net of current portion</t>
  </si>
  <si>
    <t>Total liabilities</t>
  </si>
  <si>
    <t>Commitments and contingencies</t>
  </si>
  <si>
    <t>Alaska Communications stockholders' equity:</t>
  </si>
  <si>
    <t>Common stock, $0.01 par value; 145,000 authorized; 53,268 and 52,526 issued and outstanding at</t>
  </si>
  <si>
    <t>December 31, 2018 and 2017, respectively</t>
  </si>
  <si>
    <t>Additional paid in capital</t>
  </si>
  <si>
    <t>Retained earnings (accumulated deficit)</t>
  </si>
  <si>
    <t>Accumulated other comprehensive loss</t>
  </si>
  <si>
    <t>Total Alaska Communications stockholders' equity</t>
  </si>
  <si>
    <t>Noncontrolling interest</t>
  </si>
  <si>
    <t>Total stockholders' equity</t>
  </si>
  <si>
    <t>Operating revenues</t>
  </si>
  <si>
    <t>Revenue</t>
  </si>
  <si>
    <t>Operating expenses:</t>
  </si>
  <si>
    <t>Cost of services and sales (excluding depreciation and amortization)</t>
  </si>
  <si>
    <t>Selling, general and administrative</t>
  </si>
  <si>
    <t>Depreciation and amortization</t>
  </si>
  <si>
    <t>Loss on disposal of assets, net</t>
  </si>
  <si>
    <t>Gain on Disposals</t>
  </si>
  <si>
    <t>Total operating expenses</t>
  </si>
  <si>
    <t>Operating income</t>
  </si>
  <si>
    <t>Other income and (expense):</t>
  </si>
  <si>
    <t>Interest expense</t>
  </si>
  <si>
    <t>Loss on extinguishment of debt</t>
  </si>
  <si>
    <t>Other Income - net</t>
  </si>
  <si>
    <t>Interest income</t>
  </si>
  <si>
    <t>Other</t>
  </si>
  <si>
    <t>Total other income and (expense)</t>
  </si>
  <si>
    <t>Income (loss) before income tax expense</t>
  </si>
  <si>
    <t>Profit before Zakat</t>
  </si>
  <si>
    <t>Income tax expense</t>
  </si>
  <si>
    <t>Net income (loss)</t>
  </si>
  <si>
    <t>Less net loss attributable to noncontrolling interest</t>
  </si>
  <si>
    <t>Net income (loss) attributable to Alaska Communications</t>
  </si>
  <si>
    <t>Other comprehensive (loss) income:</t>
  </si>
  <si>
    <t>Total Other Comprehensive Income</t>
  </si>
  <si>
    <t>Minimum pension liability adjustment</t>
  </si>
  <si>
    <t>Income tax effect</t>
  </si>
  <si>
    <t>Amortization of defined benefit plan loss</t>
  </si>
  <si>
    <t>Interest rate swap marked to fair value</t>
  </si>
  <si>
    <t>Reclassification of (gain) loss on interest rate swaps</t>
  </si>
  <si>
    <t>Total other comprehensive (loss) income</t>
  </si>
  <si>
    <t>Total Other Comprehensive Income (Loss)</t>
  </si>
  <si>
    <t>Total comprehensive income (loss) attributable to Alaska Communications</t>
  </si>
  <si>
    <t>Net loss attributable to noncontrolling interest</t>
  </si>
  <si>
    <t>Share of profit or loss from associates, JVs</t>
  </si>
  <si>
    <t>Total other comprehensive income attributable to noncontrolling interest</t>
  </si>
  <si>
    <t>Total comprehensive loss attributable to noncontrolling interest</t>
  </si>
  <si>
    <t>Total Comprehensive Loss</t>
  </si>
  <si>
    <t>Total Comprehensive Income</t>
  </si>
  <si>
    <t>Total comprehensive income (loss)</t>
  </si>
  <si>
    <t>Net income (loss) per share attributable to Alaska Communications:</t>
  </si>
  <si>
    <t>Basic</t>
  </si>
  <si>
    <t>Diluted</t>
  </si>
  <si>
    <t>Weighted average shares outstanding:</t>
  </si>
  <si>
    <t>Consolidated Statements of Cash Flows</t>
  </si>
  <si>
    <t>Years Ended December 31, 2018 and 2017</t>
  </si>
  <si>
    <t>(In Thousands)</t>
  </si>
  <si>
    <t>Cash Flows from Operating Activities:</t>
  </si>
  <si>
    <t>Operating Activities</t>
  </si>
  <si>
    <t>Adjustments to reconcile net income (loss) to net cash provided by operating activities:</t>
  </si>
  <si>
    <t>Loss on the disposal of assets</t>
  </si>
  <si>
    <t>Amortization of debt issuance costs and debt discount</t>
  </si>
  <si>
    <t>Amortization of deferred capacity revenue</t>
  </si>
  <si>
    <t>Stock-based compensation</t>
  </si>
  <si>
    <t xml:space="preserve">Adjustment for Income Tax Paid </t>
  </si>
  <si>
    <t>Charge for uncollectible accounts</t>
  </si>
  <si>
    <t>Other non-cash expense, net</t>
  </si>
  <si>
    <t>Change in income tax payable or receivable</t>
  </si>
  <si>
    <t>Changes in operating assets and liabilities</t>
  </si>
  <si>
    <t>Net cash provided by operating activities</t>
  </si>
  <si>
    <t>Cash Flows from Investing Activities:</t>
  </si>
  <si>
    <t>Investing Activities</t>
  </si>
  <si>
    <t>Capital expenditures</t>
  </si>
  <si>
    <t>Capitalized interest</t>
  </si>
  <si>
    <t>Change in unsettled capital expenditures</t>
  </si>
  <si>
    <t>Proceeds on sale of assets</t>
  </si>
  <si>
    <t>Net cash used by investing activities</t>
  </si>
  <si>
    <t>Cash Flows from Financing Activities:</t>
  </si>
  <si>
    <t>Financing Activities</t>
  </si>
  <si>
    <t>Repayments of long-term debt</t>
  </si>
  <si>
    <t>Proceeds from the issuance of long-term debt</t>
  </si>
  <si>
    <t>Debt issuance costs</t>
  </si>
  <si>
    <t>Finance Costs</t>
  </si>
  <si>
    <t>Cash paid for debt extinguishment</t>
  </si>
  <si>
    <t>Cash proceeds from noncontrolling interest</t>
  </si>
  <si>
    <t>Payment of withholding taxes on stock-based compensation</t>
  </si>
  <si>
    <t>Proceeds from the issuance of common stock</t>
  </si>
  <si>
    <t>Net cash used by financing activities</t>
  </si>
  <si>
    <t>Change in cash and cash equivalents and restricted cash</t>
  </si>
  <si>
    <t>Cash and cash equivalents and restricted cash, beginning of period</t>
  </si>
  <si>
    <t>Cash and cash equivalents at beginning of period</t>
  </si>
  <si>
    <t>Cash and cash equivalents and restricted cash, end of period</t>
  </si>
  <si>
    <t>Supplemental Cash Flow Data:</t>
  </si>
  <si>
    <t>Interest paid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</si>
  <si>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</si>
  <si>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</si>
  <si>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</si>
  <si>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</si>
  <si>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</si>
  <si>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land and buildings</t>
  </si>
  <si>
    <t>property, plant and equipment</t>
  </si>
  <si>
    <t>accumulated depreciation and amortisation</t>
  </si>
  <si>
    <t>ordinary shares</t>
  </si>
  <si>
    <t>changed value</t>
  </si>
  <si>
    <t>operating revenues</t>
  </si>
  <si>
    <t>deleted this value</t>
  </si>
  <si>
    <t>changed sign</t>
  </si>
  <si>
    <t>added value</t>
  </si>
  <si>
    <t>loss on extinguishment of debt</t>
  </si>
  <si>
    <t>other</t>
  </si>
  <si>
    <t>added value and changed sign</t>
  </si>
  <si>
    <t>current taxation</t>
  </si>
  <si>
    <t>income tax expense</t>
  </si>
  <si>
    <t>minority interest</t>
  </si>
  <si>
    <t>land,buildings and support assets*</t>
  </si>
  <si>
    <t>central office switching and transmission</t>
  </si>
  <si>
    <t>outside plant, cable and wire facilities</t>
  </si>
  <si>
    <t>construction work in progress</t>
  </si>
  <si>
    <t>less: accumulated depreciation and amortization</t>
  </si>
  <si>
    <t>other fixed assets</t>
  </si>
  <si>
    <t>construction in progress</t>
  </si>
  <si>
    <t>stock - raw materials</t>
  </si>
  <si>
    <t>materials and supplies</t>
  </si>
  <si>
    <t>restricted cash</t>
  </si>
  <si>
    <t>deleted this value &amp; added another one</t>
  </si>
  <si>
    <t>deferred tax asset</t>
  </si>
  <si>
    <t>deferred income taxes</t>
  </si>
  <si>
    <t>other non-current assets</t>
  </si>
  <si>
    <t>other assets</t>
  </si>
  <si>
    <t>current portion - long term debt</t>
  </si>
  <si>
    <t>current portion of long-term debt obligations</t>
  </si>
  <si>
    <t>other operating current liabilities</t>
  </si>
  <si>
    <t>advance billings and customer deposits</t>
  </si>
  <si>
    <t>other non-current liabilities</t>
  </si>
  <si>
    <t>other long-term liabilities, net of current portion</t>
  </si>
  <si>
    <t>deferred tax liability</t>
  </si>
  <si>
    <t>common stock, $0.01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</si>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</sst>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CA-4FE6-AB8A-407F31AA8C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B1-4F31-A2CF-BF25CC639A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2C-40AE-981C-F310787AFE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29-4108-84D8-4888186FF5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67-4654-83D3-A8EF650B2F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DE-4C5E-8A8C-8F75BF3217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BEF-475E-AB1D-4159FD04D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343-444A-9939-1AD161276F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7E-490D-9E7A-9D7508F4D0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2ED-43F7-A0B8-8DB0AAC90B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1F-4B72-8D22-6B8BBC22B4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0E-4534-B505-886017D9E0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EE-4686-88D2-0FFF031C6D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58-44A7-B088-B2085D9826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BC-47B1-B99B-FA2D2FE572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9080</v>
      </c>
      <c r="G6" s="7">
        <f t="shared" ref="G6:O6" si="1">IF(G4=$BF$1,"",G71)</f>
        <v>-6101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389688</v>
      </c>
      <c r="G7" s="7">
        <f t="shared" ref="G7:O7" si="2">IF(G4=$BF$1,"",G128)</f>
        <v>380922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65497</v>
      </c>
      <c r="G8" s="7">
        <f t="shared" ref="G8:O8" si="3">IF(G4=$BF$1,"",G161)</f>
        <v>61864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47270</v>
      </c>
      <c r="G9" s="7">
        <f t="shared" ref="G9:O9" si="4">IF(G4=$BF$1,"",G189)</f>
        <v>57391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238165</v>
      </c>
      <c r="G10" s="7">
        <f t="shared" ref="G10:O10" si="5">IF(G4=$BF$1,"",G210)</f>
        <v>230885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169750</v>
      </c>
      <c r="G11" s="7">
        <f t="shared" ref="G11:O11" si="6">IF(G4=$BF$1,"",G227)</f>
        <v>154510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455185</v>
      </c>
      <c r="G12" s="35">
        <f t="shared" ref="G12:O12" si="7">IF(G4=$BF$1,"",SUM(G7:G8))</f>
        <v>442786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455185</v>
      </c>
      <c r="G13" s="35">
        <f t="shared" ref="G13:O13" si="8">IF(G4=$BF$1,"",SUM(G9:G11))</f>
        <v>442786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232468</v>
      </c>
      <c r="G24">
        <v>226905</v>
      </c>
      <c r="P24" s="47" t="s">
        <v>507</v>
      </c>
    </row>
    <row r="25" spans="5:16">
      <c r="E25" s="1" t="s">
        <v>27</v>
      </c>
      <c r="F25">
        <v>107509</v>
      </c>
      <c r="G25">
        <v>104604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124959</v>
      </c>
      <c r="G30" s="7">
        <f>IF(G4=$BF$1,"",G24-G25+ABS(G26)-G27-G28-G29)</f>
        <v>122301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7" t="s">
        <v>509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66647</v>
      </c>
      <c r="G34">
        <v>66612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33908</v>
      </c>
      <c r="G40">
        <v>36317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100555</v>
      </c>
      <c r="G43" s="7">
        <f>G32+G33+G34+G35+G36+G37+G38+G39+G40+G41+G42</f>
        <v>102929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24404</v>
      </c>
      <c r="G44" s="7">
        <f>IF(G4=$BF$1,"",G30+G31-G43)</f>
        <v>19372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>
        <v>-125</v>
      </c>
      <c r="G45">
        <v>-50</v>
      </c>
      <c r="P45" s="47" t="s">
        <v>510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13429</v>
      </c>
      <c r="G49">
        <v>14860</v>
      </c>
      <c r="P49" s="47" t="s">
        <v>510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156</v>
      </c>
      <c r="G52">
        <v>34</v>
      </c>
    </row>
    <row r="53" spans="5:16">
      <c r="E53" s="1" t="s">
        <v>55</v>
      </c>
    </row>
    <row r="54" spans="5:16">
      <c r="E54" s="1" t="s">
        <v>56</v>
      </c>
      <c r="F54"/>
      <c r="G54">
        <v>-7527</v>
      </c>
      <c r="P54" s="47" t="s">
        <v>511</v>
      </c>
    </row>
    <row r="55" spans="5:16">
      <c r="E55" s="1" t="s">
        <v>57</v>
      </c>
    </row>
    <row r="56" spans="5:16">
      <c r="E56" s="1" t="s">
        <v>58</v>
      </c>
      <c r="F56">
        <v>-23</v>
      </c>
      <c r="G56">
        <v>615</v>
      </c>
      <c r="P56" s="47" t="s">
        <v>514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11029</v>
      </c>
      <c r="G59" s="7">
        <f>IF(G4=$BF$1,"",G44+G45+G46+G47+G48-G49-G50-G51+G52-G53+G54+G55-G56+G57+G58)</f>
        <v>-3646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 s="38">
        <v>2041</v>
      </c>
      <c r="G60" s="38">
        <v>2584</v>
      </c>
      <c r="P60" s="47" t="s">
        <v>514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8988</v>
      </c>
      <c r="G67" s="7">
        <f>IF(G4=$BF$1,"",SUM(G59,-G60,-ABS(G61),-G62,-G66))</f>
        <v>-6230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  <c r="F68">
        <v>92</v>
      </c>
      <c r="G68">
        <v>129</v>
      </c>
      <c r="P68" s="47" t="s">
        <v>514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9080</v>
      </c>
      <c r="G71" s="7">
        <f t="shared" ref="G71:O71" si="14">IF(G4=$BF$1,"",SUM(G67:G70))</f>
        <v>-6101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  <c r="F74">
        <v>-557</v>
      </c>
      <c r="G74">
        <v>404</v>
      </c>
    </row>
    <row r="75" spans="5:16">
      <c r="E75" s="1" t="s">
        <v>72</v>
      </c>
    </row>
    <row r="76" spans="5:16">
      <c r="E76" s="1" t="s">
        <v>73</v>
      </c>
      <c r="F76">
        <v>-444</v>
      </c>
      <c r="G76">
        <v>104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8079</v>
      </c>
      <c r="G83" s="7">
        <f t="shared" ref="G83:O83" si="15">IF(G4=$BF$1,"",SUM(G71:G82))</f>
        <v>-5593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197381</v>
      </c>
      <c r="G89" s="38">
        <v>195063</v>
      </c>
      <c r="P89" s="47" t="s">
        <v>511</v>
      </c>
    </row>
    <row r="90" spans="5:16">
      <c r="E90" s="1" t="s">
        <v>82</v>
      </c>
      <c r="F90" s="38">
        <v>38615</v>
      </c>
      <c r="G90" s="38">
        <v>30349</v>
      </c>
      <c r="P90" s="47" t="s">
        <v>511</v>
      </c>
    </row>
    <row r="91" spans="5:16">
      <c r="E91" s="1" t="s">
        <v>83</v>
      </c>
    </row>
    <row r="92" spans="5:16">
      <c r="E92" s="12" t="s">
        <v>84</v>
      </c>
      <c r="F92">
        <f>387008+750492</f>
        <v>1137500</v>
      </c>
      <c r="G92">
        <f>380954+739547</f>
        <v>1120501</v>
      </c>
      <c r="P92" s="47" t="s">
        <v>511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v>17126</v>
      </c>
      <c r="G95" s="38">
        <v>12016</v>
      </c>
      <c r="P95" s="47" t="s">
        <v>511</v>
      </c>
    </row>
    <row r="96" spans="5:16">
      <c r="E96" s="12"/>
    </row>
    <row r="98" spans="5:16">
      <c r="E98" s="6" t="s">
        <v>88</v>
      </c>
      <c r="F98" s="7">
        <f>F89+F90+F91+F92+F93+F94+F95+F96</f>
        <v>1390622</v>
      </c>
      <c r="G98" s="7">
        <f>IF(G4=$BF$1,"",G89+G90+G91+G92+G93+G94+G95+G96)</f>
        <v>1357929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>
        <v>-1017442</v>
      </c>
      <c r="G99">
        <v>-991816</v>
      </c>
      <c r="P99" s="47" t="s">
        <v>511</v>
      </c>
    </row>
    <row r="100" spans="5:16">
      <c r="E100" s="6" t="s">
        <v>90</v>
      </c>
      <c r="F100" s="7">
        <f>F98+F99</f>
        <v>373180</v>
      </c>
      <c r="G100" s="7">
        <f t="shared" ref="G100:O100" si="17">IF(G4=$BF$1,"",G98+G99)</f>
        <v>366113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498</v>
      </c>
      <c r="G111">
        <v>3394</v>
      </c>
      <c r="P111" s="47" t="s">
        <v>528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16010</v>
      </c>
      <c r="G125" s="38">
        <v>11415</v>
      </c>
      <c r="P125" s="47" t="s">
        <v>511</v>
      </c>
    </row>
    <row r="126" spans="5:16">
      <c r="E126" s="1" t="s">
        <v>113</v>
      </c>
      <c r="F126"/>
      <c r="G126"/>
      <c r="P126" s="47" t="s">
        <v>509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389688</v>
      </c>
      <c r="G128" s="7">
        <f t="shared" ref="G128:O128" si="19">IF(G4=$BF$1,"",G100+SUM(G104:G126))</f>
        <v>380922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13351</v>
      </c>
      <c r="G130">
        <v>4354</v>
      </c>
    </row>
    <row r="131" spans="5:16">
      <c r="E131" s="1" t="s">
        <v>118</v>
      </c>
      <c r="F131">
        <v>134</v>
      </c>
      <c r="G131">
        <v>0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13485</v>
      </c>
      <c r="G140" s="7">
        <f t="shared" ref="G140:O140" si="20">IF(G4=$BF$1,"",G130+G131+G132+G133+G134+G135+G136+G139)</f>
        <v>4354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6737</v>
      </c>
      <c r="G142" s="38">
        <v>7046</v>
      </c>
      <c r="P142" s="47" t="s">
        <v>511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6737</v>
      </c>
      <c r="G145" s="7">
        <f t="shared" ref="G145:O145" si="21">IF(G4=$BF$1,"",G141+G142+G143+G144)</f>
        <v>7046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43641</v>
      </c>
      <c r="G157">
        <v>38650</v>
      </c>
    </row>
    <row r="158" spans="5:16">
      <c r="E158" s="1" t="s">
        <v>138</v>
      </c>
    </row>
    <row r="159" spans="5:16">
      <c r="E159" s="1" t="s">
        <v>139</v>
      </c>
      <c r="F159" s="38">
        <v>1634</v>
      </c>
      <c r="G159" s="38">
        <v>11814</v>
      </c>
      <c r="P159" s="47" t="s">
        <v>511</v>
      </c>
    </row>
    <row r="160" spans="5:16">
      <c r="E160" s="6" t="s">
        <v>140</v>
      </c>
      <c r="F160" s="7">
        <f>F146+F147+F148+F149+F150+F151+F152+F153+F154+F155+F156+F157+F158+F159</f>
        <v>45275</v>
      </c>
      <c r="G160" s="7">
        <f>IF(G4=$BF$1,"",G146+G147+G148+G149+G150+G151+G152+G153+G154+G155+G156+G157+G158+G159)</f>
        <v>50464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65497</v>
      </c>
      <c r="G161" s="7">
        <f t="shared" ref="G161:O161" si="22">IF(G4=$BF$1,"",G140+G145+G160)</f>
        <v>61864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2289</v>
      </c>
      <c r="G167">
        <v>17030</v>
      </c>
      <c r="P167" s="47" t="s">
        <v>507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40957</v>
      </c>
      <c r="G172">
        <v>36148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</row>
    <row r="187" spans="5:16">
      <c r="E187" s="1" t="s">
        <v>163</v>
      </c>
      <c r="F187" s="38">
        <v>4024</v>
      </c>
      <c r="G187" s="38">
        <v>4213</v>
      </c>
      <c r="P187" s="47" t="s">
        <v>511</v>
      </c>
    </row>
    <row r="188" spans="5:16">
      <c r="E188" s="1" t="s">
        <v>164</v>
      </c>
      <c r="F188"/>
      <c r="G188"/>
      <c r="P188" s="47" t="s">
        <v>509</v>
      </c>
    </row>
    <row r="189" spans="5:16">
      <c r="E189" s="6" t="s">
        <v>13</v>
      </c>
      <c r="F189" s="7">
        <f>SUM(F163:F188)</f>
        <v>47270</v>
      </c>
      <c r="G189" s="7">
        <f t="shared" ref="G189:O189" si="23">IF(G4=$BF$1,"",SUM(G163:G188))</f>
        <v>57391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168023</v>
      </c>
      <c r="G193">
        <v>168959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2315</v>
      </c>
      <c r="G203" s="38">
        <v>596</v>
      </c>
      <c r="P203" s="47" t="s">
        <v>511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67827</v>
      </c>
      <c r="G209">
        <v>61330</v>
      </c>
      <c r="P209" s="47" t="s">
        <v>511</v>
      </c>
    </row>
    <row r="210" spans="5:16">
      <c r="E210" s="6" t="s">
        <v>14</v>
      </c>
      <c r="F210" s="7">
        <f>SUM(F191:F209)</f>
        <v>238165</v>
      </c>
      <c r="G210" s="7">
        <f t="shared" ref="G210:O210" si="24">IF(G4=$BF$1,"",SUM(G191:G209))</f>
        <v>230885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533+160514</f>
        <v>161047</v>
      </c>
      <c r="G212">
        <f>525+158969</f>
        <v>159494</v>
      </c>
      <c r="P212" s="47" t="s">
        <v>507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10439</v>
      </c>
      <c r="G217">
        <v>-3579</v>
      </c>
    </row>
    <row r="218" spans="5:16">
      <c r="E218" s="1" t="s">
        <v>188</v>
      </c>
    </row>
    <row r="219" spans="5:16">
      <c r="E219" s="1" t="s">
        <v>189</v>
      </c>
      <c r="F219">
        <v>-2675</v>
      </c>
      <c r="G219">
        <v>-2396</v>
      </c>
    </row>
    <row r="220" spans="5:16">
      <c r="E220" s="1" t="s">
        <v>190</v>
      </c>
    </row>
    <row r="221" spans="5:16">
      <c r="E221" s="1" t="s">
        <v>67</v>
      </c>
      <c r="F221">
        <v>939</v>
      </c>
      <c r="G221">
        <v>991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169750</v>
      </c>
      <c r="G227" s="7">
        <f t="shared" ref="G227:O227" si="25">IF(G4=$BF$1,"",SUM(G212:G226))</f>
        <v>154510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8988</v>
      </c>
      <c r="G267">
        <v>-6230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33908</v>
      </c>
      <c r="G271">
        <v>36317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1353</v>
      </c>
      <c r="G275">
        <v>2363</v>
      </c>
    </row>
    <row r="276" spans="5:7">
      <c r="E276" s="1" t="s">
        <v>241</v>
      </c>
      <c r="F276">
        <v>0</v>
      </c>
      <c r="G276">
        <v>7527</v>
      </c>
    </row>
    <row r="277" spans="5:7" ht="25.5" customHeight="1">
      <c r="E277" s="1" t="s">
        <v>242</v>
      </c>
      <c r="F277">
        <v>125</v>
      </c>
      <c r="G277">
        <v>50</v>
      </c>
    </row>
    <row r="278" spans="5:7">
      <c r="E278" s="1" t="s">
        <v>243</v>
      </c>
      <c r="F278">
        <v>14479</v>
      </c>
      <c r="G278">
        <v>9557</v>
      </c>
    </row>
    <row r="279" spans="5:7">
      <c r="E279" s="1" t="s">
        <v>244</v>
      </c>
    </row>
    <row r="280" spans="5:7" ht="25.5" customHeight="1">
      <c r="E280" s="1" t="s">
        <v>245</v>
      </c>
      <c r="F280">
        <v>1</v>
      </c>
      <c r="G280">
        <v>40</v>
      </c>
    </row>
    <row r="281" spans="5:7" ht="25.5" customHeight="1">
      <c r="E281" s="1" t="s">
        <v>246</v>
      </c>
    </row>
    <row r="284" spans="5:7">
      <c r="E284" s="1" t="s">
        <v>247</v>
      </c>
      <c r="F284">
        <v>2041</v>
      </c>
      <c r="G284">
        <v>2584</v>
      </c>
    </row>
    <row r="285" spans="5:7">
      <c r="E285" s="1" t="s">
        <v>248</v>
      </c>
      <c r="F285">
        <v>1757</v>
      </c>
      <c r="G285">
        <v>1509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9880</v>
      </c>
      <c r="G288">
        <v>-6302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63544</v>
      </c>
      <c r="G296" s="7">
        <f>IF(G4=$BF$1,"",G271+G272+G273+G274+G275+G276+G277+G278+G279+G280+G281+G282+G283+G284+G285+G286+G287+G288+G289+G290+G291+G292+G293+G294+G295)</f>
        <v>53645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72532</v>
      </c>
      <c r="G297" s="7">
        <f t="shared" ref="G297:O297" si="27">IF(G4=$BF$1,"",MIN(F267,F268,F269)+F296)</f>
        <v>72532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-4098</v>
      </c>
      <c r="G309">
        <v>-3512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-4098</v>
      </c>
      <c r="G318" s="7">
        <f>IF(G4=$BF$1,"",G299+G300+G301+G302+G303+G304+G305+G306+G307+G308+G309+G310+G311+G312+G313+G314+G315+G316+G317)</f>
        <v>-3512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68434</v>
      </c>
      <c r="G319" s="7">
        <f t="shared" ref="G319:O319" si="28">IF(G4=$BF$1,"",G297+G318)</f>
        <v>69020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68434</v>
      </c>
      <c r="G326" s="7">
        <f t="shared" ref="G326:O326" si="30">IF(G4=$BF$1,"",G325+G319)</f>
        <v>69020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-37957</v>
      </c>
      <c r="G328">
        <v>-32945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-37957</v>
      </c>
      <c r="G337" s="7">
        <f>IF(G4=$BF$1,"",SUM(G328:G336))</f>
        <v>-32945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211</v>
      </c>
      <c r="G339">
        <v>239</v>
      </c>
    </row>
    <row r="340" spans="5:15">
      <c r="E340" s="1" t="s">
        <v>299</v>
      </c>
      <c r="F340">
        <v>14000</v>
      </c>
      <c r="G340">
        <v>183000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-31030</v>
      </c>
      <c r="G343">
        <v>-176466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-16819</v>
      </c>
      <c r="G352" s="7">
        <f>IF(G4=$BF$1,"",SUM(G339:G351))</f>
        <v>6773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13658</v>
      </c>
      <c r="G353" s="7">
        <f t="shared" ref="G353:O353" si="33">IF(G4=$BF$1,"",G326+G337+G352)</f>
        <v>42848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13658</v>
      </c>
      <c r="G355" s="7">
        <f t="shared" ref="G355:O355" si="34">IF(G4=$BF$1,"",G353+G354)</f>
        <v>42848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16168</v>
      </c>
      <c r="G356">
        <v>23145</v>
      </c>
    </row>
    <row r="357" spans="5:15">
      <c r="E357" s="6" t="s">
        <v>316</v>
      </c>
      <c r="F357" s="7">
        <f>F355+F356</f>
        <v>29826</v>
      </c>
      <c r="G357" s="7">
        <f t="shared" ref="G357:O357" si="35">IF(G4=$BF$1,"",G355+G356)</f>
        <v>65993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2.4516868292897908E-2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-2.4882806097361088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2.8002240359902977E-2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0.53753204742158056</v>
      </c>
      <c r="G369" s="27">
        <f t="shared" si="41"/>
        <v>0.53899649633106361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0.10497788942994304</v>
      </c>
      <c r="G370" s="27">
        <f t="shared" si="42"/>
        <v>8.5374936647495653E-2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3.9059139322401362E-2</v>
      </c>
      <c r="G371" s="28">
        <f t="shared" si="43"/>
        <v>-2.6887904629690838E-2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1.9947933257906125E-2</v>
      </c>
      <c r="G372" s="27">
        <f t="shared" si="44"/>
        <v>-1.3778665088778778E-2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5.349042709867452E-2</v>
      </c>
      <c r="G373" s="27">
        <f t="shared" si="45"/>
        <v>-3.9486117403404311E-2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0.62707470588881442</v>
      </c>
      <c r="G376" s="30">
        <f t="shared" si="47"/>
        <v>0.65105039454725311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1.6815022091310752</v>
      </c>
      <c r="G377" s="30">
        <f t="shared" si="48"/>
        <v>1.8657433175846223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1.817261151239854</v>
      </c>
      <c r="G378" s="30">
        <f t="shared" si="49"/>
        <v>1.3036339165545088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1.3855933996192089</v>
      </c>
      <c r="G382" s="32">
        <f t="shared" si="51"/>
        <v>1.0779390496767787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1.2430717156759044</v>
      </c>
      <c r="G383" s="32">
        <f t="shared" si="52"/>
        <v>0.95516718649265564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0.28527607361963192</v>
      </c>
      <c r="G384" s="32">
        <f t="shared" si="53"/>
        <v>7.5865553832482446E-2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1.4477258303363656</v>
      </c>
      <c r="G385" s="32">
        <f t="shared" si="54"/>
        <v>1.2026275896917635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13351</v>
      </c>
      <c r="G418" s="17">
        <f>G130-G417</f>
        <v>4354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40957</v>
      </c>
      <c r="G433" s="17">
        <f>G172-G432</f>
        <v>36148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498</v>
      </c>
      <c r="B1" s="39" t="s">
        <v>499</v>
      </c>
      <c r="C1" s="39" t="s">
        <v>500</v>
      </c>
      <c r="D1" s="39"/>
    </row>
    <row r="2" spans="1:4">
      <c r="A2" t="s">
        <v>508</v>
      </c>
      <c r="B2" s="41" t="s">
        <v>501</v>
      </c>
      <c r="C2" s="39" t="s">
        <v>502</v>
      </c>
      <c r="D2" s="39"/>
    </row>
    <row r="3" spans="1:4">
      <c r="A3" s="41" t="s">
        <v>512</v>
      </c>
      <c r="B3" s="41" t="s">
        <v>56</v>
      </c>
      <c r="C3" s="39" t="s">
        <v>502</v>
      </c>
    </row>
    <row r="4" spans="1:4">
      <c r="A4" t="s">
        <v>513</v>
      </c>
      <c r="B4" s="41" t="s">
        <v>58</v>
      </c>
      <c r="C4" s="39" t="s">
        <v>502</v>
      </c>
    </row>
    <row r="5" spans="1:4">
      <c r="A5" t="s">
        <v>516</v>
      </c>
      <c r="B5" s="41" t="s">
        <v>515</v>
      </c>
      <c r="C5" s="39" t="s">
        <v>502</v>
      </c>
    </row>
    <row r="6" spans="1:4">
      <c r="A6" t="s">
        <v>435</v>
      </c>
      <c r="B6" s="41" t="s">
        <v>517</v>
      </c>
      <c r="C6" s="39" t="s">
        <v>502</v>
      </c>
    </row>
    <row r="7" spans="1:4">
      <c r="A7" t="s">
        <v>518</v>
      </c>
      <c r="B7" s="41" t="s">
        <v>503</v>
      </c>
      <c r="C7" s="39" t="s">
        <v>502</v>
      </c>
    </row>
    <row r="8" spans="1:4">
      <c r="A8" t="s">
        <v>519</v>
      </c>
      <c r="B8" s="41" t="s">
        <v>504</v>
      </c>
      <c r="C8" s="39" t="s">
        <v>502</v>
      </c>
    </row>
    <row r="9" spans="1:4">
      <c r="A9" t="s">
        <v>520</v>
      </c>
      <c r="B9" s="41" t="s">
        <v>504</v>
      </c>
      <c r="C9" s="39" t="s">
        <v>502</v>
      </c>
    </row>
    <row r="10" spans="1:4">
      <c r="A10" t="s">
        <v>513</v>
      </c>
      <c r="B10" s="41" t="s">
        <v>523</v>
      </c>
      <c r="C10" s="39" t="s">
        <v>502</v>
      </c>
    </row>
    <row r="11" spans="1:4">
      <c r="A11" s="41" t="s">
        <v>521</v>
      </c>
      <c r="B11" s="41" t="s">
        <v>524</v>
      </c>
      <c r="C11" s="39" t="s">
        <v>502</v>
      </c>
    </row>
    <row r="12" spans="1:4">
      <c r="A12" s="41" t="s">
        <v>522</v>
      </c>
      <c r="B12" s="41" t="s">
        <v>505</v>
      </c>
      <c r="C12" s="39" t="s">
        <v>502</v>
      </c>
    </row>
    <row r="13" spans="1:4">
      <c r="A13" s="42" t="s">
        <v>526</v>
      </c>
      <c r="B13" s="41" t="s">
        <v>525</v>
      </c>
      <c r="C13" s="39" t="s">
        <v>502</v>
      </c>
    </row>
    <row r="14" spans="1:4">
      <c r="A14" s="42" t="s">
        <v>527</v>
      </c>
      <c r="B14" s="41" t="s">
        <v>139</v>
      </c>
      <c r="C14" s="39" t="s">
        <v>502</v>
      </c>
    </row>
    <row r="15" spans="1:4">
      <c r="A15" s="42" t="s">
        <v>530</v>
      </c>
      <c r="B15" s="41" t="s">
        <v>529</v>
      </c>
      <c r="C15" s="39" t="s">
        <v>502</v>
      </c>
    </row>
    <row r="16" spans="1:4">
      <c r="A16" s="43" t="s">
        <v>532</v>
      </c>
      <c r="B16" s="41" t="s">
        <v>531</v>
      </c>
      <c r="C16" s="39" t="s">
        <v>502</v>
      </c>
    </row>
    <row r="17" spans="1:3">
      <c r="A17" s="43" t="s">
        <v>534</v>
      </c>
      <c r="B17" s="41" t="s">
        <v>533</v>
      </c>
      <c r="C17" s="39" t="s">
        <v>502</v>
      </c>
    </row>
    <row r="18" spans="1:3">
      <c r="A18" s="44" t="s">
        <v>536</v>
      </c>
      <c r="B18" s="45" t="s">
        <v>535</v>
      </c>
      <c r="C18" s="39" t="s">
        <v>502</v>
      </c>
    </row>
    <row r="19" spans="1:3">
      <c r="A19" s="46" t="s">
        <v>538</v>
      </c>
      <c r="B19" s="44" t="s">
        <v>537</v>
      </c>
      <c r="C19" s="39" t="s">
        <v>502</v>
      </c>
    </row>
    <row r="20" spans="1:3">
      <c r="A20" s="46" t="s">
        <v>530</v>
      </c>
      <c r="B20" s="45" t="s">
        <v>539</v>
      </c>
      <c r="C20" s="39" t="s">
        <v>502</v>
      </c>
    </row>
    <row r="21" spans="1:3">
      <c r="A21" s="44" t="s">
        <v>540</v>
      </c>
      <c r="B21" s="44" t="s">
        <v>506</v>
      </c>
      <c r="C21" s="39" t="s">
        <v>502</v>
      </c>
    </row>
    <row r="22" spans="1:3">
      <c r="A22" s="44" t="s">
        <v>541</v>
      </c>
      <c r="B22" s="45" t="s">
        <v>506</v>
      </c>
      <c r="C22" s="39" t="s">
        <v>502</v>
      </c>
    </row>
    <row r="23" spans="1:3">
      <c r="A23"/>
      <c r="B23" s="45"/>
      <c r="C23" s="39"/>
    </row>
    <row r="24" spans="1:3">
      <c r="A24"/>
      <c r="B24" s="45"/>
      <c r="C24" s="39"/>
    </row>
    <row r="25" spans="1:3">
      <c r="A25" s="44"/>
      <c r="B25" s="45"/>
      <c r="C25" s="39"/>
    </row>
    <row r="26" spans="1:3">
      <c r="A26" s="44"/>
      <c r="B26" s="45"/>
      <c r="C26" s="39"/>
    </row>
    <row r="27" spans="1:3">
      <c r="A27" s="44"/>
      <c r="B27" s="45"/>
      <c r="C27" s="39"/>
    </row>
    <row r="28" spans="1:3">
      <c r="A28" s="46"/>
      <c r="B28" s="45"/>
      <c r="C28" s="39"/>
    </row>
    <row r="29" spans="1:3">
      <c r="A29"/>
      <c r="B29" s="45"/>
      <c r="C29" s="39"/>
    </row>
    <row r="30" spans="1:3">
      <c r="A30"/>
      <c r="B30" s="45"/>
      <c r="C30" s="39"/>
    </row>
    <row r="31" spans="1:3">
      <c r="A31" s="45"/>
      <c r="B31" s="45"/>
      <c r="C31" s="39"/>
    </row>
    <row r="32" spans="1:3">
      <c r="A32" s="43"/>
      <c r="B32" s="45"/>
      <c r="C32" s="39"/>
    </row>
    <row r="33" spans="1:3">
      <c r="A33" s="45"/>
      <c r="B33" s="45"/>
      <c r="C33" s="39"/>
    </row>
    <row r="34" spans="1:3">
      <c r="A34" s="45"/>
      <c r="B34" s="45"/>
      <c r="C34" s="39"/>
    </row>
    <row r="35" spans="1:3">
      <c r="A35" s="45"/>
      <c r="B35" s="45"/>
      <c r="C35" s="39"/>
    </row>
    <row r="36" spans="1:3">
      <c r="A36" s="45"/>
      <c r="B36" s="45"/>
      <c r="C36" s="39"/>
    </row>
    <row r="37" spans="1:3">
      <c r="A37" s="45"/>
      <c r="B37" s="45"/>
      <c r="C37" s="39"/>
    </row>
    <row r="38" spans="1:3">
      <c r="A38" s="44"/>
      <c r="B38" s="45"/>
      <c r="C38" s="39"/>
    </row>
    <row r="39" spans="1:3">
      <c r="A39" s="44"/>
      <c r="B39" s="45"/>
      <c r="C39" s="39"/>
    </row>
    <row r="40" spans="1:3">
      <c r="A40" s="44"/>
      <c r="B40" s="45"/>
      <c r="C40" s="39"/>
    </row>
    <row r="41" spans="1:3">
      <c r="A41" s="44"/>
      <c r="B41" s="45"/>
      <c r="C41" s="39"/>
    </row>
    <row r="42" spans="1:3">
      <c r="A42" s="44"/>
      <c r="B42" s="45"/>
      <c r="C42" s="39"/>
    </row>
    <row r="43" spans="1:3">
      <c r="A43" s="45"/>
      <c r="B43" s="45"/>
      <c r="C43" s="39"/>
    </row>
    <row r="44" spans="1:3">
      <c r="A44" s="45"/>
      <c r="B44" s="45"/>
      <c r="C44" s="39"/>
    </row>
    <row r="45" spans="1:3">
      <c r="A45" s="45"/>
      <c r="B45" s="45"/>
      <c r="C45" s="39"/>
    </row>
    <row r="46" spans="1:3">
      <c r="A46" s="45"/>
      <c r="B46" s="45"/>
      <c r="C46" s="39"/>
    </row>
    <row r="47" spans="1:3">
      <c r="A47" s="45"/>
      <c r="B47" s="45"/>
    </row>
    <row r="48" spans="1:3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</row>
    <row r="5" spans="1:6">
      <c r="A5" t="s">
        <v>378</v>
      </c>
    </row>
    <row r="6" spans="1:6">
      <c r="E6">
        <v>2018</v>
      </c>
      <c r="F6">
        <v>2017</v>
      </c>
    </row>
    <row r="7" spans="1:6">
      <c r="A7" t="s">
        <v>379</v>
      </c>
    </row>
    <row r="8" spans="1:6">
      <c r="A8" t="s">
        <v>380</v>
      </c>
      <c r="B8" t="s">
        <v>80</v>
      </c>
      <c r="C8" t="s">
        <v>80</v>
      </c>
      <c r="D8" t="s">
        <v>116</v>
      </c>
    </row>
    <row r="9" spans="1:6">
      <c r="A9" t="s">
        <v>381</v>
      </c>
      <c r="B9" t="s">
        <v>117</v>
      </c>
      <c r="C9" t="s">
        <v>117</v>
      </c>
      <c r="D9" t="s">
        <v>116</v>
      </c>
      <c r="E9">
        <v>13351</v>
      </c>
      <c r="F9">
        <v>4354</v>
      </c>
    </row>
    <row r="10" spans="1:6">
      <c r="A10" t="s">
        <v>382</v>
      </c>
      <c r="B10" t="s">
        <v>113</v>
      </c>
      <c r="C10" t="s">
        <v>113</v>
      </c>
      <c r="D10" t="s">
        <v>80</v>
      </c>
      <c r="E10">
        <v>1634</v>
      </c>
      <c r="F10">
        <v>11814</v>
      </c>
    </row>
    <row r="11" spans="1:6">
      <c r="A11" t="s">
        <v>383</v>
      </c>
      <c r="B11" t="s">
        <v>118</v>
      </c>
      <c r="C11" t="s">
        <v>118</v>
      </c>
      <c r="D11" t="s">
        <v>116</v>
      </c>
      <c r="E11">
        <v>134</v>
      </c>
    </row>
    <row r="12" spans="1:6">
      <c r="A12" t="s">
        <v>384</v>
      </c>
      <c r="B12" t="s">
        <v>352</v>
      </c>
      <c r="C12" t="s">
        <v>137</v>
      </c>
      <c r="D12" t="s">
        <v>116</v>
      </c>
      <c r="E12">
        <v>31472</v>
      </c>
      <c r="F12">
        <v>32535</v>
      </c>
    </row>
    <row r="13" spans="1:6">
      <c r="A13" t="s">
        <v>385</v>
      </c>
      <c r="D13" t="s">
        <v>116</v>
      </c>
      <c r="E13">
        <v>6737</v>
      </c>
      <c r="F13">
        <v>7046</v>
      </c>
    </row>
    <row r="14" spans="1:6">
      <c r="A14" t="s">
        <v>386</v>
      </c>
      <c r="B14" t="s">
        <v>387</v>
      </c>
      <c r="C14" t="s">
        <v>137</v>
      </c>
      <c r="D14" t="s">
        <v>116</v>
      </c>
      <c r="E14">
        <v>12169</v>
      </c>
      <c r="F14">
        <v>6115</v>
      </c>
    </row>
    <row r="15" spans="1:6">
      <c r="A15" t="s">
        <v>388</v>
      </c>
      <c r="B15" t="s">
        <v>115</v>
      </c>
      <c r="C15" t="s">
        <v>115</v>
      </c>
      <c r="D15" t="s">
        <v>116</v>
      </c>
      <c r="E15">
        <v>65497</v>
      </c>
      <c r="F15">
        <v>61864</v>
      </c>
    </row>
    <row r="16" spans="1:6">
      <c r="A16" t="s">
        <v>389</v>
      </c>
      <c r="B16" t="s">
        <v>84</v>
      </c>
      <c r="C16" t="s">
        <v>84</v>
      </c>
      <c r="D16" t="s">
        <v>80</v>
      </c>
      <c r="E16">
        <v>1390622</v>
      </c>
      <c r="F16">
        <v>1357929</v>
      </c>
    </row>
    <row r="17" spans="1:6">
      <c r="A17" t="s">
        <v>390</v>
      </c>
      <c r="B17" t="s">
        <v>89</v>
      </c>
      <c r="C17" t="s">
        <v>89</v>
      </c>
      <c r="D17" t="s">
        <v>80</v>
      </c>
      <c r="E17">
        <v>-1017442</v>
      </c>
      <c r="F17">
        <v>-991816</v>
      </c>
    </row>
    <row r="18" spans="1:6">
      <c r="A18" t="s">
        <v>391</v>
      </c>
      <c r="B18" t="s">
        <v>84</v>
      </c>
      <c r="C18" t="s">
        <v>84</v>
      </c>
      <c r="D18" t="s">
        <v>80</v>
      </c>
      <c r="E18">
        <v>373180</v>
      </c>
      <c r="F18">
        <v>366113</v>
      </c>
    </row>
    <row r="19" spans="1:6">
      <c r="A19" t="s">
        <v>392</v>
      </c>
      <c r="B19" t="s">
        <v>101</v>
      </c>
      <c r="C19" t="s">
        <v>101</v>
      </c>
      <c r="D19" t="s">
        <v>80</v>
      </c>
      <c r="E19">
        <v>498</v>
      </c>
      <c r="F19">
        <v>3394</v>
      </c>
    </row>
    <row r="20" spans="1:6">
      <c r="A20" t="s">
        <v>393</v>
      </c>
      <c r="B20" t="s">
        <v>113</v>
      </c>
      <c r="C20" t="s">
        <v>113</v>
      </c>
      <c r="D20" t="s">
        <v>80</v>
      </c>
      <c r="E20">
        <v>16010</v>
      </c>
      <c r="F20">
        <v>11415</v>
      </c>
    </row>
    <row r="21" spans="1:6">
      <c r="A21" t="s">
        <v>394</v>
      </c>
      <c r="D21" t="s">
        <v>80</v>
      </c>
      <c r="E21">
        <v>455185</v>
      </c>
      <c r="F21">
        <v>442786</v>
      </c>
    </row>
    <row r="22" spans="1:6">
      <c r="A22" t="s">
        <v>395</v>
      </c>
      <c r="D22" t="s">
        <v>80</v>
      </c>
    </row>
    <row r="23" spans="1:6">
      <c r="A23" t="s">
        <v>396</v>
      </c>
      <c r="B23" t="s">
        <v>141</v>
      </c>
      <c r="C23" t="s">
        <v>141</v>
      </c>
      <c r="D23" t="s">
        <v>141</v>
      </c>
    </row>
    <row r="24" spans="1:6">
      <c r="A24" t="s">
        <v>397</v>
      </c>
      <c r="B24" t="s">
        <v>146</v>
      </c>
      <c r="C24" t="s">
        <v>146</v>
      </c>
      <c r="D24" t="s">
        <v>141</v>
      </c>
      <c r="E24">
        <v>2289</v>
      </c>
      <c r="F24">
        <v>17030</v>
      </c>
    </row>
    <row r="25" spans="1:6">
      <c r="A25" t="s">
        <v>398</v>
      </c>
      <c r="B25" t="s">
        <v>151</v>
      </c>
      <c r="C25" t="s">
        <v>151</v>
      </c>
      <c r="D25" t="s">
        <v>141</v>
      </c>
      <c r="E25">
        <v>40957</v>
      </c>
      <c r="F25">
        <v>36148</v>
      </c>
    </row>
    <row r="26" spans="1:6">
      <c r="A26" t="s">
        <v>399</v>
      </c>
      <c r="D26" t="s">
        <v>141</v>
      </c>
      <c r="E26">
        <v>4024</v>
      </c>
      <c r="F26">
        <v>4213</v>
      </c>
    </row>
    <row r="27" spans="1:6">
      <c r="A27" t="s">
        <v>400</v>
      </c>
      <c r="B27" t="s">
        <v>13</v>
      </c>
      <c r="C27" t="s">
        <v>13</v>
      </c>
      <c r="D27" t="s">
        <v>141</v>
      </c>
      <c r="E27">
        <v>47270</v>
      </c>
      <c r="F27">
        <v>57391</v>
      </c>
    </row>
    <row r="28" spans="1:6">
      <c r="A28" t="s">
        <v>401</v>
      </c>
      <c r="B28" t="s">
        <v>169</v>
      </c>
      <c r="C28" t="s">
        <v>168</v>
      </c>
      <c r="D28" t="s">
        <v>165</v>
      </c>
      <c r="E28">
        <v>168023</v>
      </c>
      <c r="F28">
        <v>168959</v>
      </c>
    </row>
    <row r="29" spans="1:6">
      <c r="A29" t="s">
        <v>392</v>
      </c>
      <c r="B29" t="s">
        <v>101</v>
      </c>
      <c r="C29" t="s">
        <v>101</v>
      </c>
      <c r="D29" t="s">
        <v>80</v>
      </c>
      <c r="E29">
        <v>2315</v>
      </c>
      <c r="F29">
        <v>596</v>
      </c>
    </row>
    <row r="30" spans="1:6">
      <c r="A30" t="s">
        <v>402</v>
      </c>
      <c r="B30" t="s">
        <v>146</v>
      </c>
      <c r="C30" t="s">
        <v>146</v>
      </c>
      <c r="D30" t="s">
        <v>141</v>
      </c>
      <c r="E30">
        <v>67827</v>
      </c>
      <c r="F30">
        <v>61330</v>
      </c>
    </row>
    <row r="31" spans="1:6">
      <c r="A31" t="s">
        <v>403</v>
      </c>
      <c r="B31" t="s">
        <v>164</v>
      </c>
      <c r="C31" t="s">
        <v>164</v>
      </c>
      <c r="D31" t="s">
        <v>141</v>
      </c>
      <c r="E31">
        <v>285435</v>
      </c>
      <c r="F31">
        <v>288276</v>
      </c>
    </row>
    <row r="32" spans="1:6">
      <c r="A32" t="s">
        <v>404</v>
      </c>
      <c r="B32" t="s">
        <v>180</v>
      </c>
      <c r="C32" t="s">
        <v>180</v>
      </c>
      <c r="D32" t="s">
        <v>165</v>
      </c>
    </row>
    <row r="33" spans="1:6">
      <c r="A33" t="s">
        <v>405</v>
      </c>
      <c r="D33" t="s">
        <v>141</v>
      </c>
    </row>
    <row r="34" spans="1:6">
      <c r="A34" t="s">
        <v>406</v>
      </c>
      <c r="B34" t="s">
        <v>182</v>
      </c>
      <c r="C34" t="s">
        <v>182</v>
      </c>
      <c r="D34" t="s">
        <v>181</v>
      </c>
    </row>
    <row r="35" spans="1:6">
      <c r="A35" t="s">
        <v>407</v>
      </c>
      <c r="D35" t="s">
        <v>181</v>
      </c>
      <c r="E35">
        <v>533</v>
      </c>
      <c r="F35">
        <v>525</v>
      </c>
    </row>
    <row r="36" spans="1:6">
      <c r="A36" t="s">
        <v>408</v>
      </c>
      <c r="B36" t="s">
        <v>182</v>
      </c>
      <c r="C36" t="s">
        <v>182</v>
      </c>
      <c r="D36" t="s">
        <v>181</v>
      </c>
      <c r="E36">
        <v>160514</v>
      </c>
      <c r="F36">
        <v>158969</v>
      </c>
    </row>
    <row r="37" spans="1:6">
      <c r="A37" t="s">
        <v>409</v>
      </c>
      <c r="B37" t="s">
        <v>187</v>
      </c>
      <c r="C37" t="s">
        <v>187</v>
      </c>
      <c r="D37" t="s">
        <v>181</v>
      </c>
      <c r="E37">
        <v>10439</v>
      </c>
      <c r="F37">
        <v>-3579</v>
      </c>
    </row>
    <row r="38" spans="1:6">
      <c r="A38" t="s">
        <v>410</v>
      </c>
      <c r="B38" t="s">
        <v>189</v>
      </c>
      <c r="C38" t="s">
        <v>189</v>
      </c>
      <c r="D38" t="s">
        <v>181</v>
      </c>
      <c r="E38">
        <v>-2675</v>
      </c>
      <c r="F38">
        <v>-2396</v>
      </c>
    </row>
    <row r="39" spans="1:6">
      <c r="A39" t="s">
        <v>411</v>
      </c>
      <c r="D39" t="s">
        <v>181</v>
      </c>
      <c r="E39">
        <v>168811</v>
      </c>
      <c r="F39">
        <v>153519</v>
      </c>
    </row>
    <row r="40" spans="1:6">
      <c r="A40" t="s">
        <v>412</v>
      </c>
      <c r="B40" t="s">
        <v>67</v>
      </c>
      <c r="C40" t="s">
        <v>67</v>
      </c>
      <c r="D40" t="s">
        <v>181</v>
      </c>
      <c r="E40">
        <v>939</v>
      </c>
      <c r="F40">
        <v>991</v>
      </c>
    </row>
    <row r="41" spans="1:6">
      <c r="A41" t="s">
        <v>413</v>
      </c>
      <c r="B41" t="s">
        <v>195</v>
      </c>
      <c r="C41" t="s">
        <v>195</v>
      </c>
      <c r="D41" t="s">
        <v>181</v>
      </c>
      <c r="E41">
        <v>169750</v>
      </c>
      <c r="F41">
        <v>154510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2" spans="1:6">
      <c r="A2" t="s">
        <v>414</v>
      </c>
      <c r="B2" t="s">
        <v>415</v>
      </c>
      <c r="C2" t="s">
        <v>26</v>
      </c>
      <c r="D2" t="s">
        <v>415</v>
      </c>
      <c r="E2">
        <v>232468</v>
      </c>
      <c r="F2">
        <v>226905</v>
      </c>
    </row>
    <row r="3" spans="1:6">
      <c r="A3" t="s">
        <v>416</v>
      </c>
      <c r="B3" t="s">
        <v>58</v>
      </c>
      <c r="C3" t="s">
        <v>58</v>
      </c>
      <c r="D3" t="s">
        <v>415</v>
      </c>
    </row>
    <row r="4" spans="1:6">
      <c r="A4" t="s">
        <v>417</v>
      </c>
      <c r="B4" t="s">
        <v>27</v>
      </c>
      <c r="C4" t="s">
        <v>27</v>
      </c>
      <c r="D4" t="s">
        <v>415</v>
      </c>
      <c r="E4">
        <v>107509</v>
      </c>
      <c r="F4">
        <v>104604</v>
      </c>
    </row>
    <row r="5" spans="1:6">
      <c r="A5" t="s">
        <v>418</v>
      </c>
      <c r="B5" t="s">
        <v>36</v>
      </c>
      <c r="C5" t="s">
        <v>36</v>
      </c>
      <c r="D5" t="s">
        <v>415</v>
      </c>
      <c r="E5">
        <v>66647</v>
      </c>
      <c r="F5">
        <v>66612</v>
      </c>
    </row>
    <row r="6" spans="1:6">
      <c r="A6" t="s">
        <v>419</v>
      </c>
      <c r="B6" t="s">
        <v>42</v>
      </c>
      <c r="C6" t="s">
        <v>42</v>
      </c>
      <c r="D6" t="s">
        <v>415</v>
      </c>
      <c r="E6">
        <v>33908</v>
      </c>
      <c r="F6">
        <v>36317</v>
      </c>
    </row>
    <row r="7" spans="1:6">
      <c r="A7" t="s">
        <v>420</v>
      </c>
      <c r="B7" t="s">
        <v>421</v>
      </c>
      <c r="C7" t="s">
        <v>47</v>
      </c>
      <c r="D7" t="s">
        <v>415</v>
      </c>
      <c r="E7">
        <v>125</v>
      </c>
      <c r="F7">
        <v>50</v>
      </c>
    </row>
    <row r="8" spans="1:6">
      <c r="A8" t="s">
        <v>422</v>
      </c>
      <c r="B8" t="s">
        <v>45</v>
      </c>
      <c r="C8" t="s">
        <v>45</v>
      </c>
      <c r="D8" t="s">
        <v>415</v>
      </c>
      <c r="E8">
        <v>208189</v>
      </c>
      <c r="F8">
        <v>207583</v>
      </c>
    </row>
    <row r="9" spans="1:6">
      <c r="A9" t="s">
        <v>423</v>
      </c>
      <c r="B9" t="s">
        <v>415</v>
      </c>
      <c r="C9" t="s">
        <v>26</v>
      </c>
      <c r="D9" t="s">
        <v>415</v>
      </c>
      <c r="E9">
        <v>24279</v>
      </c>
      <c r="F9">
        <v>19322</v>
      </c>
    </row>
    <row r="10" spans="1:6">
      <c r="A10" t="s">
        <v>424</v>
      </c>
      <c r="B10" t="s">
        <v>56</v>
      </c>
      <c r="C10" t="s">
        <v>56</v>
      </c>
      <c r="D10" t="s">
        <v>415</v>
      </c>
    </row>
    <row r="11" spans="1:6">
      <c r="A11" t="s">
        <v>425</v>
      </c>
      <c r="B11" t="s">
        <v>51</v>
      </c>
      <c r="C11" t="s">
        <v>51</v>
      </c>
      <c r="D11" t="s">
        <v>415</v>
      </c>
      <c r="E11">
        <v>-13429</v>
      </c>
      <c r="F11">
        <v>-14860</v>
      </c>
    </row>
    <row r="12" spans="1:6">
      <c r="A12" t="s">
        <v>426</v>
      </c>
      <c r="B12" t="s">
        <v>427</v>
      </c>
      <c r="C12" t="s">
        <v>33</v>
      </c>
      <c r="D12" t="s">
        <v>415</v>
      </c>
      <c r="F12">
        <v>-7527</v>
      </c>
    </row>
    <row r="13" spans="1:6">
      <c r="A13" t="s">
        <v>428</v>
      </c>
      <c r="B13" t="s">
        <v>54</v>
      </c>
      <c r="C13" t="s">
        <v>54</v>
      </c>
      <c r="D13" t="s">
        <v>415</v>
      </c>
      <c r="E13">
        <v>156</v>
      </c>
      <c r="F13">
        <v>34</v>
      </c>
    </row>
    <row r="14" spans="1:6">
      <c r="A14" t="s">
        <v>429</v>
      </c>
      <c r="D14" t="s">
        <v>415</v>
      </c>
      <c r="E14">
        <v>23</v>
      </c>
      <c r="F14">
        <v>-615</v>
      </c>
    </row>
    <row r="15" spans="1:6">
      <c r="A15" t="s">
        <v>430</v>
      </c>
      <c r="B15" t="s">
        <v>56</v>
      </c>
      <c r="C15" t="s">
        <v>56</v>
      </c>
      <c r="D15" t="s">
        <v>415</v>
      </c>
      <c r="E15">
        <v>-13250</v>
      </c>
      <c r="F15">
        <v>-22968</v>
      </c>
    </row>
    <row r="16" spans="1:6">
      <c r="A16" t="s">
        <v>431</v>
      </c>
      <c r="B16" t="s">
        <v>432</v>
      </c>
      <c r="C16" t="s">
        <v>61</v>
      </c>
      <c r="D16" t="s">
        <v>415</v>
      </c>
      <c r="E16">
        <v>11029</v>
      </c>
      <c r="F16">
        <v>-3646</v>
      </c>
    </row>
    <row r="17" spans="1:6">
      <c r="A17" t="s">
        <v>433</v>
      </c>
      <c r="B17" t="s">
        <v>56</v>
      </c>
      <c r="C17" t="s">
        <v>56</v>
      </c>
      <c r="D17" t="s">
        <v>415</v>
      </c>
      <c r="E17">
        <v>-2041</v>
      </c>
      <c r="F17">
        <v>-2584</v>
      </c>
    </row>
    <row r="18" spans="1:6">
      <c r="A18" t="s">
        <v>434</v>
      </c>
      <c r="B18" t="s">
        <v>70</v>
      </c>
      <c r="C18" t="s">
        <v>70</v>
      </c>
      <c r="D18" t="s">
        <v>415</v>
      </c>
      <c r="E18">
        <v>8988</v>
      </c>
      <c r="F18">
        <v>-6230</v>
      </c>
    </row>
    <row r="19" spans="1:6">
      <c r="A19" t="s">
        <v>435</v>
      </c>
      <c r="D19" t="s">
        <v>415</v>
      </c>
      <c r="E19">
        <v>-92</v>
      </c>
      <c r="F19">
        <v>-129</v>
      </c>
    </row>
    <row r="20" spans="1:6">
      <c r="A20" t="s">
        <v>436</v>
      </c>
      <c r="B20" t="s">
        <v>67</v>
      </c>
      <c r="C20" t="s">
        <v>67</v>
      </c>
      <c r="D20" t="s">
        <v>415</v>
      </c>
      <c r="E20">
        <v>9080</v>
      </c>
      <c r="F20">
        <v>-6101</v>
      </c>
    </row>
    <row r="21" spans="1:6">
      <c r="A21" t="s">
        <v>437</v>
      </c>
      <c r="B21" t="s">
        <v>438</v>
      </c>
      <c r="C21" t="s">
        <v>438</v>
      </c>
      <c r="D21" t="s">
        <v>415</v>
      </c>
    </row>
    <row r="22" spans="1:6">
      <c r="A22" t="s">
        <v>439</v>
      </c>
      <c r="B22" t="s">
        <v>71</v>
      </c>
      <c r="C22" t="s">
        <v>71</v>
      </c>
      <c r="D22" t="s">
        <v>415</v>
      </c>
      <c r="E22">
        <v>-557</v>
      </c>
      <c r="F22">
        <v>404</v>
      </c>
    </row>
    <row r="23" spans="1:6">
      <c r="A23" t="s">
        <v>440</v>
      </c>
      <c r="D23" t="s">
        <v>415</v>
      </c>
      <c r="E23">
        <v>158</v>
      </c>
      <c r="F23">
        <v>-167</v>
      </c>
    </row>
    <row r="24" spans="1:6">
      <c r="A24" t="s">
        <v>441</v>
      </c>
      <c r="D24" t="s">
        <v>415</v>
      </c>
      <c r="E24">
        <v>225</v>
      </c>
      <c r="F24">
        <v>615</v>
      </c>
    </row>
    <row r="25" spans="1:6">
      <c r="A25" t="s">
        <v>440</v>
      </c>
      <c r="D25" t="s">
        <v>415</v>
      </c>
      <c r="E25">
        <v>-64</v>
      </c>
      <c r="F25">
        <v>-252</v>
      </c>
    </row>
    <row r="26" spans="1:6">
      <c r="A26" t="s">
        <v>442</v>
      </c>
      <c r="D26" t="s">
        <v>415</v>
      </c>
      <c r="E26">
        <v>387</v>
      </c>
      <c r="F26">
        <v>471</v>
      </c>
    </row>
    <row r="27" spans="1:6">
      <c r="A27" t="s">
        <v>440</v>
      </c>
      <c r="D27" t="s">
        <v>415</v>
      </c>
      <c r="E27">
        <v>-112</v>
      </c>
      <c r="F27">
        <v>-193</v>
      </c>
    </row>
    <row r="28" spans="1:6">
      <c r="A28" t="s">
        <v>443</v>
      </c>
      <c r="B28" t="s">
        <v>73</v>
      </c>
      <c r="C28" t="s">
        <v>73</v>
      </c>
      <c r="D28" t="s">
        <v>415</v>
      </c>
      <c r="E28">
        <v>-444</v>
      </c>
      <c r="F28">
        <v>104</v>
      </c>
    </row>
    <row r="29" spans="1:6">
      <c r="A29" t="s">
        <v>440</v>
      </c>
      <c r="D29" t="s">
        <v>415</v>
      </c>
      <c r="E29">
        <v>128</v>
      </c>
      <c r="F29">
        <v>-43</v>
      </c>
    </row>
    <row r="30" spans="1:6">
      <c r="A30" t="s">
        <v>444</v>
      </c>
      <c r="B30" t="s">
        <v>445</v>
      </c>
      <c r="C30" t="s">
        <v>438</v>
      </c>
      <c r="D30" t="s">
        <v>415</v>
      </c>
      <c r="E30">
        <v>-279</v>
      </c>
      <c r="F30">
        <v>939</v>
      </c>
    </row>
    <row r="31" spans="1:6">
      <c r="A31" t="s">
        <v>446</v>
      </c>
      <c r="B31" t="s">
        <v>445</v>
      </c>
      <c r="C31" t="s">
        <v>438</v>
      </c>
      <c r="D31" t="s">
        <v>415</v>
      </c>
      <c r="E31">
        <v>8801</v>
      </c>
      <c r="F31">
        <v>-5162</v>
      </c>
    </row>
    <row r="32" spans="1:6">
      <c r="A32" t="s">
        <v>447</v>
      </c>
      <c r="B32" t="s">
        <v>448</v>
      </c>
      <c r="C32" t="s">
        <v>67</v>
      </c>
      <c r="D32" t="s">
        <v>415</v>
      </c>
      <c r="E32">
        <v>-92</v>
      </c>
      <c r="F32">
        <v>-129</v>
      </c>
    </row>
    <row r="33" spans="1:6">
      <c r="A33" t="s">
        <v>449</v>
      </c>
      <c r="B33" t="s">
        <v>438</v>
      </c>
      <c r="C33" t="s">
        <v>438</v>
      </c>
      <c r="D33" t="s">
        <v>415</v>
      </c>
    </row>
    <row r="34" spans="1:6">
      <c r="A34" t="s">
        <v>450</v>
      </c>
      <c r="B34" t="s">
        <v>451</v>
      </c>
      <c r="C34" t="s">
        <v>452</v>
      </c>
      <c r="D34" t="s">
        <v>415</v>
      </c>
      <c r="E34">
        <v>-92</v>
      </c>
      <c r="F34">
        <v>-129</v>
      </c>
    </row>
    <row r="35" spans="1:6">
      <c r="A35" t="s">
        <v>453</v>
      </c>
      <c r="B35" t="s">
        <v>445</v>
      </c>
      <c r="C35" t="s">
        <v>438</v>
      </c>
      <c r="D35" t="s">
        <v>415</v>
      </c>
      <c r="E35">
        <v>8709</v>
      </c>
      <c r="F35">
        <v>-5291</v>
      </c>
    </row>
    <row r="36" spans="1:6">
      <c r="A36" t="s">
        <v>454</v>
      </c>
      <c r="D36" t="s">
        <v>415</v>
      </c>
    </row>
    <row r="37" spans="1:6">
      <c r="A37" t="s">
        <v>455</v>
      </c>
      <c r="D37" t="s">
        <v>415</v>
      </c>
      <c r="E37">
        <v>17</v>
      </c>
      <c r="F37">
        <v>-12</v>
      </c>
    </row>
    <row r="38" spans="1:6">
      <c r="A38" t="s">
        <v>456</v>
      </c>
      <c r="D38" t="s">
        <v>415</v>
      </c>
      <c r="E38">
        <v>17</v>
      </c>
      <c r="F38">
        <v>-12</v>
      </c>
    </row>
    <row r="39" spans="1:6">
      <c r="A39" t="s">
        <v>457</v>
      </c>
      <c r="D39" t="s">
        <v>415</v>
      </c>
    </row>
    <row r="40" spans="1:6">
      <c r="A40" t="s">
        <v>455</v>
      </c>
      <c r="D40" t="s">
        <v>415</v>
      </c>
      <c r="E40">
        <v>53042</v>
      </c>
      <c r="F40">
        <v>52232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458</v>
      </c>
    </row>
    <row r="4" spans="1:6">
      <c r="A4" t="s">
        <v>459</v>
      </c>
    </row>
    <row r="5" spans="1:6">
      <c r="A5" t="s">
        <v>460</v>
      </c>
    </row>
    <row r="6" spans="1:6">
      <c r="E6">
        <v>2018</v>
      </c>
      <c r="F6">
        <v>2017</v>
      </c>
    </row>
    <row r="7" spans="1:6">
      <c r="A7" t="s">
        <v>461</v>
      </c>
      <c r="B7" t="s">
        <v>231</v>
      </c>
      <c r="C7" t="s">
        <v>231</v>
      </c>
      <c r="D7" t="s">
        <v>462</v>
      </c>
    </row>
    <row r="8" spans="1:6">
      <c r="A8" t="s">
        <v>434</v>
      </c>
      <c r="B8" t="s">
        <v>232</v>
      </c>
      <c r="C8" t="s">
        <v>232</v>
      </c>
      <c r="D8" t="s">
        <v>462</v>
      </c>
      <c r="E8">
        <v>8988</v>
      </c>
      <c r="F8">
        <v>-6230</v>
      </c>
    </row>
    <row r="9" spans="1:6">
      <c r="A9" t="s">
        <v>463</v>
      </c>
      <c r="D9" t="s">
        <v>462</v>
      </c>
    </row>
    <row r="10" spans="1:6">
      <c r="A10" t="s">
        <v>419</v>
      </c>
      <c r="B10" t="s">
        <v>236</v>
      </c>
      <c r="C10" t="s">
        <v>236</v>
      </c>
      <c r="D10" t="s">
        <v>462</v>
      </c>
      <c r="E10">
        <v>33908</v>
      </c>
      <c r="F10">
        <v>36317</v>
      </c>
    </row>
    <row r="11" spans="1:6">
      <c r="A11" t="s">
        <v>464</v>
      </c>
      <c r="B11" t="s">
        <v>242</v>
      </c>
      <c r="C11" t="s">
        <v>242</v>
      </c>
      <c r="D11" t="s">
        <v>462</v>
      </c>
      <c r="E11">
        <v>125</v>
      </c>
      <c r="F11">
        <v>50</v>
      </c>
    </row>
    <row r="12" spans="1:6">
      <c r="A12" t="s">
        <v>465</v>
      </c>
      <c r="B12" t="s">
        <v>240</v>
      </c>
      <c r="C12" t="s">
        <v>240</v>
      </c>
      <c r="D12" t="s">
        <v>462</v>
      </c>
      <c r="E12">
        <v>1353</v>
      </c>
      <c r="F12">
        <v>2363</v>
      </c>
    </row>
    <row r="13" spans="1:6">
      <c r="A13" t="s">
        <v>426</v>
      </c>
      <c r="B13" t="s">
        <v>241</v>
      </c>
      <c r="C13" t="s">
        <v>241</v>
      </c>
      <c r="D13" t="s">
        <v>462</v>
      </c>
      <c r="F13">
        <v>7527</v>
      </c>
    </row>
    <row r="14" spans="1:6">
      <c r="A14" t="s">
        <v>466</v>
      </c>
      <c r="B14" t="s">
        <v>269</v>
      </c>
      <c r="C14" t="s">
        <v>269</v>
      </c>
      <c r="D14" t="s">
        <v>462</v>
      </c>
      <c r="E14">
        <v>-4098</v>
      </c>
      <c r="F14">
        <v>-3512</v>
      </c>
    </row>
    <row r="15" spans="1:6">
      <c r="A15" t="s">
        <v>467</v>
      </c>
      <c r="B15" t="s">
        <v>248</v>
      </c>
      <c r="C15" t="s">
        <v>248</v>
      </c>
      <c r="D15" t="s">
        <v>462</v>
      </c>
      <c r="E15">
        <v>1757</v>
      </c>
      <c r="F15">
        <v>1509</v>
      </c>
    </row>
    <row r="16" spans="1:6">
      <c r="A16" t="s">
        <v>433</v>
      </c>
      <c r="B16" t="s">
        <v>468</v>
      </c>
      <c r="C16" t="s">
        <v>247</v>
      </c>
      <c r="D16" t="s">
        <v>462</v>
      </c>
      <c r="E16">
        <v>2041</v>
      </c>
      <c r="F16">
        <v>2584</v>
      </c>
    </row>
    <row r="17" spans="1:6">
      <c r="A17" t="s">
        <v>469</v>
      </c>
      <c r="D17" t="s">
        <v>462</v>
      </c>
      <c r="E17">
        <v>2745</v>
      </c>
      <c r="F17">
        <v>3577</v>
      </c>
    </row>
    <row r="18" spans="1:6">
      <c r="A18" t="s">
        <v>470</v>
      </c>
      <c r="B18" t="s">
        <v>243</v>
      </c>
      <c r="C18" t="s">
        <v>243</v>
      </c>
      <c r="D18" t="s">
        <v>462</v>
      </c>
      <c r="E18">
        <v>225</v>
      </c>
      <c r="F18">
        <v>575</v>
      </c>
    </row>
    <row r="19" spans="1:6">
      <c r="A19" t="s">
        <v>471</v>
      </c>
      <c r="D19" t="s">
        <v>462</v>
      </c>
      <c r="E19">
        <v>-729</v>
      </c>
      <c r="F19">
        <v>-8052</v>
      </c>
    </row>
    <row r="20" spans="1:6">
      <c r="A20" t="s">
        <v>472</v>
      </c>
      <c r="B20" t="s">
        <v>251</v>
      </c>
      <c r="C20" t="s">
        <v>251</v>
      </c>
      <c r="D20" t="s">
        <v>462</v>
      </c>
      <c r="E20">
        <v>9880</v>
      </c>
      <c r="F20">
        <v>-6302</v>
      </c>
    </row>
    <row r="21" spans="1:6">
      <c r="A21" t="s">
        <v>473</v>
      </c>
      <c r="B21" t="s">
        <v>285</v>
      </c>
      <c r="C21" t="s">
        <v>285</v>
      </c>
      <c r="D21" t="s">
        <v>462</v>
      </c>
      <c r="E21">
        <v>56195</v>
      </c>
      <c r="F21">
        <v>30406</v>
      </c>
    </row>
    <row r="22" spans="1:6">
      <c r="A22" t="s">
        <v>474</v>
      </c>
      <c r="B22" t="s">
        <v>231</v>
      </c>
      <c r="C22" t="s">
        <v>231</v>
      </c>
      <c r="D22" t="s">
        <v>475</v>
      </c>
    </row>
    <row r="23" spans="1:6">
      <c r="A23" t="s">
        <v>476</v>
      </c>
      <c r="B23" t="s">
        <v>287</v>
      </c>
      <c r="C23" t="s">
        <v>287</v>
      </c>
      <c r="D23" t="s">
        <v>475</v>
      </c>
      <c r="E23">
        <v>-37957</v>
      </c>
      <c r="F23">
        <v>-32945</v>
      </c>
    </row>
    <row r="24" spans="1:6">
      <c r="A24" t="s">
        <v>477</v>
      </c>
      <c r="D24" t="s">
        <v>475</v>
      </c>
      <c r="E24">
        <v>-2001</v>
      </c>
      <c r="F24">
        <v>-1140</v>
      </c>
    </row>
    <row r="25" spans="1:6">
      <c r="A25" t="s">
        <v>478</v>
      </c>
      <c r="D25" t="s">
        <v>475</v>
      </c>
      <c r="E25">
        <v>-227</v>
      </c>
      <c r="F25">
        <v>1500</v>
      </c>
    </row>
    <row r="26" spans="1:6">
      <c r="A26" t="s">
        <v>479</v>
      </c>
      <c r="B26" t="s">
        <v>245</v>
      </c>
      <c r="C26" t="s">
        <v>245</v>
      </c>
      <c r="D26" t="s">
        <v>462</v>
      </c>
      <c r="E26">
        <v>1</v>
      </c>
      <c r="F26">
        <v>40</v>
      </c>
    </row>
    <row r="27" spans="1:6">
      <c r="A27" t="s">
        <v>480</v>
      </c>
      <c r="B27" t="s">
        <v>296</v>
      </c>
      <c r="C27" t="s">
        <v>296</v>
      </c>
      <c r="D27" t="s">
        <v>475</v>
      </c>
      <c r="E27">
        <v>-40184</v>
      </c>
      <c r="F27">
        <v>-32545</v>
      </c>
    </row>
    <row r="28" spans="1:6">
      <c r="A28" t="s">
        <v>481</v>
      </c>
      <c r="B28" t="s">
        <v>297</v>
      </c>
      <c r="C28" t="s">
        <v>297</v>
      </c>
      <c r="D28" t="s">
        <v>482</v>
      </c>
    </row>
    <row r="29" spans="1:6">
      <c r="A29" t="s">
        <v>483</v>
      </c>
      <c r="B29" t="s">
        <v>302</v>
      </c>
      <c r="C29" t="s">
        <v>302</v>
      </c>
      <c r="D29" t="s">
        <v>482</v>
      </c>
      <c r="E29">
        <v>-31030</v>
      </c>
      <c r="F29">
        <v>-176466</v>
      </c>
    </row>
    <row r="30" spans="1:6">
      <c r="A30" t="s">
        <v>484</v>
      </c>
      <c r="B30" t="s">
        <v>299</v>
      </c>
      <c r="C30" t="s">
        <v>299</v>
      </c>
      <c r="D30" t="s">
        <v>482</v>
      </c>
      <c r="E30">
        <v>14000</v>
      </c>
      <c r="F30">
        <v>183000</v>
      </c>
    </row>
    <row r="31" spans="1:6">
      <c r="A31" t="s">
        <v>485</v>
      </c>
      <c r="B31" t="s">
        <v>486</v>
      </c>
      <c r="C31" t="s">
        <v>486</v>
      </c>
      <c r="D31" t="s">
        <v>475</v>
      </c>
      <c r="F31">
        <v>-5559</v>
      </c>
    </row>
    <row r="32" spans="1:6">
      <c r="A32" t="s">
        <v>487</v>
      </c>
      <c r="B32" t="s">
        <v>428</v>
      </c>
      <c r="C32" t="s">
        <v>243</v>
      </c>
      <c r="D32" t="s">
        <v>462</v>
      </c>
      <c r="F32">
        <v>-5522</v>
      </c>
    </row>
    <row r="33" spans="1:6">
      <c r="A33" t="s">
        <v>488</v>
      </c>
      <c r="D33" t="s">
        <v>475</v>
      </c>
      <c r="E33">
        <v>40</v>
      </c>
      <c r="F33">
        <v>75</v>
      </c>
    </row>
    <row r="34" spans="1:6">
      <c r="A34" t="s">
        <v>489</v>
      </c>
      <c r="D34" t="s">
        <v>475</v>
      </c>
      <c r="E34">
        <v>-415</v>
      </c>
      <c r="F34">
        <v>-605</v>
      </c>
    </row>
    <row r="35" spans="1:6">
      <c r="A35" t="s">
        <v>490</v>
      </c>
      <c r="B35" t="s">
        <v>298</v>
      </c>
      <c r="C35" t="s">
        <v>298</v>
      </c>
      <c r="D35" t="s">
        <v>482</v>
      </c>
      <c r="E35">
        <v>211</v>
      </c>
      <c r="F35">
        <v>239</v>
      </c>
    </row>
    <row r="36" spans="1:6">
      <c r="A36" t="s">
        <v>491</v>
      </c>
      <c r="B36" t="s">
        <v>311</v>
      </c>
      <c r="C36" t="s">
        <v>311</v>
      </c>
      <c r="D36" t="s">
        <v>482</v>
      </c>
      <c r="E36">
        <v>-17194</v>
      </c>
      <c r="F36">
        <v>-4838</v>
      </c>
    </row>
    <row r="37" spans="1:6">
      <c r="A37" t="s">
        <v>492</v>
      </c>
      <c r="B37" t="s">
        <v>314</v>
      </c>
      <c r="C37" t="s">
        <v>314</v>
      </c>
      <c r="D37" t="s">
        <v>482</v>
      </c>
      <c r="E37">
        <v>-1183</v>
      </c>
      <c r="F37">
        <v>-6977</v>
      </c>
    </row>
    <row r="38" spans="1:6">
      <c r="A38" t="s">
        <v>493</v>
      </c>
      <c r="B38" t="s">
        <v>494</v>
      </c>
      <c r="C38" t="s">
        <v>315</v>
      </c>
      <c r="D38" t="s">
        <v>482</v>
      </c>
      <c r="E38">
        <v>16168</v>
      </c>
      <c r="F38">
        <v>23145</v>
      </c>
    </row>
    <row r="39" spans="1:6">
      <c r="A39" t="s">
        <v>495</v>
      </c>
      <c r="B39" t="s">
        <v>316</v>
      </c>
      <c r="C39" t="s">
        <v>316</v>
      </c>
      <c r="D39" t="s">
        <v>482</v>
      </c>
      <c r="E39">
        <v>14985</v>
      </c>
      <c r="F39">
        <v>16168</v>
      </c>
    </row>
    <row r="40" spans="1:6">
      <c r="A40" t="s">
        <v>496</v>
      </c>
      <c r="D40" t="s">
        <v>482</v>
      </c>
    </row>
    <row r="41" spans="1:6">
      <c r="A41" t="s">
        <v>497</v>
      </c>
      <c r="B41" t="s">
        <v>243</v>
      </c>
      <c r="C41" t="s">
        <v>243</v>
      </c>
      <c r="D41" t="s">
        <v>462</v>
      </c>
      <c r="E41">
        <v>14254</v>
      </c>
      <c r="F41">
        <v>14504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D61065-28C0-4F42-BBAD-3506A20026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89D184-EF93-4099-9D1D-64889A2DA3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262853-C1FC-49B8-BCA4-688473969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2021-10-18T08:05:51Z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