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F126" i="1"/>
  <c r="G92" i="1"/>
  <c r="F92" i="1"/>
  <c r="G432" i="1" l="1"/>
  <c r="G433" i="1" s="1"/>
  <c r="F432" i="1"/>
  <c r="F433" i="1" s="1"/>
  <c r="F418" i="1"/>
  <c r="G417" i="1"/>
  <c r="G418" i="1" s="1"/>
  <c r="F417" i="1"/>
  <c r="G409" i="1"/>
  <c r="G410" i="1" s="1"/>
  <c r="G397" i="1"/>
  <c r="F397" i="1"/>
  <c r="F409" i="1" s="1"/>
  <c r="F410" i="1" s="1"/>
  <c r="N382" i="1"/>
  <c r="I382" i="1"/>
  <c r="O381" i="1"/>
  <c r="N381" i="1"/>
  <c r="M381" i="1"/>
  <c r="L381" i="1"/>
  <c r="K381" i="1"/>
  <c r="J381" i="1"/>
  <c r="H381" i="1"/>
  <c r="O377" i="1"/>
  <c r="L377" i="1"/>
  <c r="N376" i="1"/>
  <c r="I376" i="1"/>
  <c r="O375" i="1"/>
  <c r="N375" i="1"/>
  <c r="M375" i="1"/>
  <c r="L375" i="1"/>
  <c r="K375" i="1"/>
  <c r="J375" i="1"/>
  <c r="H375" i="1"/>
  <c r="M373" i="1"/>
  <c r="J373" i="1"/>
  <c r="N371" i="1"/>
  <c r="I371" i="1"/>
  <c r="K370" i="1"/>
  <c r="M369" i="1"/>
  <c r="J369" i="1"/>
  <c r="O368" i="1"/>
  <c r="L368" i="1"/>
  <c r="G368" i="1"/>
  <c r="I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G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G319" i="1"/>
  <c r="G326" i="1" s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O296" i="1"/>
  <c r="N296" i="1"/>
  <c r="M296" i="1"/>
  <c r="L296" i="1"/>
  <c r="K296" i="1"/>
  <c r="J296" i="1"/>
  <c r="I296" i="1"/>
  <c r="H296" i="1"/>
  <c r="G296" i="1"/>
  <c r="F296" i="1"/>
  <c r="F297" i="1" s="1"/>
  <c r="F319" i="1" s="1"/>
  <c r="F326" i="1" s="1"/>
  <c r="O227" i="1"/>
  <c r="N227" i="1"/>
  <c r="M227" i="1"/>
  <c r="L227" i="1"/>
  <c r="K227" i="1"/>
  <c r="J227" i="1"/>
  <c r="I227" i="1"/>
  <c r="H227" i="1"/>
  <c r="G227" i="1"/>
  <c r="G11" i="1" s="1"/>
  <c r="G377" i="1" s="1"/>
  <c r="F227" i="1"/>
  <c r="O210" i="1"/>
  <c r="N210" i="1"/>
  <c r="M210" i="1"/>
  <c r="L210" i="1"/>
  <c r="K210" i="1"/>
  <c r="J210" i="1"/>
  <c r="I210" i="1"/>
  <c r="H210" i="1"/>
  <c r="G210" i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2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8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L30" i="1"/>
  <c r="L369" i="1" s="1"/>
  <c r="K30" i="1"/>
  <c r="K369" i="1" s="1"/>
  <c r="J30" i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66" i="1" s="1"/>
  <c r="K12" i="1"/>
  <c r="K366" i="1" s="1"/>
  <c r="J12" i="1"/>
  <c r="J366" i="1" s="1"/>
  <c r="I12" i="1"/>
  <c r="H12" i="1"/>
  <c r="H366" i="1" s="1"/>
  <c r="O11" i="1"/>
  <c r="N11" i="1"/>
  <c r="M11" i="1"/>
  <c r="L11" i="1"/>
  <c r="K11" i="1"/>
  <c r="J11" i="1"/>
  <c r="I11" i="1"/>
  <c r="H11" i="1"/>
  <c r="F11" i="1"/>
  <c r="O10" i="1"/>
  <c r="N10" i="1"/>
  <c r="M10" i="1"/>
  <c r="L10" i="1"/>
  <c r="K10" i="1"/>
  <c r="J10" i="1"/>
  <c r="I10" i="1"/>
  <c r="H10" i="1"/>
  <c r="G10" i="1"/>
  <c r="O9" i="1"/>
  <c r="O384" i="1" s="1"/>
  <c r="N9" i="1"/>
  <c r="N384" i="1" s="1"/>
  <c r="M9" i="1"/>
  <c r="M377" i="1" s="1"/>
  <c r="L9" i="1"/>
  <c r="L384" i="1" s="1"/>
  <c r="K9" i="1"/>
  <c r="K376" i="1" s="1"/>
  <c r="J9" i="1"/>
  <c r="J376" i="1" s="1"/>
  <c r="I9" i="1"/>
  <c r="I377" i="1" s="1"/>
  <c r="H9" i="1"/>
  <c r="H377" i="1" s="1"/>
  <c r="G9" i="1"/>
  <c r="G384" i="1" s="1"/>
  <c r="F9" i="1"/>
  <c r="F384" i="1" s="1"/>
  <c r="O8" i="1"/>
  <c r="O382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M6" i="1"/>
  <c r="M371" i="1" s="1"/>
  <c r="L6" i="1"/>
  <c r="L371" i="1" s="1"/>
  <c r="K6" i="1"/>
  <c r="K371" i="1" s="1"/>
  <c r="J6" i="1"/>
  <c r="J371" i="1" s="1"/>
  <c r="I6" i="1"/>
  <c r="I365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81" i="1" s="1"/>
  <c r="F5" i="1"/>
  <c r="F368" i="1" s="1"/>
  <c r="H370" i="1" l="1"/>
  <c r="F383" i="1"/>
  <c r="F382" i="1"/>
  <c r="G353" i="1"/>
  <c r="G355" i="1" s="1"/>
  <c r="G357" i="1" s="1"/>
  <c r="G385" i="1"/>
  <c r="G12" i="1"/>
  <c r="F353" i="1"/>
  <c r="F355" i="1" s="1"/>
  <c r="F357" i="1" s="1"/>
  <c r="F385" i="1"/>
  <c r="G382" i="1"/>
  <c r="G383" i="1"/>
  <c r="F12" i="1"/>
  <c r="J368" i="1"/>
  <c r="N370" i="1"/>
  <c r="H373" i="1"/>
  <c r="F375" i="1"/>
  <c r="L376" i="1"/>
  <c r="J377" i="1"/>
  <c r="F381" i="1"/>
  <c r="L382" i="1"/>
  <c r="J383" i="1"/>
  <c r="H384" i="1"/>
  <c r="O372" i="1"/>
  <c r="M378" i="1"/>
  <c r="O383" i="1"/>
  <c r="M384" i="1"/>
  <c r="K368" i="1"/>
  <c r="O370" i="1"/>
  <c r="K372" i="1"/>
  <c r="I373" i="1"/>
  <c r="G375" i="1"/>
  <c r="M376" i="1"/>
  <c r="K377" i="1"/>
  <c r="I378" i="1"/>
  <c r="M382" i="1"/>
  <c r="K383" i="1"/>
  <c r="I384" i="1"/>
  <c r="N366" i="1"/>
  <c r="J378" i="1"/>
  <c r="M368" i="1"/>
  <c r="I375" i="1"/>
  <c r="O376" i="1"/>
  <c r="I381" i="1"/>
  <c r="K384" i="1"/>
  <c r="H365" i="1"/>
  <c r="L372" i="1"/>
  <c r="J384" i="1"/>
  <c r="F363" i="1"/>
  <c r="N368" i="1"/>
  <c r="N372" i="1"/>
  <c r="H376" i="1"/>
  <c r="F377" i="1"/>
  <c r="N377" i="1"/>
  <c r="L378" i="1"/>
  <c r="H382" i="1"/>
  <c r="F13" i="1"/>
  <c r="F44" i="1"/>
  <c r="H363" i="1"/>
  <c r="G13" i="1"/>
  <c r="G44" i="1"/>
  <c r="I363" i="1"/>
  <c r="G378" i="1" l="1"/>
  <c r="G370" i="1"/>
  <c r="G59" i="1"/>
  <c r="G67" i="1" s="1"/>
  <c r="G71" i="1" s="1"/>
  <c r="G366" i="1"/>
  <c r="G14" i="1"/>
  <c r="F366" i="1"/>
  <c r="F14" i="1"/>
  <c r="F376" i="1"/>
  <c r="F378" i="1"/>
  <c r="F370" i="1"/>
  <c r="F59" i="1"/>
  <c r="F67" i="1" s="1"/>
  <c r="F71" i="1" s="1"/>
  <c r="G376" i="1"/>
  <c r="G373" i="1" l="1"/>
  <c r="G83" i="1"/>
  <c r="G6" i="1"/>
  <c r="G372" i="1"/>
  <c r="F373" i="1"/>
  <c r="F83" i="1"/>
  <c r="F372" i="1"/>
  <c r="F6" i="1"/>
  <c r="G371" i="1" l="1"/>
  <c r="G365" i="1"/>
  <c r="F371" i="1"/>
  <c r="F365" i="1"/>
</calcChain>
</file>

<file path=xl/sharedStrings.xml><?xml version="1.0" encoding="utf-8"?>
<sst xmlns="http://schemas.openxmlformats.org/spreadsheetml/2006/main" count="790" uniqueCount="504">
  <si>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</si>
  <si>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</si>
  <si>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</si>
  <si>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</si>
  <si>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</si>
  <si>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</si>
  <si>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</si>
  <si>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</si>
  <si>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</si>
  <si>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</si>
  <si>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</si>
  <si>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</si>
  <si>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</si>
  <si>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</si>
  <si>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</si>
  <si>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</si>
  <si>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</si>
  <si>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</si>
  <si>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</si>
  <si>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</si>
  <si>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</si>
  <si>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</si>
  <si>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</si>
  <si>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</si>
  <si>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</si>
  <si>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</si>
  <si>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</si>
  <si>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</si>
  <si>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</si>
  <si>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</si>
  <si>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</si>
  <si>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</si>
  <si>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</si>
  <si>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</si>
  <si>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</si>
  <si>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</si>
  <si>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</si>
  <si>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</si>
  <si>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</si>
  <si>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</si>
  <si>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</si>
  <si>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</si>
  <si>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</si>
  <si>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</si>
  <si>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</si>
  <si>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</si>
  <si>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</si>
  <si>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</si>
  <si>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</si>
  <si>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</si>
  <si>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</si>
  <si>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</si>
  <si>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</si>
  <si>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</si>
  <si>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</si>
  <si>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</si>
  <si>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</si>
  <si>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</si>
  <si>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</si>
  <si>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</si>
  <si>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</si>
  <si>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</si>
  <si>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</si>
  <si>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</si>
  <si>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</si>
  <si>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</si>
  <si>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</si>
  <si>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</si>
  <si>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</si>
  <si>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</si>
  <si>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</si>
  <si>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</si>
  <si>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</si>
  <si>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</si>
  <si>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</si>
  <si>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</si>
  <si>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</si>
  <si>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</si>
  <si>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</si>
  <si>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</si>
  <si>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</si>
  <si>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</si>
  <si>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</si>
  <si>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</si>
  <si>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</si>
  <si>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</si>
  <si>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</si>
  <si>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</si>
  <si>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</si>
  <si>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</si>
  <si>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</si>
  <si>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</si>
  <si>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</si>
  <si>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</si>
  <si>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</si>
  <si>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</si>
  <si>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</si>
  <si>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</si>
  <si>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</si>
  <si>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</si>
  <si>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</si>
  <si>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</si>
  <si>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</si>
  <si>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</si>
  <si>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</si>
  <si>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</si>
  <si>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</si>
  <si>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</si>
  <si>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</si>
  <si>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</si>
  <si>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</si>
  <si>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</si>
  <si>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</si>
  <si>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</si>
  <si>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</si>
  <si>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</si>
  <si>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</si>
  <si>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</si>
  <si>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</si>
  <si>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</si>
  <si>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</si>
  <si>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</si>
  <si>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</si>
  <si>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</si>
  <si>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</si>
  <si>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</si>
  <si>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</si>
  <si>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</si>
  <si>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</si>
  <si>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</si>
  <si>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</si>
  <si>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</si>
  <si>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</si>
  <si>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</si>
  <si>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</si>
  <si>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</si>
  <si>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</si>
  <si>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</si>
  <si>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</si>
  <si>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</si>
  <si>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</si>
  <si>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</si>
  <si>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</si>
  <si>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</si>
  <si>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</si>
  <si>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</si>
  <si>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</si>
  <si>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</si>
  <si>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</si>
  <si>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</si>
  <si>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</si>
  <si>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</si>
  <si>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</si>
  <si>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</si>
  <si>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</si>
  <si>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</si>
  <si>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</si>
  <si>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</si>
  <si>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</si>
  <si>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</si>
  <si>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</si>
  <si>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</si>
  <si>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</si>
  <si>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</si>
  <si>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</si>
  <si>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</si>
  <si>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</si>
  <si>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</si>
  <si>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</si>
  <si>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</si>
  <si>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</si>
  <si>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</si>
  <si>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</si>
  <si>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</si>
  <si>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</si>
  <si>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</si>
  <si>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</si>
  <si>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</si>
  <si>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</si>
  <si>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</si>
  <si>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</si>
  <si>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</si>
  <si>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</si>
  <si>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</si>
  <si>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</si>
  <si>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</si>
  <si>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</si>
  <si>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</si>
  <si>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</si>
  <si>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</si>
  <si>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</si>
  <si>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</si>
  <si>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</si>
  <si>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</si>
  <si>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</si>
  <si>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</si>
  <si>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</si>
  <si>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</si>
  <si>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</si>
  <si>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</si>
  <si>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</si>
  <si>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</si>
  <si>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</si>
  <si>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</si>
  <si>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</si>
  <si>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</si>
  <si>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</si>
  <si>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</si>
  <si>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</si>
  <si>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</si>
  <si>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</si>
  <si>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</si>
  <si>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</si>
  <si>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</si>
  <si>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</si>
  <si>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</si>
  <si>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</si>
  <si>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</si>
  <si>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</si>
  <si>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</si>
  <si>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</si>
  <si>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</si>
  <si>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</si>
  <si>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</si>
  <si>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</si>
  <si>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</si>
  <si>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</si>
  <si>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</si>
  <si>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</si>
  <si>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</si>
  <si>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</si>
  <si>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</si>
  <si>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</si>
  <si>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</si>
  <si>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</si>
  <si>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</si>
  <si>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</si>
  <si>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</si>
  <si>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</si>
  <si>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</si>
  <si>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</si>
  <si>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</si>
  <si>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</si>
  <si>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</si>
  <si>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</si>
  <si>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</si>
  <si>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</si>
  <si>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</si>
  <si>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</si>
  <si>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</si>
  <si>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</si>
  <si>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</si>
  <si>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</si>
  <si>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</si>
  <si>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</si>
  <si>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</si>
  <si>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</si>
  <si>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</si>
  <si>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</si>
  <si>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</si>
  <si>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</si>
  <si>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</si>
  <si>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</si>
  <si>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</si>
  <si>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</si>
  <si>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</si>
  <si>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</si>
  <si>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</si>
  <si>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</si>
  <si>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</si>
  <si>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</si>
  <si>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</si>
  <si>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</si>
  <si>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</si>
  <si>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</si>
  <si>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</si>
  <si>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</si>
  <si>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</si>
  <si>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</si>
  <si>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</si>
  <si>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</si>
  <si>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</si>
  <si>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</si>
  <si>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</si>
  <si>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</si>
  <si>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</si>
  <si>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</si>
  <si>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</si>
  <si>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</si>
  <si>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</si>
  <si>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</si>
  <si>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</si>
  <si>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</si>
  <si>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</si>
  <si>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</si>
  <si>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</si>
  <si>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</si>
  <si>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</si>
  <si>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</si>
  <si>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</si>
  <si>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</si>
  <si>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</si>
  <si>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</si>
  <si>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</si>
  <si>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</si>
  <si>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</si>
  <si>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</si>
  <si>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</si>
  <si>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</si>
  <si>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</si>
  <si>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</si>
  <si>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</si>
  <si>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</si>
  <si>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</si>
  <si>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</si>
  <si>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</si>
  <si>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</si>
  <si>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</si>
  <si>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</si>
  <si>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</si>
  <si>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</si>
  <si>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</si>
  <si>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</si>
  <si>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</si>
  <si>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</si>
  <si>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</si>
  <si>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</si>
  <si>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</si>
  <si>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</si>
  <si>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</si>
  <si>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</si>
  <si>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</si>
  <si>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</si>
  <si>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</si>
  <si>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</si>
  <si>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</si>
  <si>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</si>
  <si>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</si>
  <si>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</si>
  <si>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</si>
  <si>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</si>
  <si>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</si>
  <si>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</si>
  <si>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</si>
  <si>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</si>
  <si>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</si>
  <si>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</si>
  <si>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</si>
  <si>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</si>
  <si>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</si>
  <si>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</si>
  <si>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</si>
  <si>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</si>
  <si>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</si>
  <si>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</si>
  <si>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</si>
  <si>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</si>
  <si>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</si>
  <si>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</si>
  <si>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</si>
  <si>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</si>
  <si>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</si>
  <si>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</si>
  <si>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</si>
  <si>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</si>
  <si>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</si>
  <si>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</si>
  <si>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</si>
  <si>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</si>
  <si>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</si>
  <si>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</si>
  <si>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</si>
  <si>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</si>
  <si>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</si>
  <si>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</si>
  <si>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</t>
  </si>
  <si>
    <t>Cash and cash equivalents</t>
  </si>
  <si>
    <t>Short-term investments</t>
  </si>
  <si>
    <t>Prepaid expenses and other assets</t>
  </si>
  <si>
    <t>Inventory</t>
  </si>
  <si>
    <t>Total current assets</t>
  </si>
  <si>
    <t>Property and equipment, net</t>
  </si>
  <si>
    <t>Property and Equipment</t>
  </si>
  <si>
    <t>Restricted cash</t>
  </si>
  <si>
    <t>Investment in unconsolidated entity</t>
  </si>
  <si>
    <t>Other assets</t>
  </si>
  <si>
    <t>Total assets</t>
  </si>
  <si>
    <t>Liabilities and stockholders equity</t>
  </si>
  <si>
    <t>Current liabilities</t>
  </si>
  <si>
    <t>Accounts payable</t>
  </si>
  <si>
    <t>Accrued liabilities</t>
  </si>
  <si>
    <t>Deferred rent</t>
  </si>
  <si>
    <t>Accruals</t>
  </si>
  <si>
    <t>Total current liabilities</t>
  </si>
  <si>
    <t>Long-term deferred rent</t>
  </si>
  <si>
    <t>Total liabilities</t>
  </si>
  <si>
    <t>Commitments and contingencies (Note 16)</t>
  </si>
  <si>
    <t>Stockholders equity</t>
  </si>
  <si>
    <t>Preferred stock; $0.0001 par value; 10,000,000 shares authorized; no shares issued and</t>
  </si>
  <si>
    <t>outstanding</t>
  </si>
  <si>
    <t>Common stock; $0.0001 par value; 200,000,000 shares authorized; 67,842,942 and 50,368,206 shares issued and outstanding, respectively</t>
  </si>
  <si>
    <t>Additional paid-in capital</t>
  </si>
  <si>
    <t>Accumulated deficit</t>
  </si>
  <si>
    <t>Accumulated other comprehensive loss</t>
  </si>
  <si>
    <t>Total stockholders equity</t>
  </si>
  <si>
    <t>Revenues</t>
  </si>
  <si>
    <t>Revenue</t>
  </si>
  <si>
    <t>Collaboration and license agreements</t>
  </si>
  <si>
    <t>Operating expenses</t>
  </si>
  <si>
    <t>Cost of sales</t>
  </si>
  <si>
    <t>Research and development</t>
  </si>
  <si>
    <t>General and administrative</t>
  </si>
  <si>
    <t>Total operating expenses</t>
  </si>
  <si>
    <t>Gain on license of clazakizumab</t>
  </si>
  <si>
    <t>Loss from operations</t>
  </si>
  <si>
    <t>Operating Profit</t>
  </si>
  <si>
    <t>Other income (expense)</t>
  </si>
  <si>
    <t>Interest income</t>
  </si>
  <si>
    <t>Foreign currency gain (loss)</t>
  </si>
  <si>
    <t>Other income</t>
  </si>
  <si>
    <t>Total other income, net</t>
  </si>
  <si>
    <t>Net loss before equity in net loss of unconsolidated entity</t>
  </si>
  <si>
    <t>Equity in net loss of unconsolidated entity</t>
  </si>
  <si>
    <t>Net loss</t>
  </si>
  <si>
    <t>Net loss per share - basic and diluted</t>
  </si>
  <si>
    <t>Weighted average number of common shares used in net loss per share - basic and diluted</t>
  </si>
  <si>
    <t>Other comprehensive income (loss):</t>
  </si>
  <si>
    <t>Total Other Comprehensive Income</t>
  </si>
  <si>
    <t>Unrealized gain (loss) on securities available-for-sale, net of tax</t>
  </si>
  <si>
    <t>Foreign currency translation income (loss), net of tax</t>
  </si>
  <si>
    <t>Total other comprehensive income (loss)</t>
  </si>
  <si>
    <t>Total Other Comprehensive Income (Loss)</t>
  </si>
  <si>
    <t>Comprehensive loss</t>
  </si>
  <si>
    <t>Total Other Comprehensive Loss</t>
  </si>
  <si>
    <t>Operating activities</t>
  </si>
  <si>
    <t>Operating Activities</t>
  </si>
  <si>
    <t>Adjustments to reconcile net loss to net cash used in operating activities</t>
  </si>
  <si>
    <t>Non-cash gain on license of clazakizumab in exchange for investment in unconsolidated entity</t>
  </si>
  <si>
    <t>Depreciation and amortization</t>
  </si>
  <si>
    <t>Stock-based compensation</t>
  </si>
  <si>
    <t>Other non-cash charges, net</t>
  </si>
  <si>
    <t>Changes in operating assets and liabilities</t>
  </si>
  <si>
    <t>Accounts receivable</t>
  </si>
  <si>
    <t>Net cash used in operating activities</t>
  </si>
  <si>
    <t>Investing activities</t>
  </si>
  <si>
    <t>Investing Activities</t>
  </si>
  <si>
    <t>Purchases of investments</t>
  </si>
  <si>
    <t>Proceeds from maturities of investments</t>
  </si>
  <si>
    <t>Proceeds from sales of investments</t>
  </si>
  <si>
    <t>Purchases of property and equipment</t>
  </si>
  <si>
    <t>Proceeds from sale of property and equipment</t>
  </si>
  <si>
    <t>Net cash provided by (used in) investing activities</t>
  </si>
  <si>
    <t>Financing activities</t>
  </si>
  <si>
    <t>Financing Activities</t>
  </si>
  <si>
    <t>Proceeds from issuance of common stock, net of offering costs</t>
  </si>
  <si>
    <t>Deferred offering costs</t>
  </si>
  <si>
    <t>Proceeds from exercise of stock options and employee stock purchase plan</t>
  </si>
  <si>
    <t>Net cash provided by financing activities</t>
  </si>
  <si>
    <t>Effect of exchange rate changes on cash, cash equivalents and restricted cash</t>
  </si>
  <si>
    <t>Net increase (decrease) in cash, cash equivalents and restricted cash</t>
  </si>
  <si>
    <t>Net increase (decrease) in cash and cash equivalents</t>
  </si>
  <si>
    <t>Cash, cash equivalents and restricted cash</t>
  </si>
  <si>
    <t>Beginning of period</t>
  </si>
  <si>
    <t>Cash and cash equivalents at beginning of period</t>
  </si>
  <si>
    <t>End of period</t>
  </si>
  <si>
    <t>Supplemental disclosures:</t>
  </si>
  <si>
    <t>Purchases of property and equipment included in accounts payable and accrued liabilities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</si>
  <si>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</si>
  <si>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</si>
  <si>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</si>
  <si>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</si>
  <si>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</si>
  <si>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minority interest</t>
  </si>
  <si>
    <t>property, plant and equipment</t>
  </si>
  <si>
    <t>less: accumulated depreciation and amortization</t>
  </si>
  <si>
    <t>accumulated depreciation and amortisation</t>
  </si>
  <si>
    <t>restricted cash</t>
  </si>
  <si>
    <t>other assets</t>
  </si>
  <si>
    <t>ordinary shares</t>
  </si>
  <si>
    <t>additional paid-in capital</t>
  </si>
  <si>
    <t>wrong year; should be 2017 &amp; 2016</t>
  </si>
  <si>
    <t>wrong values, corrected</t>
  </si>
  <si>
    <t>collaboration and license agreements</t>
  </si>
  <si>
    <t>added value</t>
  </si>
  <si>
    <t>shifted down to row 33</t>
  </si>
  <si>
    <t>sales and distribution expenses</t>
  </si>
  <si>
    <t>cost of sales</t>
  </si>
  <si>
    <t>other operating income (expenses)</t>
  </si>
  <si>
    <t>gain on license of clazakizumab</t>
  </si>
  <si>
    <t>deleted this value</t>
  </si>
  <si>
    <t>changed value</t>
  </si>
  <si>
    <t>changed sign</t>
  </si>
  <si>
    <t>other income (expenses)</t>
  </si>
  <si>
    <t>other income</t>
  </si>
  <si>
    <t>foreign currency gain (loss)</t>
  </si>
  <si>
    <t>foreign currency translation</t>
  </si>
  <si>
    <t>equity in net loss of unconsolidated entity</t>
  </si>
  <si>
    <t>computer equipment and software</t>
  </si>
  <si>
    <t>laboratory equipment</t>
  </si>
  <si>
    <t>furniture and fixtures</t>
  </si>
  <si>
    <t>leasehold improvements</t>
  </si>
  <si>
    <t>leased assets</t>
  </si>
  <si>
    <t>split values</t>
  </si>
  <si>
    <t>Common stock; $0.0001 par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</si>
</sst>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9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/>
    <xf numFmtId="3" fontId="4" fillId="0" borderId="0" xfId="2" applyAlignment="1">
      <alignment horizontal="left" vertical="center" wrapText="1"/>
    </xf>
    <xf numFmtId="3" fontId="4" fillId="0" borderId="0" xfId="2" applyFill="1"/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D1-4858-A01F-6ED9C0CAC1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E61-4F2C-815F-BB7AA4018B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5B4-4B2E-8700-CB4F192B4F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2F1-41A7-9C81-5D7A3F024C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50B-47BA-9E4B-45BBC1F0F2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22-4FFE-9344-40938A7732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D41-4A08-8501-7275E79D03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5F-4B59-A3ED-FBC663E99E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DDF-4EF3-9806-0C510043E8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CFB-463D-A4F8-0C671C34ED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53-4301-B1A9-1CF288B746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16C-44D9-B875-B7897D8FB9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1A4-47B2-ABD1-9C9F4EE26E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42-46ED-A170-10ECBDC73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A7F-4C0F-9BE3-97A833E8E4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6">
      <c r="E1" s="3" t="s">
        <v>0</v>
      </c>
      <c r="F1" s="2" t="s">
        <v>1</v>
      </c>
      <c r="G1" s="2"/>
    </row>
    <row r="2" spans="5:16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6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  <c r="P3" s="47" t="s">
        <v>480</v>
      </c>
    </row>
    <row r="4" spans="5:16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6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6">
      <c r="E6" s="6" t="s">
        <v>10</v>
      </c>
      <c r="F6" s="7">
        <f>F71</f>
        <v>-288879</v>
      </c>
      <c r="G6" s="7">
        <f t="shared" ref="G6:O6" si="1">IF(G4=$BF$1,"",G71)</f>
        <v>-156254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6">
      <c r="E7" s="6" t="s">
        <v>11</v>
      </c>
      <c r="F7" s="7">
        <f>F128</f>
        <v>15882</v>
      </c>
      <c r="G7" s="7">
        <f t="shared" ref="G7:O7" si="2">IF(G4=$BF$1,"",G128)</f>
        <v>15971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6">
      <c r="E8" s="6" t="s">
        <v>12</v>
      </c>
      <c r="F8" s="7">
        <f>F161</f>
        <v>287254</v>
      </c>
      <c r="G8" s="7">
        <f t="shared" ref="G8:O8" si="3">IF(G4=$BF$1,"",G161)</f>
        <v>393183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6">
      <c r="E9" s="6" t="s">
        <v>13</v>
      </c>
      <c r="F9" s="7">
        <f>F189</f>
        <v>23366</v>
      </c>
      <c r="G9" s="7">
        <f t="shared" ref="G9:O9" si="4">IF(G4=$BF$1,"",G189)</f>
        <v>25890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6">
      <c r="E10" s="6" t="s">
        <v>14</v>
      </c>
      <c r="F10" s="7">
        <f>F210</f>
        <v>495</v>
      </c>
      <c r="G10" s="7">
        <f t="shared" ref="G10:O10" si="5">IF(G4=$BF$1,"",G210)</f>
        <v>481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6">
      <c r="E11" s="6" t="s">
        <v>15</v>
      </c>
      <c r="F11" s="7">
        <f>F227</f>
        <v>279275</v>
      </c>
      <c r="G11" s="7">
        <f t="shared" ref="G11:O11" si="6">IF(G4=$BF$1,"",G227)</f>
        <v>382783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6">
      <c r="E12" s="1" t="s">
        <v>16</v>
      </c>
      <c r="F12" s="35">
        <f>SUM(F7:F8)</f>
        <v>303136</v>
      </c>
      <c r="G12" s="35">
        <f t="shared" ref="G12:O12" si="7">IF(G4=$BF$1,"",SUM(G7:G8))</f>
        <v>409154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6">
      <c r="E13" s="1" t="s">
        <v>17</v>
      </c>
      <c r="F13" s="35">
        <f>SUM(F9:F11)</f>
        <v>303136</v>
      </c>
      <c r="G13" s="35">
        <f t="shared" ref="G13:O13" si="8">IF(G4=$BF$1,"",SUM(G9:G11))</f>
        <v>409154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6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6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1619</v>
      </c>
      <c r="G24">
        <v>113</v>
      </c>
      <c r="P24" s="47" t="s">
        <v>481</v>
      </c>
    </row>
    <row r="25" spans="5:16">
      <c r="E25" s="1" t="s">
        <v>27</v>
      </c>
      <c r="F25"/>
      <c r="G25"/>
      <c r="P25" s="47" t="s">
        <v>484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1619</v>
      </c>
      <c r="G30" s="7">
        <f>IF(G4=$BF$1,"",G24-G25+ABS(G26)-G27-G28-G29)</f>
        <v>113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G31" s="38">
        <v>1050</v>
      </c>
      <c r="P31" s="47" t="s">
        <v>483</v>
      </c>
    </row>
    <row r="32" spans="5:16">
      <c r="E32" s="1" t="s">
        <v>34</v>
      </c>
    </row>
    <row r="33" spans="5:16">
      <c r="E33" s="1" t="s">
        <v>35</v>
      </c>
      <c r="F33" s="38">
        <v>1619</v>
      </c>
      <c r="G33" s="38">
        <v>113</v>
      </c>
      <c r="P33" s="47" t="s">
        <v>483</v>
      </c>
    </row>
    <row r="34" spans="5:16">
      <c r="E34" s="1" t="s">
        <v>36</v>
      </c>
      <c r="F34">
        <v>38102</v>
      </c>
      <c r="G34">
        <v>26148</v>
      </c>
      <c r="H34">
        <v>16718</v>
      </c>
    </row>
    <row r="35" spans="5:16">
      <c r="E35" s="1" t="s">
        <v>37</v>
      </c>
      <c r="F35">
        <v>252902</v>
      </c>
      <c r="G35">
        <v>132760</v>
      </c>
      <c r="H35">
        <v>69611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292623</v>
      </c>
      <c r="G43" s="7">
        <f>G32+G33+G34+G35+G36+G37+G38+G39+G40+G41+G42</f>
        <v>159021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8"/>
    </row>
    <row r="44" spans="5:16">
      <c r="E44" s="6" t="s">
        <v>46</v>
      </c>
      <c r="F44" s="7">
        <f>F30+F31-F43</f>
        <v>-291004</v>
      </c>
      <c r="G44" s="7">
        <f>IF(G4=$BF$1,"",G30+G31-G43)</f>
        <v>-157858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8"/>
    </row>
    <row r="45" spans="5:16">
      <c r="E45" s="1" t="s">
        <v>47</v>
      </c>
    </row>
    <row r="46" spans="5:16">
      <c r="E46" s="1" t="s">
        <v>48</v>
      </c>
      <c r="F46"/>
      <c r="G46"/>
      <c r="P46" s="47" t="s">
        <v>489</v>
      </c>
    </row>
    <row r="47" spans="5:16">
      <c r="E47" s="1" t="s">
        <v>49</v>
      </c>
    </row>
    <row r="48" spans="5:16">
      <c r="E48" s="1" t="s">
        <v>50</v>
      </c>
      <c r="F48"/>
      <c r="G48"/>
      <c r="P48" s="47" t="s">
        <v>489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2495</v>
      </c>
      <c r="G52">
        <v>1966</v>
      </c>
      <c r="H52">
        <v>702</v>
      </c>
    </row>
    <row r="53" spans="5:16">
      <c r="E53" s="1" t="s">
        <v>55</v>
      </c>
    </row>
    <row r="54" spans="5:16">
      <c r="E54" s="1" t="s">
        <v>56</v>
      </c>
      <c r="F54">
        <v>50</v>
      </c>
      <c r="G54">
        <v>172</v>
      </c>
      <c r="P54" s="47" t="s">
        <v>490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0</v>
      </c>
      <c r="H56">
        <v>0</v>
      </c>
    </row>
    <row r="57" spans="5:16">
      <c r="E57" s="1" t="s">
        <v>59</v>
      </c>
      <c r="F57">
        <v>223</v>
      </c>
      <c r="G57">
        <v>-349</v>
      </c>
      <c r="H57">
        <v>94</v>
      </c>
      <c r="P57" s="47" t="s">
        <v>491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-288236</v>
      </c>
      <c r="G59" s="7">
        <f>IF(G4=$BF$1,"",G44+G45+G46+G47+G48-G49-G50-G51+G52-G53+G54+G55-G56+G57+G58)</f>
        <v>-156069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8"/>
    </row>
    <row r="60" spans="5:16">
      <c r="E60" s="1" t="s">
        <v>62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-288236</v>
      </c>
      <c r="G67" s="7">
        <f>IF(G4=$BF$1,"",SUM(G59,-G60,-ABS(G61),-G62,-G66))</f>
        <v>-156069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6">
      <c r="E68" s="1" t="s">
        <v>67</v>
      </c>
      <c r="F68" s="38">
        <v>-643</v>
      </c>
      <c r="G68" s="38">
        <v>-185</v>
      </c>
      <c r="P68" s="47" t="s">
        <v>483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-288879</v>
      </c>
      <c r="G71" s="7">
        <f t="shared" ref="G71:O71" si="14">IF(G4=$BF$1,"",SUM(G67:G70))</f>
        <v>-156254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8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-288879</v>
      </c>
      <c r="G83" s="7">
        <f t="shared" ref="G83:O83" si="15">IF(G4=$BF$1,"",SUM(G71:G82))</f>
        <v>-156254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830+4131+1031</f>
        <v>5992</v>
      </c>
      <c r="G92">
        <f>1098+6858+1167</f>
        <v>9123</v>
      </c>
      <c r="P92" s="47" t="s">
        <v>483</v>
      </c>
    </row>
    <row r="93" spans="5:16">
      <c r="E93" s="1" t="s">
        <v>85</v>
      </c>
    </row>
    <row r="94" spans="5:16">
      <c r="E94" s="1" t="s">
        <v>86</v>
      </c>
      <c r="F94" s="38">
        <v>4914</v>
      </c>
      <c r="G94" s="38">
        <v>5269</v>
      </c>
      <c r="P94" s="47" t="s">
        <v>483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10906</v>
      </c>
      <c r="G98" s="7">
        <f>IF(G4=$BF$1,"",G89+G90+G91+G92+G93+G94+G95+G96)</f>
        <v>14392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8"/>
    </row>
    <row r="99" spans="5:16">
      <c r="E99" s="1" t="s">
        <v>89</v>
      </c>
      <c r="F99" s="38">
        <v>-5276</v>
      </c>
      <c r="G99" s="38">
        <v>-7316</v>
      </c>
      <c r="P99" s="47" t="s">
        <v>483</v>
      </c>
    </row>
    <row r="100" spans="5:16">
      <c r="E100" s="6" t="s">
        <v>90</v>
      </c>
      <c r="F100" s="7">
        <f>F98+F99</f>
        <v>5630</v>
      </c>
      <c r="G100" s="7">
        <f t="shared" ref="G100:O100" si="17">IF(G4=$BF$1,"",G98+G99)</f>
        <v>7076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8"/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  <c r="F117">
        <v>222</v>
      </c>
      <c r="G117">
        <v>865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f>10000+30</f>
        <v>10030</v>
      </c>
      <c r="G126">
        <v>8030</v>
      </c>
      <c r="P126" s="47" t="s">
        <v>502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15882</v>
      </c>
      <c r="G128" s="7">
        <f t="shared" ref="G128:O128" si="19">IF(G4=$BF$1,"",G100+SUM(G104:G126))</f>
        <v>15971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8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76896</v>
      </c>
      <c r="G130">
        <v>116216</v>
      </c>
    </row>
    <row r="131" spans="5:15">
      <c r="E131" s="1" t="s">
        <v>118</v>
      </c>
      <c r="F131">
        <v>199344</v>
      </c>
      <c r="G131">
        <v>235651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276240</v>
      </c>
      <c r="G140" s="7">
        <f t="shared" ref="G140:O140" si="20">IF(G4=$BF$1,"",G130+G131+G132+G133+G134+G135+G136+G139)</f>
        <v>351867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0</v>
      </c>
      <c r="G144">
        <v>936</v>
      </c>
    </row>
    <row r="145" spans="5:15">
      <c r="E145" s="6" t="s">
        <v>127</v>
      </c>
      <c r="F145" s="7">
        <f>F141+F142+F143+F144</f>
        <v>0</v>
      </c>
      <c r="G145" s="7">
        <f t="shared" ref="G145:O145" si="21">IF(G4=$BF$1,"",G141+G142+G143+G144)</f>
        <v>936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  <c r="F154">
        <v>11014</v>
      </c>
      <c r="G154">
        <v>40380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11014</v>
      </c>
      <c r="G160" s="7">
        <f>IF(G4=$BF$1,"",G146+G147+G148+G149+G150+G151+G152+G153+G154+G155+G156+G157+G158+G159)</f>
        <v>40380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287254</v>
      </c>
      <c r="G161" s="7">
        <f t="shared" ref="G161:O161" si="22">IF(G4=$BF$1,"",G140+G145+G160)</f>
        <v>393183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8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15803</v>
      </c>
      <c r="G172">
        <v>15437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92</v>
      </c>
      <c r="G184">
        <v>92</v>
      </c>
    </row>
    <row r="185" spans="5:16">
      <c r="E185" s="12" t="s">
        <v>162</v>
      </c>
    </row>
    <row r="187" spans="5:16">
      <c r="E187" s="1" t="s">
        <v>163</v>
      </c>
      <c r="F187">
        <v>7471</v>
      </c>
      <c r="G187">
        <v>10361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23366</v>
      </c>
      <c r="G189" s="7">
        <f t="shared" ref="G189:O189" si="23">IF(G4=$BF$1,"",SUM(G163:G188))</f>
        <v>25890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8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7">
      <c r="E193" s="1" t="s">
        <v>168</v>
      </c>
    </row>
    <row r="194" spans="5:7">
      <c r="E194" s="1" t="s">
        <v>169</v>
      </c>
    </row>
    <row r="195" spans="5:7">
      <c r="E195" s="1" t="s">
        <v>170</v>
      </c>
    </row>
    <row r="196" spans="5:7">
      <c r="E196" s="1" t="s">
        <v>171</v>
      </c>
    </row>
    <row r="197" spans="5:7">
      <c r="E197" s="1" t="s">
        <v>172</v>
      </c>
      <c r="F197">
        <v>495</v>
      </c>
      <c r="G197">
        <v>481</v>
      </c>
    </row>
    <row r="198" spans="5:7">
      <c r="E198" s="1" t="s">
        <v>173</v>
      </c>
    </row>
    <row r="199" spans="5:7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1" t="s">
        <v>180</v>
      </c>
      <c r="F209">
        <v>0</v>
      </c>
      <c r="G209">
        <v>0</v>
      </c>
    </row>
    <row r="210" spans="5:16">
      <c r="E210" s="6" t="s">
        <v>14</v>
      </c>
      <c r="F210" s="7">
        <f>SUM(F191:F209)</f>
        <v>495</v>
      </c>
      <c r="G210" s="7">
        <f t="shared" ref="G210:O210" si="24">IF(G4=$BF$1,"",SUM(G191:G209))</f>
        <v>481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8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946869+7</f>
        <v>946876</v>
      </c>
      <c r="G212">
        <f>761456+5</f>
        <v>761461</v>
      </c>
      <c r="P212" s="47" t="s">
        <v>502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-667509</v>
      </c>
      <c r="G217">
        <v>-378630</v>
      </c>
    </row>
    <row r="218" spans="5:16">
      <c r="E218" s="1" t="s">
        <v>188</v>
      </c>
    </row>
    <row r="219" spans="5:16">
      <c r="E219" s="1" t="s">
        <v>189</v>
      </c>
      <c r="F219">
        <v>-92</v>
      </c>
      <c r="G219">
        <v>-48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279275</v>
      </c>
      <c r="G227" s="7">
        <f t="shared" ref="G227:O227" si="25">IF(G4=$BF$1,"",SUM(G212:G226))</f>
        <v>382783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8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-288879</v>
      </c>
      <c r="G267">
        <v>-156254</v>
      </c>
      <c r="H267">
        <v>-85470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3001</v>
      </c>
      <c r="G271">
        <v>1674</v>
      </c>
      <c r="H271">
        <v>751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22498</v>
      </c>
      <c r="G285">
        <v>13957</v>
      </c>
      <c r="H285">
        <v>6139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25499</v>
      </c>
      <c r="G296" s="7">
        <f>IF(G4=$BF$1,"",G271+G272+G273+G274+G275+G276+G277+G278+G279+G280+G281+G282+G283+G284+G285+G286+G287+G288+G289+G290+G291+G292+G293+G294+G295)</f>
        <v>15631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-263380</v>
      </c>
      <c r="G297" s="7">
        <f t="shared" ref="G297:O297" si="27">IF(G4=$BF$1,"",MIN(F267,F268,F269)+F296)</f>
        <v>-263380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936</v>
      </c>
      <c r="G299">
        <v>-936</v>
      </c>
      <c r="H299">
        <v>0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37366</v>
      </c>
      <c r="G302">
        <v>-31374</v>
      </c>
      <c r="H302">
        <v>-9744</v>
      </c>
    </row>
    <row r="303" spans="5:15">
      <c r="E303" s="1" t="s">
        <v>265</v>
      </c>
      <c r="F303">
        <v>0</v>
      </c>
      <c r="G303">
        <v>0</v>
      </c>
      <c r="H303">
        <v>113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14</v>
      </c>
      <c r="G309">
        <v>373</v>
      </c>
      <c r="H309">
        <v>-128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-2395</v>
      </c>
      <c r="G315">
        <v>5488</v>
      </c>
      <c r="H315">
        <v>2816</v>
      </c>
    </row>
    <row r="316" spans="5:15">
      <c r="E316" s="1" t="s">
        <v>276</v>
      </c>
    </row>
    <row r="317" spans="5:15">
      <c r="E317" s="1" t="s">
        <v>277</v>
      </c>
      <c r="F317">
        <v>366</v>
      </c>
      <c r="G317">
        <v>7843</v>
      </c>
      <c r="H317">
        <v>4273</v>
      </c>
    </row>
    <row r="318" spans="5:15">
      <c r="E318" s="6" t="s">
        <v>278</v>
      </c>
      <c r="F318" s="7">
        <f>F299+F300+F301+F302+F303+F304+F305+F306+F307+F308+F309+F310+F311+F312+F313+F314+F315+F316+F317</f>
        <v>36287</v>
      </c>
      <c r="G318" s="7">
        <f>IF(G4=$BF$1,"",G299+G300+G301+G302+G303+G304+G305+G306+G307+G308+G309+G310+G311+G312+G313+G314+G315+G316+G317)</f>
        <v>-18606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-227093</v>
      </c>
      <c r="G319" s="7">
        <f t="shared" ref="G319:O319" si="28">IF(G4=$BF$1,"",G297+G318)</f>
        <v>-281986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-227093</v>
      </c>
      <c r="G326" s="7">
        <f t="shared" ref="G326:O326" si="30">IF(G4=$BF$1,"",G325+G319)</f>
        <v>-281986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-2042</v>
      </c>
      <c r="G328">
        <v>-6116</v>
      </c>
      <c r="H328">
        <v>-876</v>
      </c>
    </row>
    <row r="329" spans="5:15">
      <c r="E329" s="1" t="s">
        <v>288</v>
      </c>
      <c r="F329">
        <v>0</v>
      </c>
      <c r="G329">
        <v>5</v>
      </c>
      <c r="H329">
        <v>0</v>
      </c>
    </row>
    <row r="330" spans="5:15">
      <c r="E330" s="1" t="s">
        <v>289</v>
      </c>
    </row>
    <row r="331" spans="5:15">
      <c r="E331" s="1" t="s">
        <v>290</v>
      </c>
      <c r="F331">
        <v>-305540</v>
      </c>
      <c r="G331">
        <v>-165871</v>
      </c>
      <c r="H331">
        <v>-185629</v>
      </c>
    </row>
    <row r="332" spans="5:15">
      <c r="E332" s="12" t="s">
        <v>291</v>
      </c>
      <c r="F332">
        <v>341970</v>
      </c>
      <c r="G332">
        <v>104765</v>
      </c>
      <c r="H332">
        <v>19585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34388</v>
      </c>
      <c r="G337" s="7">
        <f>IF(G4=$BF$1,"",SUM(G328:G336))</f>
        <v>-67217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162917</v>
      </c>
      <c r="G339">
        <v>137110</v>
      </c>
      <c r="H339">
        <v>408170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162917</v>
      </c>
      <c r="G352" s="7">
        <f>IF(G4=$BF$1,"",SUM(G339:G351))</f>
        <v>137110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-29788</v>
      </c>
      <c r="G353" s="7">
        <f t="shared" ref="G353:O353" si="33">IF(G4=$BF$1,"",G326+G337+G352)</f>
        <v>-212093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0</v>
      </c>
      <c r="G354">
        <v>21</v>
      </c>
      <c r="H354">
        <v>-9</v>
      </c>
    </row>
    <row r="355" spans="5:15">
      <c r="E355" s="6" t="s">
        <v>314</v>
      </c>
      <c r="F355" s="7">
        <f>F353+F354</f>
        <v>-29788</v>
      </c>
      <c r="G355" s="7">
        <f t="shared" ref="G355:O355" si="34">IF(G4=$BF$1,"",G353+G354)</f>
        <v>-212072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116216</v>
      </c>
      <c r="G356">
        <v>206492</v>
      </c>
      <c r="H356">
        <v>46795</v>
      </c>
    </row>
    <row r="357" spans="5:15">
      <c r="E357" s="6" t="s">
        <v>316</v>
      </c>
      <c r="F357" s="7">
        <f>F355+F356</f>
        <v>86428</v>
      </c>
      <c r="G357" s="7">
        <f t="shared" ref="G357:O357" si="35">IF(G4=$BF$1,"",G355+G356)</f>
        <v>-5580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13.327433628318584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0.84877827127625538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-0.25911514979689798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-179.74305126621371</v>
      </c>
      <c r="G370" s="27">
        <f t="shared" si="42"/>
        <v>-1396.9734513274336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-178.43051266213712</v>
      </c>
      <c r="G371" s="28">
        <f t="shared" si="43"/>
        <v>-1382.7787610619469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-0.95296830465533622</v>
      </c>
      <c r="G372" s="27">
        <f t="shared" si="44"/>
        <v>-0.38189532547647098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-1.0343890430579179</v>
      </c>
      <c r="G373" s="27">
        <f t="shared" si="45"/>
        <v>-0.40820517107604049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7.8713844610999686E-2</v>
      </c>
      <c r="G376" s="30">
        <f t="shared" si="47"/>
        <v>6.4452504435982536E-2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8.5439083340793129E-2</v>
      </c>
      <c r="G377" s="30">
        <f t="shared" si="48"/>
        <v>6.8892819169085351E-2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12.293674569887871</v>
      </c>
      <c r="G382" s="32">
        <f t="shared" si="51"/>
        <v>15.186674391657011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12.293674569887871</v>
      </c>
      <c r="G383" s="32">
        <f t="shared" si="52"/>
        <v>15.150521436848203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11.822305914576736</v>
      </c>
      <c r="G384" s="32">
        <f t="shared" si="53"/>
        <v>13.590845886442642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-9.7189506120003415</v>
      </c>
      <c r="G385" s="32">
        <f t="shared" si="54"/>
        <v>-10.891695635380456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76896</v>
      </c>
      <c r="G418" s="17">
        <f>G130-G417</f>
        <v>116216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15803</v>
      </c>
      <c r="G433" s="17">
        <f>G172-G432</f>
        <v>15437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467</v>
      </c>
      <c r="B1" s="39" t="s">
        <v>468</v>
      </c>
      <c r="C1" s="39" t="s">
        <v>469</v>
      </c>
      <c r="D1" s="39"/>
    </row>
    <row r="2" spans="1:4">
      <c r="A2" t="s">
        <v>482</v>
      </c>
      <c r="B2" s="41" t="s">
        <v>470</v>
      </c>
      <c r="C2" s="39" t="s">
        <v>471</v>
      </c>
      <c r="D2" s="39"/>
    </row>
    <row r="3" spans="1:4">
      <c r="A3" s="41" t="s">
        <v>486</v>
      </c>
      <c r="B3" s="41" t="s">
        <v>485</v>
      </c>
      <c r="C3" s="39" t="s">
        <v>471</v>
      </c>
    </row>
    <row r="4" spans="1:4">
      <c r="A4" t="s">
        <v>488</v>
      </c>
      <c r="B4" s="41" t="s">
        <v>487</v>
      </c>
      <c r="C4" s="39" t="s">
        <v>471</v>
      </c>
    </row>
    <row r="5" spans="1:4">
      <c r="A5" t="s">
        <v>493</v>
      </c>
      <c r="B5" s="41" t="s">
        <v>492</v>
      </c>
      <c r="C5" s="39" t="s">
        <v>471</v>
      </c>
    </row>
    <row r="6" spans="1:4">
      <c r="A6" t="s">
        <v>494</v>
      </c>
      <c r="B6" s="41" t="s">
        <v>495</v>
      </c>
      <c r="C6" s="39" t="s">
        <v>471</v>
      </c>
    </row>
    <row r="7" spans="1:4">
      <c r="A7" t="s">
        <v>496</v>
      </c>
      <c r="B7" s="41" t="s">
        <v>472</v>
      </c>
      <c r="C7" s="39" t="s">
        <v>471</v>
      </c>
    </row>
    <row r="8" spans="1:4">
      <c r="A8" t="s">
        <v>497</v>
      </c>
      <c r="B8" s="41" t="s">
        <v>473</v>
      </c>
      <c r="C8" s="39" t="s">
        <v>471</v>
      </c>
    </row>
    <row r="9" spans="1:4">
      <c r="A9" t="s">
        <v>498</v>
      </c>
      <c r="B9" s="41" t="s">
        <v>473</v>
      </c>
      <c r="C9" s="39" t="s">
        <v>471</v>
      </c>
    </row>
    <row r="10" spans="1:4">
      <c r="A10" t="s">
        <v>499</v>
      </c>
      <c r="B10" s="41" t="s">
        <v>473</v>
      </c>
      <c r="C10" s="39" t="s">
        <v>471</v>
      </c>
    </row>
    <row r="11" spans="1:4">
      <c r="A11" s="41" t="s">
        <v>500</v>
      </c>
      <c r="B11" s="41" t="s">
        <v>501</v>
      </c>
      <c r="C11" s="39" t="s">
        <v>471</v>
      </c>
    </row>
    <row r="12" spans="1:4">
      <c r="A12" s="41" t="s">
        <v>474</v>
      </c>
      <c r="B12" s="41" t="s">
        <v>475</v>
      </c>
      <c r="C12" s="39" t="s">
        <v>471</v>
      </c>
    </row>
    <row r="13" spans="1:4">
      <c r="A13" s="42" t="s">
        <v>476</v>
      </c>
      <c r="B13" s="41" t="s">
        <v>113</v>
      </c>
      <c r="C13" s="39" t="s">
        <v>471</v>
      </c>
    </row>
    <row r="14" spans="1:4">
      <c r="A14" s="42" t="s">
        <v>477</v>
      </c>
      <c r="B14" s="41" t="s">
        <v>113</v>
      </c>
      <c r="C14" s="39" t="s">
        <v>471</v>
      </c>
    </row>
    <row r="15" spans="1:4">
      <c r="A15" s="42" t="s">
        <v>503</v>
      </c>
      <c r="B15" s="41" t="s">
        <v>478</v>
      </c>
      <c r="C15" s="39" t="s">
        <v>471</v>
      </c>
    </row>
    <row r="16" spans="1:4">
      <c r="A16" s="43" t="s">
        <v>479</v>
      </c>
      <c r="B16" s="41" t="s">
        <v>478</v>
      </c>
      <c r="C16" s="39" t="s">
        <v>471</v>
      </c>
    </row>
    <row r="17" spans="1:3">
      <c r="A17" s="43"/>
      <c r="B17" s="41"/>
      <c r="C17" s="39"/>
    </row>
    <row r="18" spans="1:3">
      <c r="A18" s="44"/>
      <c r="B18" s="45"/>
      <c r="C18" s="39"/>
    </row>
    <row r="19" spans="1:3">
      <c r="A19" s="46"/>
      <c r="B19" s="44"/>
      <c r="C19" s="39"/>
    </row>
    <row r="20" spans="1:3">
      <c r="A20" s="46"/>
      <c r="B20" s="45"/>
      <c r="C20" s="39"/>
    </row>
    <row r="21" spans="1:3">
      <c r="A21" s="44"/>
      <c r="B21" s="44"/>
      <c r="C21" s="39"/>
    </row>
    <row r="22" spans="1:3">
      <c r="A22" s="44"/>
      <c r="B22" s="45"/>
      <c r="C22" s="39"/>
    </row>
    <row r="23" spans="1:3">
      <c r="A23"/>
      <c r="B23" s="45"/>
      <c r="C23" s="39"/>
    </row>
    <row r="24" spans="1:3">
      <c r="A24"/>
      <c r="B24" s="45"/>
      <c r="C24" s="39"/>
    </row>
    <row r="25" spans="1:3">
      <c r="A25" s="44"/>
      <c r="B25" s="45"/>
      <c r="C25" s="39"/>
    </row>
    <row r="26" spans="1:3">
      <c r="A26" s="44"/>
      <c r="B26" s="45"/>
      <c r="C26" s="39"/>
    </row>
    <row r="27" spans="1:3">
      <c r="A27" s="44"/>
      <c r="B27" s="45"/>
      <c r="C27" s="39"/>
    </row>
    <row r="28" spans="1:3">
      <c r="A28" s="46"/>
      <c r="B28" s="45"/>
      <c r="C28" s="39"/>
    </row>
    <row r="29" spans="1:3">
      <c r="A29"/>
      <c r="B29" s="45"/>
      <c r="C29" s="39"/>
    </row>
    <row r="30" spans="1:3">
      <c r="A30"/>
      <c r="B30" s="45"/>
      <c r="C30" s="39"/>
    </row>
    <row r="31" spans="1:3">
      <c r="A31" s="45"/>
      <c r="B31" s="45"/>
      <c r="C31" s="39"/>
    </row>
    <row r="32" spans="1:3">
      <c r="A32" s="43"/>
      <c r="B32" s="45"/>
      <c r="C32" s="39"/>
    </row>
    <row r="33" spans="1:3">
      <c r="A33" s="45"/>
      <c r="B33" s="45"/>
      <c r="C33" s="39"/>
    </row>
    <row r="34" spans="1:3">
      <c r="A34" s="45"/>
      <c r="B34" s="45"/>
      <c r="C34" s="39"/>
    </row>
    <row r="35" spans="1:3">
      <c r="A35" s="45"/>
      <c r="B35" s="45"/>
      <c r="C35" s="39"/>
    </row>
    <row r="36" spans="1:3">
      <c r="A36" s="45"/>
      <c r="B36" s="45"/>
      <c r="C36" s="39"/>
    </row>
    <row r="37" spans="1:3">
      <c r="A37" s="45"/>
      <c r="B37" s="45"/>
      <c r="C37" s="39"/>
    </row>
    <row r="38" spans="1:3">
      <c r="A38" s="44"/>
      <c r="B38" s="45"/>
      <c r="C38" s="39"/>
    </row>
    <row r="39" spans="1:3">
      <c r="A39" s="44"/>
      <c r="B39" s="45"/>
      <c r="C39" s="39"/>
    </row>
    <row r="40" spans="1:3">
      <c r="A40" s="44"/>
      <c r="B40" s="45"/>
      <c r="C40" s="39"/>
    </row>
    <row r="41" spans="1:3">
      <c r="A41" s="44"/>
      <c r="B41" s="45"/>
      <c r="C41" s="39"/>
    </row>
    <row r="42" spans="1:3">
      <c r="A42" s="44"/>
      <c r="B42" s="45"/>
      <c r="C42" s="39"/>
    </row>
    <row r="43" spans="1:3">
      <c r="A43" s="45"/>
      <c r="B43" s="45"/>
      <c r="C43" s="39"/>
    </row>
    <row r="44" spans="1:3">
      <c r="A44" s="45"/>
      <c r="B44" s="45"/>
      <c r="C44" s="39"/>
    </row>
    <row r="45" spans="1:3">
      <c r="A45" s="45"/>
      <c r="B45" s="45"/>
      <c r="C45" s="39"/>
    </row>
    <row r="46" spans="1:3">
      <c r="A46" s="45"/>
      <c r="B46" s="45"/>
      <c r="C46" s="39"/>
    </row>
    <row r="47" spans="1:3">
      <c r="A47" s="45"/>
      <c r="B47" s="45"/>
    </row>
    <row r="48" spans="1:3">
      <c r="A48" s="45"/>
      <c r="B48" s="45"/>
    </row>
    <row r="49" spans="1:2">
      <c r="A49" s="45"/>
      <c r="B49" s="45"/>
    </row>
    <row r="50" spans="1:2">
      <c r="A50" s="45"/>
      <c r="B50" s="45"/>
    </row>
    <row r="51" spans="1:2">
      <c r="A51" s="45"/>
      <c r="B51" s="45"/>
    </row>
    <row r="52" spans="1:2">
      <c r="A52" s="45"/>
      <c r="B52" s="45"/>
    </row>
    <row r="53" spans="1:2">
      <c r="A53" s="45"/>
      <c r="B53" s="45"/>
    </row>
    <row r="54" spans="1:2">
      <c r="A54" s="45"/>
      <c r="B54" s="45"/>
    </row>
    <row r="55" spans="1:2">
      <c r="A55" s="45"/>
      <c r="B55" s="45"/>
    </row>
    <row r="56" spans="1:2">
      <c r="A56" s="45"/>
      <c r="B56" s="45"/>
    </row>
    <row r="57" spans="1:2">
      <c r="A57" s="45"/>
      <c r="B57" s="45"/>
    </row>
    <row r="58" spans="1:2">
      <c r="A58" s="45"/>
      <c r="B58" s="45"/>
    </row>
    <row r="59" spans="1:2">
      <c r="A59" s="45"/>
      <c r="B59" s="45"/>
    </row>
    <row r="60" spans="1:2">
      <c r="A60" s="45"/>
      <c r="B60" s="45"/>
    </row>
    <row r="61" spans="1:2">
      <c r="A61" s="45"/>
      <c r="B61" s="45"/>
    </row>
    <row r="62" spans="1:2">
      <c r="A62" s="45"/>
      <c r="B62" s="45"/>
    </row>
    <row r="63" spans="1:2">
      <c r="A63" s="45"/>
      <c r="B63" s="4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2"/>
  <sheetViews>
    <sheetView workbookViewId="0">
      <selection activeCell="B12" sqref="B12"/>
    </sheetView>
  </sheetViews>
  <sheetFormatPr defaultRowHeight="12.75"/>
  <cols>
    <col min="1" max="4" width="25.7109375" customWidth="1"/>
  </cols>
  <sheetData>
    <row r="4" spans="1:6">
      <c r="A4" t="s">
        <v>374</v>
      </c>
    </row>
    <row r="5" spans="1:6">
      <c r="A5" t="s">
        <v>375</v>
      </c>
      <c r="B5" t="s">
        <v>80</v>
      </c>
      <c r="C5" t="s">
        <v>80</v>
      </c>
      <c r="D5" t="s">
        <v>116</v>
      </c>
    </row>
    <row r="6" spans="1:6">
      <c r="A6" t="s">
        <v>376</v>
      </c>
      <c r="B6" t="s">
        <v>117</v>
      </c>
      <c r="C6" t="s">
        <v>117</v>
      </c>
      <c r="D6" t="s">
        <v>116</v>
      </c>
      <c r="E6">
        <v>76896</v>
      </c>
      <c r="F6">
        <v>116216</v>
      </c>
    </row>
    <row r="7" spans="1:6">
      <c r="A7" t="s">
        <v>377</v>
      </c>
      <c r="B7" t="s">
        <v>118</v>
      </c>
      <c r="C7" t="s">
        <v>118</v>
      </c>
      <c r="D7" t="s">
        <v>116</v>
      </c>
      <c r="E7">
        <v>199344</v>
      </c>
      <c r="F7">
        <v>235651</v>
      </c>
    </row>
    <row r="8" spans="1:6">
      <c r="A8" t="s">
        <v>378</v>
      </c>
      <c r="B8" t="s">
        <v>134</v>
      </c>
      <c r="C8" t="s">
        <v>134</v>
      </c>
      <c r="D8" t="s">
        <v>116</v>
      </c>
      <c r="E8">
        <v>11014</v>
      </c>
      <c r="F8">
        <v>40380</v>
      </c>
    </row>
    <row r="9" spans="1:6">
      <c r="A9" t="s">
        <v>379</v>
      </c>
      <c r="B9" t="s">
        <v>126</v>
      </c>
      <c r="C9" t="s">
        <v>126</v>
      </c>
      <c r="D9" t="s">
        <v>116</v>
      </c>
      <c r="F9">
        <v>936</v>
      </c>
    </row>
    <row r="10" spans="1:6">
      <c r="A10" t="s">
        <v>380</v>
      </c>
      <c r="B10" t="s">
        <v>115</v>
      </c>
      <c r="C10" t="s">
        <v>115</v>
      </c>
      <c r="D10" t="s">
        <v>116</v>
      </c>
      <c r="E10">
        <v>287254</v>
      </c>
      <c r="F10">
        <v>393183</v>
      </c>
    </row>
    <row r="11" spans="1:6">
      <c r="A11" t="s">
        <v>381</v>
      </c>
      <c r="B11" t="s">
        <v>382</v>
      </c>
      <c r="C11" t="s">
        <v>84</v>
      </c>
      <c r="D11" t="s">
        <v>80</v>
      </c>
      <c r="E11">
        <v>5630</v>
      </c>
      <c r="F11">
        <v>7076</v>
      </c>
    </row>
    <row r="12" spans="1:6">
      <c r="A12" t="s">
        <v>383</v>
      </c>
      <c r="B12" t="s">
        <v>113</v>
      </c>
      <c r="C12" t="s">
        <v>113</v>
      </c>
      <c r="D12" t="s">
        <v>80</v>
      </c>
      <c r="E12">
        <v>10000</v>
      </c>
    </row>
    <row r="13" spans="1:6">
      <c r="A13" t="s">
        <v>384</v>
      </c>
      <c r="B13" t="s">
        <v>107</v>
      </c>
      <c r="C13" t="s">
        <v>107</v>
      </c>
      <c r="D13" t="s">
        <v>80</v>
      </c>
      <c r="E13">
        <v>222</v>
      </c>
      <c r="F13">
        <v>865</v>
      </c>
    </row>
    <row r="14" spans="1:6">
      <c r="A14" t="s">
        <v>385</v>
      </c>
      <c r="B14" t="s">
        <v>113</v>
      </c>
      <c r="C14" t="s">
        <v>113</v>
      </c>
      <c r="D14" t="s">
        <v>80</v>
      </c>
      <c r="E14">
        <v>30</v>
      </c>
      <c r="F14">
        <v>8030</v>
      </c>
    </row>
    <row r="15" spans="1:6">
      <c r="A15" t="s">
        <v>386</v>
      </c>
      <c r="D15" t="s">
        <v>80</v>
      </c>
      <c r="E15">
        <v>303136</v>
      </c>
      <c r="F15">
        <v>409154</v>
      </c>
    </row>
    <row r="16" spans="1:6">
      <c r="A16" t="s">
        <v>387</v>
      </c>
      <c r="D16" t="s">
        <v>80</v>
      </c>
    </row>
    <row r="17" spans="1:6">
      <c r="A17" t="s">
        <v>388</v>
      </c>
      <c r="B17" t="s">
        <v>141</v>
      </c>
      <c r="C17" t="s">
        <v>141</v>
      </c>
      <c r="D17" t="s">
        <v>141</v>
      </c>
    </row>
    <row r="18" spans="1:6">
      <c r="A18" t="s">
        <v>389</v>
      </c>
      <c r="B18" t="s">
        <v>389</v>
      </c>
      <c r="C18" t="s">
        <v>163</v>
      </c>
      <c r="D18" t="s">
        <v>141</v>
      </c>
      <c r="E18">
        <v>7471</v>
      </c>
      <c r="F18">
        <v>10361</v>
      </c>
    </row>
    <row r="19" spans="1:6">
      <c r="A19" t="s">
        <v>390</v>
      </c>
      <c r="B19" t="s">
        <v>151</v>
      </c>
      <c r="C19" t="s">
        <v>151</v>
      </c>
      <c r="D19" t="s">
        <v>141</v>
      </c>
      <c r="E19">
        <v>15803</v>
      </c>
      <c r="F19">
        <v>15437</v>
      </c>
    </row>
    <row r="20" spans="1:6">
      <c r="A20" t="s">
        <v>391</v>
      </c>
      <c r="B20" t="s">
        <v>392</v>
      </c>
      <c r="C20" t="s">
        <v>161</v>
      </c>
      <c r="D20" t="s">
        <v>141</v>
      </c>
      <c r="E20">
        <v>92</v>
      </c>
      <c r="F20">
        <v>92</v>
      </c>
    </row>
    <row r="21" spans="1:6">
      <c r="A21" t="s">
        <v>393</v>
      </c>
      <c r="B21" t="s">
        <v>13</v>
      </c>
      <c r="C21" t="s">
        <v>13</v>
      </c>
      <c r="D21" t="s">
        <v>141</v>
      </c>
      <c r="E21">
        <v>23366</v>
      </c>
      <c r="F21">
        <v>25890</v>
      </c>
    </row>
    <row r="22" spans="1:6">
      <c r="A22" t="s">
        <v>394</v>
      </c>
      <c r="B22" t="s">
        <v>172</v>
      </c>
      <c r="C22" t="s">
        <v>172</v>
      </c>
      <c r="D22" t="s">
        <v>165</v>
      </c>
      <c r="E22">
        <v>495</v>
      </c>
      <c r="F22">
        <v>481</v>
      </c>
    </row>
    <row r="23" spans="1:6">
      <c r="A23" t="s">
        <v>395</v>
      </c>
      <c r="B23" t="s">
        <v>164</v>
      </c>
      <c r="C23" t="s">
        <v>164</v>
      </c>
      <c r="D23" t="s">
        <v>165</v>
      </c>
      <c r="E23">
        <v>23861</v>
      </c>
      <c r="F23">
        <v>26371</v>
      </c>
    </row>
    <row r="24" spans="1:6">
      <c r="A24" t="s">
        <v>396</v>
      </c>
      <c r="B24" t="s">
        <v>180</v>
      </c>
      <c r="C24" t="s">
        <v>180</v>
      </c>
      <c r="D24" t="s">
        <v>165</v>
      </c>
    </row>
    <row r="25" spans="1:6">
      <c r="A25" t="s">
        <v>397</v>
      </c>
      <c r="B25" t="s">
        <v>181</v>
      </c>
      <c r="C25" t="s">
        <v>181</v>
      </c>
      <c r="D25" t="s">
        <v>165</v>
      </c>
    </row>
    <row r="26" spans="1:6">
      <c r="A26" t="s">
        <v>398</v>
      </c>
      <c r="B26" t="s">
        <v>182</v>
      </c>
      <c r="C26" t="s">
        <v>182</v>
      </c>
      <c r="D26" t="s">
        <v>181</v>
      </c>
    </row>
    <row r="27" spans="1:6">
      <c r="A27" t="s">
        <v>399</v>
      </c>
      <c r="D27" t="s">
        <v>181</v>
      </c>
    </row>
    <row r="28" spans="1:6">
      <c r="A28" t="s">
        <v>400</v>
      </c>
      <c r="B28" t="s">
        <v>182</v>
      </c>
      <c r="C28" t="s">
        <v>182</v>
      </c>
      <c r="D28" t="s">
        <v>181</v>
      </c>
      <c r="E28">
        <v>7</v>
      </c>
      <c r="F28">
        <v>5</v>
      </c>
    </row>
    <row r="29" spans="1:6">
      <c r="A29" t="s">
        <v>401</v>
      </c>
      <c r="B29" t="s">
        <v>182</v>
      </c>
      <c r="C29" t="s">
        <v>182</v>
      </c>
      <c r="D29" t="s">
        <v>181</v>
      </c>
      <c r="E29">
        <v>946869</v>
      </c>
      <c r="F29">
        <v>761456</v>
      </c>
    </row>
    <row r="30" spans="1:6">
      <c r="A30" t="s">
        <v>402</v>
      </c>
      <c r="B30" t="s">
        <v>187</v>
      </c>
      <c r="C30" t="s">
        <v>187</v>
      </c>
      <c r="D30" t="s">
        <v>181</v>
      </c>
      <c r="E30">
        <v>-667509</v>
      </c>
      <c r="F30">
        <v>-378630</v>
      </c>
    </row>
    <row r="31" spans="1:6">
      <c r="A31" t="s">
        <v>403</v>
      </c>
      <c r="B31" t="s">
        <v>189</v>
      </c>
      <c r="C31" t="s">
        <v>189</v>
      </c>
      <c r="D31" t="s">
        <v>181</v>
      </c>
      <c r="E31">
        <v>-92</v>
      </c>
      <c r="F31">
        <v>-48</v>
      </c>
    </row>
    <row r="32" spans="1:6">
      <c r="A32" t="s">
        <v>404</v>
      </c>
      <c r="B32" t="s">
        <v>195</v>
      </c>
      <c r="C32" t="s">
        <v>195</v>
      </c>
      <c r="D32" t="s">
        <v>181</v>
      </c>
      <c r="E32">
        <v>279275</v>
      </c>
      <c r="F32">
        <v>382783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A19" sqref="A19"/>
    </sheetView>
  </sheetViews>
  <sheetFormatPr defaultRowHeight="12.75"/>
  <cols>
    <col min="1" max="4" width="25.7109375" customWidth="1"/>
  </cols>
  <sheetData>
    <row r="1" spans="1:7">
      <c r="F1">
        <v>31</v>
      </c>
    </row>
    <row r="2" spans="1:7">
      <c r="E2">
        <v>2017</v>
      </c>
      <c r="F2">
        <v>2016</v>
      </c>
      <c r="G2">
        <v>2015</v>
      </c>
    </row>
    <row r="4" spans="1:7">
      <c r="A4" t="s">
        <v>405</v>
      </c>
      <c r="B4" t="s">
        <v>406</v>
      </c>
      <c r="C4" t="s">
        <v>26</v>
      </c>
      <c r="D4" t="s">
        <v>406</v>
      </c>
    </row>
    <row r="5" spans="1:7">
      <c r="A5" t="s">
        <v>407</v>
      </c>
      <c r="D5" t="s">
        <v>406</v>
      </c>
      <c r="E5">
        <v>1619</v>
      </c>
      <c r="F5">
        <v>113</v>
      </c>
    </row>
    <row r="6" spans="1:7">
      <c r="A6" t="s">
        <v>408</v>
      </c>
      <c r="B6" t="s">
        <v>58</v>
      </c>
      <c r="C6" t="s">
        <v>58</v>
      </c>
      <c r="D6" t="s">
        <v>406</v>
      </c>
    </row>
    <row r="7" spans="1:7">
      <c r="A7" t="s">
        <v>409</v>
      </c>
      <c r="B7" t="s">
        <v>27</v>
      </c>
      <c r="C7" t="s">
        <v>27</v>
      </c>
      <c r="D7" t="s">
        <v>406</v>
      </c>
      <c r="E7">
        <v>1619</v>
      </c>
      <c r="F7">
        <v>113</v>
      </c>
    </row>
    <row r="8" spans="1:7">
      <c r="A8" t="s">
        <v>410</v>
      </c>
      <c r="B8" t="s">
        <v>37</v>
      </c>
      <c r="C8" t="s">
        <v>37</v>
      </c>
      <c r="D8" t="s">
        <v>406</v>
      </c>
      <c r="E8">
        <v>252902</v>
      </c>
      <c r="F8">
        <v>132760</v>
      </c>
      <c r="G8">
        <v>69611</v>
      </c>
    </row>
    <row r="9" spans="1:7">
      <c r="A9" t="s">
        <v>411</v>
      </c>
      <c r="B9" t="s">
        <v>36</v>
      </c>
      <c r="C9" t="s">
        <v>36</v>
      </c>
      <c r="D9" t="s">
        <v>406</v>
      </c>
      <c r="E9">
        <v>38102</v>
      </c>
      <c r="F9">
        <v>26148</v>
      </c>
      <c r="G9">
        <v>16718</v>
      </c>
    </row>
    <row r="10" spans="1:7">
      <c r="A10" t="s">
        <v>412</v>
      </c>
      <c r="B10" t="s">
        <v>45</v>
      </c>
      <c r="C10" t="s">
        <v>45</v>
      </c>
      <c r="D10" t="s">
        <v>406</v>
      </c>
      <c r="E10">
        <v>292623</v>
      </c>
      <c r="F10">
        <v>159021</v>
      </c>
      <c r="G10">
        <v>86329</v>
      </c>
    </row>
    <row r="11" spans="1:7">
      <c r="A11" t="s">
        <v>413</v>
      </c>
      <c r="D11" t="s">
        <v>406</v>
      </c>
      <c r="F11">
        <v>1050</v>
      </c>
    </row>
    <row r="12" spans="1:7">
      <c r="A12" t="s">
        <v>414</v>
      </c>
      <c r="B12" t="s">
        <v>415</v>
      </c>
      <c r="C12" t="s">
        <v>46</v>
      </c>
      <c r="D12" t="s">
        <v>406</v>
      </c>
      <c r="E12">
        <v>-291004</v>
      </c>
      <c r="F12">
        <v>-157858</v>
      </c>
      <c r="G12">
        <v>-86329</v>
      </c>
    </row>
    <row r="13" spans="1:7">
      <c r="A13" t="s">
        <v>416</v>
      </c>
      <c r="B13" t="s">
        <v>56</v>
      </c>
      <c r="C13" t="s">
        <v>56</v>
      </c>
      <c r="D13" t="s">
        <v>406</v>
      </c>
    </row>
    <row r="14" spans="1:7">
      <c r="A14" t="s">
        <v>417</v>
      </c>
      <c r="B14" t="s">
        <v>54</v>
      </c>
      <c r="C14" t="s">
        <v>54</v>
      </c>
      <c r="D14" t="s">
        <v>406</v>
      </c>
      <c r="E14">
        <v>2495</v>
      </c>
      <c r="F14">
        <v>1966</v>
      </c>
      <c r="G14">
        <v>702</v>
      </c>
    </row>
    <row r="15" spans="1:7">
      <c r="A15" t="s">
        <v>418</v>
      </c>
      <c r="B15" t="s">
        <v>59</v>
      </c>
      <c r="C15" t="s">
        <v>59</v>
      </c>
      <c r="D15" t="s">
        <v>406</v>
      </c>
      <c r="E15">
        <v>-223</v>
      </c>
      <c r="F15">
        <v>-349</v>
      </c>
      <c r="G15">
        <v>73</v>
      </c>
    </row>
    <row r="16" spans="1:7">
      <c r="A16" t="s">
        <v>419</v>
      </c>
      <c r="B16" t="s">
        <v>406</v>
      </c>
      <c r="C16" t="s">
        <v>26</v>
      </c>
      <c r="D16" t="s">
        <v>406</v>
      </c>
      <c r="E16">
        <v>50</v>
      </c>
      <c r="F16">
        <v>172</v>
      </c>
      <c r="G16">
        <v>84</v>
      </c>
    </row>
    <row r="17" spans="1:7">
      <c r="A17" t="s">
        <v>420</v>
      </c>
      <c r="B17" t="s">
        <v>56</v>
      </c>
      <c r="C17" t="s">
        <v>56</v>
      </c>
      <c r="D17" t="s">
        <v>406</v>
      </c>
      <c r="E17">
        <v>2768</v>
      </c>
      <c r="F17">
        <v>1789</v>
      </c>
      <c r="G17">
        <v>859</v>
      </c>
    </row>
    <row r="18" spans="1:7">
      <c r="A18" t="s">
        <v>421</v>
      </c>
      <c r="D18" t="s">
        <v>406</v>
      </c>
      <c r="E18">
        <v>-288236</v>
      </c>
      <c r="F18">
        <v>-156069</v>
      </c>
      <c r="G18">
        <v>-85470</v>
      </c>
    </row>
    <row r="19" spans="1:7">
      <c r="A19" t="s">
        <v>422</v>
      </c>
      <c r="B19" t="s">
        <v>50</v>
      </c>
      <c r="C19" t="s">
        <v>50</v>
      </c>
      <c r="D19" t="s">
        <v>406</v>
      </c>
      <c r="E19">
        <v>-643</v>
      </c>
      <c r="F19">
        <v>-185</v>
      </c>
    </row>
    <row r="20" spans="1:7">
      <c r="A20" t="s">
        <v>423</v>
      </c>
      <c r="B20" t="s">
        <v>66</v>
      </c>
      <c r="C20" t="s">
        <v>66</v>
      </c>
      <c r="D20" t="s">
        <v>406</v>
      </c>
      <c r="E20">
        <v>-288879</v>
      </c>
      <c r="F20">
        <v>-156254</v>
      </c>
      <c r="G20">
        <v>-85470</v>
      </c>
    </row>
    <row r="21" spans="1:7">
      <c r="A21" t="s">
        <v>424</v>
      </c>
      <c r="D21" t="s">
        <v>406</v>
      </c>
      <c r="E21">
        <v>-495</v>
      </c>
      <c r="F21">
        <v>-323</v>
      </c>
      <c r="G21">
        <v>-211</v>
      </c>
    </row>
    <row r="22" spans="1:7">
      <c r="A22" t="s">
        <v>425</v>
      </c>
      <c r="D22" t="s">
        <v>406</v>
      </c>
      <c r="E22">
        <v>58347284</v>
      </c>
      <c r="F22">
        <v>48407565</v>
      </c>
      <c r="G22">
        <v>40586980</v>
      </c>
    </row>
    <row r="23" spans="1:7">
      <c r="D23" t="s">
        <v>406</v>
      </c>
    </row>
    <row r="24" spans="1:7">
      <c r="D24" t="s">
        <v>406</v>
      </c>
    </row>
    <row r="25" spans="1:7">
      <c r="D25" t="s">
        <v>406</v>
      </c>
    </row>
    <row r="26" spans="1:7">
      <c r="D26" t="s">
        <v>406</v>
      </c>
      <c r="F26">
        <v>31</v>
      </c>
    </row>
    <row r="27" spans="1:7">
      <c r="D27" t="s">
        <v>406</v>
      </c>
      <c r="F27">
        <v>2016</v>
      </c>
    </row>
    <row r="28" spans="1:7">
      <c r="D28" t="s">
        <v>406</v>
      </c>
    </row>
    <row r="29" spans="1:7">
      <c r="A29" t="s">
        <v>423</v>
      </c>
      <c r="B29" t="s">
        <v>66</v>
      </c>
      <c r="C29" t="s">
        <v>66</v>
      </c>
      <c r="D29" t="s">
        <v>406</v>
      </c>
      <c r="E29">
        <v>-288879</v>
      </c>
      <c r="G29">
        <v>-156254</v>
      </c>
    </row>
    <row r="30" spans="1:7">
      <c r="A30" t="s">
        <v>426</v>
      </c>
      <c r="B30" t="s">
        <v>427</v>
      </c>
      <c r="C30" t="s">
        <v>427</v>
      </c>
      <c r="D30" t="s">
        <v>406</v>
      </c>
    </row>
    <row r="31" spans="1:7">
      <c r="A31" t="s">
        <v>428</v>
      </c>
      <c r="B31" t="s">
        <v>48</v>
      </c>
      <c r="C31" t="s">
        <v>48</v>
      </c>
      <c r="D31" t="s">
        <v>406</v>
      </c>
      <c r="E31">
        <v>-44</v>
      </c>
      <c r="G31">
        <v>432</v>
      </c>
    </row>
    <row r="32" spans="1:7">
      <c r="A32" t="s">
        <v>429</v>
      </c>
      <c r="B32" t="s">
        <v>59</v>
      </c>
      <c r="C32" t="s">
        <v>59</v>
      </c>
      <c r="D32" t="s">
        <v>406</v>
      </c>
      <c r="G32">
        <v>21</v>
      </c>
    </row>
    <row r="33" spans="1:7">
      <c r="A33" t="s">
        <v>430</v>
      </c>
      <c r="B33" t="s">
        <v>431</v>
      </c>
      <c r="C33" t="s">
        <v>427</v>
      </c>
      <c r="D33" t="s">
        <v>406</v>
      </c>
      <c r="E33">
        <v>-44</v>
      </c>
      <c r="G33">
        <v>453</v>
      </c>
    </row>
    <row r="34" spans="1:7">
      <c r="A34" t="s">
        <v>432</v>
      </c>
      <c r="B34" t="s">
        <v>433</v>
      </c>
      <c r="C34" t="s">
        <v>427</v>
      </c>
      <c r="D34" t="s">
        <v>406</v>
      </c>
      <c r="E34">
        <v>-288923</v>
      </c>
      <c r="G34">
        <v>-155801</v>
      </c>
    </row>
    <row r="35" spans="1:7">
      <c r="D35" t="s">
        <v>406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workbookViewId="0"/>
  </sheetViews>
  <sheetFormatPr defaultRowHeight="12.75"/>
  <cols>
    <col min="1" max="4" width="25.7109375" customWidth="1"/>
  </cols>
  <sheetData>
    <row r="2" spans="1:7">
      <c r="E2">
        <v>2017</v>
      </c>
    </row>
    <row r="4" spans="1:7">
      <c r="A4" t="s">
        <v>434</v>
      </c>
      <c r="B4" t="s">
        <v>231</v>
      </c>
      <c r="C4" t="s">
        <v>231</v>
      </c>
      <c r="D4" t="s">
        <v>435</v>
      </c>
    </row>
    <row r="5" spans="1:7">
      <c r="A5" t="s">
        <v>423</v>
      </c>
      <c r="B5" t="s">
        <v>232</v>
      </c>
      <c r="C5" t="s">
        <v>232</v>
      </c>
      <c r="D5" t="s">
        <v>435</v>
      </c>
      <c r="E5">
        <v>-288879</v>
      </c>
      <c r="F5">
        <v>-156254</v>
      </c>
      <c r="G5">
        <v>-85470</v>
      </c>
    </row>
    <row r="6" spans="1:7">
      <c r="A6" t="s">
        <v>436</v>
      </c>
    </row>
    <row r="7" spans="1:7">
      <c r="A7" t="s">
        <v>437</v>
      </c>
      <c r="F7">
        <v>-1050</v>
      </c>
    </row>
    <row r="8" spans="1:7">
      <c r="A8" t="s">
        <v>422</v>
      </c>
      <c r="E8">
        <v>643</v>
      </c>
      <c r="F8">
        <v>185</v>
      </c>
    </row>
    <row r="9" spans="1:7">
      <c r="A9" t="s">
        <v>438</v>
      </c>
      <c r="B9" t="s">
        <v>236</v>
      </c>
      <c r="C9" t="s">
        <v>236</v>
      </c>
      <c r="D9" t="s">
        <v>435</v>
      </c>
      <c r="E9">
        <v>3001</v>
      </c>
      <c r="F9">
        <v>1674</v>
      </c>
      <c r="G9">
        <v>751</v>
      </c>
    </row>
    <row r="10" spans="1:7">
      <c r="A10" t="s">
        <v>439</v>
      </c>
      <c r="B10" t="s">
        <v>248</v>
      </c>
      <c r="C10" t="s">
        <v>248</v>
      </c>
      <c r="D10" t="s">
        <v>435</v>
      </c>
      <c r="E10">
        <v>22498</v>
      </c>
      <c r="F10">
        <v>13957</v>
      </c>
      <c r="G10">
        <v>6139</v>
      </c>
    </row>
    <row r="11" spans="1:7">
      <c r="A11" t="s">
        <v>440</v>
      </c>
      <c r="D11" t="s">
        <v>435</v>
      </c>
      <c r="E11">
        <v>-167</v>
      </c>
      <c r="F11">
        <v>407</v>
      </c>
      <c r="G11">
        <v>17</v>
      </c>
    </row>
    <row r="12" spans="1:7">
      <c r="A12" t="s">
        <v>441</v>
      </c>
      <c r="B12" t="s">
        <v>251</v>
      </c>
      <c r="C12" t="s">
        <v>251</v>
      </c>
      <c r="D12" t="s">
        <v>435</v>
      </c>
    </row>
    <row r="13" spans="1:7">
      <c r="A13" t="s">
        <v>442</v>
      </c>
      <c r="B13" t="s">
        <v>265</v>
      </c>
      <c r="C13" t="s">
        <v>265</v>
      </c>
      <c r="D13" t="s">
        <v>435</v>
      </c>
      <c r="G13">
        <v>113</v>
      </c>
    </row>
    <row r="14" spans="1:7">
      <c r="A14" t="s">
        <v>378</v>
      </c>
      <c r="B14" t="s">
        <v>264</v>
      </c>
      <c r="C14" t="s">
        <v>264</v>
      </c>
      <c r="D14" t="s">
        <v>435</v>
      </c>
      <c r="E14">
        <v>37366</v>
      </c>
      <c r="F14">
        <v>-31374</v>
      </c>
      <c r="G14">
        <v>-9744</v>
      </c>
    </row>
    <row r="15" spans="1:7">
      <c r="A15" t="s">
        <v>379</v>
      </c>
      <c r="B15" t="s">
        <v>261</v>
      </c>
      <c r="C15" t="s">
        <v>261</v>
      </c>
      <c r="D15" t="s">
        <v>435</v>
      </c>
      <c r="E15">
        <v>936</v>
      </c>
      <c r="F15">
        <v>-936</v>
      </c>
    </row>
    <row r="16" spans="1:7">
      <c r="A16" t="s">
        <v>389</v>
      </c>
      <c r="B16" t="s">
        <v>275</v>
      </c>
      <c r="C16" t="s">
        <v>275</v>
      </c>
      <c r="D16" t="s">
        <v>435</v>
      </c>
      <c r="E16">
        <v>-2395</v>
      </c>
      <c r="F16">
        <v>5488</v>
      </c>
      <c r="G16">
        <v>2816</v>
      </c>
    </row>
    <row r="17" spans="1:7">
      <c r="A17" t="s">
        <v>390</v>
      </c>
      <c r="B17" t="s">
        <v>277</v>
      </c>
      <c r="C17" t="s">
        <v>277</v>
      </c>
      <c r="D17" t="s">
        <v>435</v>
      </c>
      <c r="E17">
        <v>366</v>
      </c>
      <c r="F17">
        <v>7843</v>
      </c>
      <c r="G17">
        <v>4273</v>
      </c>
    </row>
    <row r="18" spans="1:7">
      <c r="A18" t="s">
        <v>391</v>
      </c>
      <c r="B18" t="s">
        <v>269</v>
      </c>
      <c r="C18" t="s">
        <v>269</v>
      </c>
      <c r="D18" t="s">
        <v>435</v>
      </c>
      <c r="E18">
        <v>14</v>
      </c>
      <c r="F18">
        <v>373</v>
      </c>
      <c r="G18">
        <v>-128</v>
      </c>
    </row>
    <row r="19" spans="1:7">
      <c r="A19" t="s">
        <v>443</v>
      </c>
      <c r="B19" t="s">
        <v>285</v>
      </c>
      <c r="C19" t="s">
        <v>285</v>
      </c>
      <c r="D19" t="s">
        <v>435</v>
      </c>
      <c r="E19">
        <v>-226617</v>
      </c>
      <c r="F19">
        <v>-159687</v>
      </c>
      <c r="G19">
        <v>-81233</v>
      </c>
    </row>
    <row r="20" spans="1:7">
      <c r="A20" t="s">
        <v>444</v>
      </c>
      <c r="B20" t="s">
        <v>286</v>
      </c>
      <c r="C20" t="s">
        <v>286</v>
      </c>
      <c r="D20" t="s">
        <v>445</v>
      </c>
    </row>
    <row r="21" spans="1:7">
      <c r="A21" t="s">
        <v>446</v>
      </c>
      <c r="B21" t="s">
        <v>290</v>
      </c>
      <c r="C21" t="s">
        <v>290</v>
      </c>
      <c r="D21" t="s">
        <v>445</v>
      </c>
      <c r="E21">
        <v>-305540</v>
      </c>
      <c r="F21">
        <v>-165871</v>
      </c>
      <c r="G21">
        <v>-185629</v>
      </c>
    </row>
    <row r="22" spans="1:7">
      <c r="A22" t="s">
        <v>447</v>
      </c>
      <c r="B22" t="s">
        <v>291</v>
      </c>
      <c r="C22" t="s">
        <v>291</v>
      </c>
      <c r="D22" t="s">
        <v>445</v>
      </c>
      <c r="E22">
        <v>341819</v>
      </c>
      <c r="F22">
        <v>104765</v>
      </c>
      <c r="G22">
        <v>19335</v>
      </c>
    </row>
    <row r="23" spans="1:7">
      <c r="A23" t="s">
        <v>448</v>
      </c>
      <c r="B23" t="s">
        <v>291</v>
      </c>
      <c r="C23" t="s">
        <v>291</v>
      </c>
      <c r="D23" t="s">
        <v>445</v>
      </c>
      <c r="E23">
        <v>151</v>
      </c>
      <c r="G23">
        <v>250</v>
      </c>
    </row>
    <row r="24" spans="1:7">
      <c r="A24" t="s">
        <v>449</v>
      </c>
      <c r="B24" t="s">
        <v>287</v>
      </c>
      <c r="C24" t="s">
        <v>287</v>
      </c>
      <c r="D24" t="s">
        <v>445</v>
      </c>
      <c r="E24">
        <v>-2050</v>
      </c>
      <c r="F24">
        <v>-6619</v>
      </c>
      <c r="G24">
        <v>-1223</v>
      </c>
    </row>
    <row r="25" spans="1:7">
      <c r="A25" t="s">
        <v>450</v>
      </c>
      <c r="B25" t="s">
        <v>288</v>
      </c>
      <c r="C25" t="s">
        <v>288</v>
      </c>
      <c r="D25" t="s">
        <v>445</v>
      </c>
      <c r="F25">
        <v>5</v>
      </c>
    </row>
    <row r="26" spans="1:7">
      <c r="A26" t="s">
        <v>451</v>
      </c>
      <c r="B26" t="s">
        <v>296</v>
      </c>
      <c r="C26" t="s">
        <v>296</v>
      </c>
      <c r="D26" t="s">
        <v>445</v>
      </c>
      <c r="E26">
        <v>34380</v>
      </c>
      <c r="F26">
        <v>-67720</v>
      </c>
      <c r="G26">
        <v>-167267</v>
      </c>
    </row>
    <row r="27" spans="1:7">
      <c r="A27" t="s">
        <v>452</v>
      </c>
      <c r="B27" t="s">
        <v>297</v>
      </c>
      <c r="C27" t="s">
        <v>297</v>
      </c>
      <c r="D27" t="s">
        <v>453</v>
      </c>
    </row>
    <row r="28" spans="1:7">
      <c r="A28" t="s">
        <v>454</v>
      </c>
      <c r="B28" t="s">
        <v>298</v>
      </c>
      <c r="C28" t="s">
        <v>298</v>
      </c>
      <c r="D28" t="s">
        <v>453</v>
      </c>
      <c r="E28">
        <v>161482</v>
      </c>
      <c r="F28">
        <v>134871</v>
      </c>
      <c r="G28">
        <v>406634</v>
      </c>
    </row>
    <row r="29" spans="1:7">
      <c r="A29" t="s">
        <v>455</v>
      </c>
      <c r="D29" t="s">
        <v>453</v>
      </c>
      <c r="G29">
        <v>36</v>
      </c>
    </row>
    <row r="30" spans="1:7">
      <c r="A30" t="s">
        <v>456</v>
      </c>
      <c r="B30" t="s">
        <v>298</v>
      </c>
      <c r="C30" t="s">
        <v>298</v>
      </c>
      <c r="D30" t="s">
        <v>453</v>
      </c>
      <c r="E30">
        <v>1435</v>
      </c>
      <c r="F30">
        <v>2239</v>
      </c>
      <c r="G30">
        <v>1536</v>
      </c>
    </row>
    <row r="31" spans="1:7">
      <c r="A31" t="s">
        <v>457</v>
      </c>
      <c r="B31" t="s">
        <v>311</v>
      </c>
      <c r="C31" t="s">
        <v>311</v>
      </c>
      <c r="D31" t="s">
        <v>453</v>
      </c>
      <c r="E31">
        <v>162917</v>
      </c>
      <c r="F31">
        <v>137110</v>
      </c>
      <c r="G31">
        <v>408206</v>
      </c>
    </row>
    <row r="32" spans="1:7">
      <c r="A32" t="s">
        <v>458</v>
      </c>
      <c r="B32" t="s">
        <v>313</v>
      </c>
      <c r="C32" t="s">
        <v>313</v>
      </c>
      <c r="D32" t="s">
        <v>453</v>
      </c>
      <c r="F32">
        <v>21</v>
      </c>
      <c r="G32">
        <v>-9</v>
      </c>
    </row>
    <row r="33" spans="1:7">
      <c r="A33" t="s">
        <v>459</v>
      </c>
      <c r="B33" t="s">
        <v>460</v>
      </c>
      <c r="C33" t="s">
        <v>312</v>
      </c>
      <c r="D33" t="s">
        <v>453</v>
      </c>
      <c r="E33">
        <v>-29320</v>
      </c>
      <c r="F33">
        <v>-90276</v>
      </c>
      <c r="G33">
        <v>159697</v>
      </c>
    </row>
    <row r="34" spans="1:7">
      <c r="A34" t="s">
        <v>461</v>
      </c>
      <c r="B34" t="s">
        <v>314</v>
      </c>
      <c r="C34" t="s">
        <v>314</v>
      </c>
      <c r="D34" t="s">
        <v>453</v>
      </c>
    </row>
    <row r="35" spans="1:7">
      <c r="A35" t="s">
        <v>462</v>
      </c>
      <c r="B35" t="s">
        <v>463</v>
      </c>
      <c r="C35" t="s">
        <v>315</v>
      </c>
      <c r="D35" t="s">
        <v>453</v>
      </c>
      <c r="E35">
        <v>116216</v>
      </c>
      <c r="F35">
        <v>206492</v>
      </c>
      <c r="G35">
        <v>46795</v>
      </c>
    </row>
    <row r="36" spans="1:7">
      <c r="A36" t="s">
        <v>464</v>
      </c>
      <c r="B36" t="s">
        <v>316</v>
      </c>
      <c r="C36" t="s">
        <v>316</v>
      </c>
      <c r="D36" t="s">
        <v>453</v>
      </c>
      <c r="E36">
        <v>86896</v>
      </c>
      <c r="F36">
        <v>116216</v>
      </c>
      <c r="G36">
        <v>206492</v>
      </c>
    </row>
    <row r="37" spans="1:7">
      <c r="A37" t="s">
        <v>465</v>
      </c>
      <c r="D37" t="s">
        <v>453</v>
      </c>
    </row>
    <row r="38" spans="1:7">
      <c r="A38" t="s">
        <v>466</v>
      </c>
      <c r="B38" t="s">
        <v>287</v>
      </c>
      <c r="C38" t="s">
        <v>287</v>
      </c>
      <c r="D38" t="s">
        <v>445</v>
      </c>
      <c r="E38">
        <v>8</v>
      </c>
      <c r="F38">
        <v>503</v>
      </c>
      <c r="G38">
        <v>347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20AE36-2174-4F26-96BF-D4A5BCC68D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3A64BB-CAB2-443D-827A-873EED4296E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2C42887-4525-4DB8-950F-CB994AA013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2021-10-19T04:13:26Z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