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F209" i="1"/>
  <c r="G92" i="1"/>
  <c r="F92" i="1"/>
  <c r="G89" i="1"/>
  <c r="F89" i="1"/>
  <c r="G36" i="1" l="1"/>
  <c r="F36" i="1"/>
  <c r="F35" i="1"/>
  <c r="G24" i="1"/>
  <c r="F24" i="1"/>
  <c r="G432" i="1" l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M382" i="1"/>
  <c r="L382" i="1"/>
  <c r="O381" i="1"/>
  <c r="N381" i="1"/>
  <c r="M381" i="1"/>
  <c r="L381" i="1"/>
  <c r="K381" i="1"/>
  <c r="J381" i="1"/>
  <c r="K377" i="1"/>
  <c r="J377" i="1"/>
  <c r="M376" i="1"/>
  <c r="L376" i="1"/>
  <c r="O375" i="1"/>
  <c r="N375" i="1"/>
  <c r="M375" i="1"/>
  <c r="L375" i="1"/>
  <c r="K375" i="1"/>
  <c r="J375" i="1"/>
  <c r="I373" i="1"/>
  <c r="L371" i="1"/>
  <c r="O370" i="1"/>
  <c r="N370" i="1"/>
  <c r="I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2" i="1" s="1"/>
  <c r="F161" i="1"/>
  <c r="F8" i="1" s="1"/>
  <c r="F383" i="1" s="1"/>
  <c r="F128" i="1"/>
  <c r="F7" i="1" s="1"/>
  <c r="H373" i="1"/>
  <c r="G44" i="1"/>
  <c r="G378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J372" i="1"/>
  <c r="F375" i="1"/>
  <c r="H378" i="1"/>
  <c r="F381" i="1"/>
  <c r="J383" i="1"/>
  <c r="H384" i="1"/>
  <c r="K372" i="1"/>
  <c r="G375" i="1"/>
  <c r="I378" i="1"/>
  <c r="G381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I363" i="1"/>
  <c r="G12" i="1" l="1"/>
  <c r="G376" i="1" s="1"/>
  <c r="F382" i="1"/>
  <c r="G383" i="1"/>
  <c r="F12" i="1"/>
  <c r="F376" i="1" s="1"/>
  <c r="G59" i="1"/>
  <c r="G67" i="1" s="1"/>
  <c r="G71" i="1" s="1"/>
  <c r="G373" i="1" s="1"/>
  <c r="G370" i="1"/>
  <c r="F378" i="1"/>
  <c r="F59" i="1"/>
  <c r="F67" i="1" s="1"/>
  <c r="F71" i="1" s="1"/>
  <c r="F370" i="1"/>
  <c r="G14" i="1" l="1"/>
  <c r="G366" i="1"/>
  <c r="F366" i="1"/>
  <c r="F14" i="1"/>
  <c r="G6" i="1"/>
  <c r="G371" i="1" s="1"/>
  <c r="G83" i="1"/>
  <c r="G372" i="1"/>
  <c r="F373" i="1"/>
  <c r="F83" i="1"/>
  <c r="F372" i="1"/>
  <c r="F6" i="1"/>
  <c r="G365" i="1" l="1"/>
  <c r="F371" i="1"/>
  <c r="F365" i="1"/>
</calcChain>
</file>

<file path=xl/sharedStrings.xml><?xml version="1.0" encoding="utf-8"?>
<sst xmlns="http://schemas.openxmlformats.org/spreadsheetml/2006/main" count="1003" uniqueCount="583">
  <si>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</si>
  <si>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</si>
  <si>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</si>
  <si>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</si>
  <si>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</si>
  <si>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</si>
  <si>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</si>
  <si>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</si>
  <si>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</si>
  <si>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</si>
  <si>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</si>
  <si>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</si>
  <si>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</si>
  <si>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</si>
  <si>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</si>
  <si>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</si>
  <si>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</si>
  <si>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</si>
  <si>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</si>
  <si>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</si>
  <si>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</si>
  <si>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</si>
  <si>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</si>
  <si>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</si>
  <si>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</si>
  <si>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</si>
  <si>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</si>
  <si>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</si>
  <si>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</si>
  <si>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</si>
  <si>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</si>
  <si>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</si>
  <si>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</si>
  <si>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</si>
  <si>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</si>
  <si>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</si>
  <si>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</si>
  <si>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</si>
  <si>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</si>
  <si>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</si>
  <si>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</si>
  <si>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</si>
  <si>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</si>
  <si>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</si>
  <si>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</si>
  <si>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</si>
  <si>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</si>
  <si>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</si>
  <si>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</si>
  <si>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</si>
  <si>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</si>
  <si>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</si>
  <si>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</si>
  <si>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</si>
  <si>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</si>
  <si>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</si>
  <si>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</si>
  <si>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</si>
  <si>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</si>
  <si>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</si>
  <si>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</si>
  <si>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</si>
  <si>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</si>
  <si>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</si>
  <si>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</si>
  <si>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</si>
  <si>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</si>
  <si>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</si>
  <si>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</si>
  <si>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</si>
  <si>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</si>
  <si>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</si>
  <si>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</si>
  <si>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</si>
  <si>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</si>
  <si>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</si>
  <si>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</si>
  <si>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</si>
  <si>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</si>
  <si>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</si>
  <si>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</si>
  <si>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</si>
  <si>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</si>
  <si>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</si>
  <si>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</si>
  <si>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</si>
  <si>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</si>
  <si>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</si>
  <si>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</si>
  <si>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</si>
  <si>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</si>
  <si>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</si>
  <si>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</si>
  <si>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</si>
  <si>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</si>
  <si>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</si>
  <si>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</si>
  <si>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</si>
  <si>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</si>
  <si>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</si>
  <si>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</si>
  <si>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</si>
  <si>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</si>
  <si>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</si>
  <si>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</si>
  <si>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</si>
  <si>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</si>
  <si>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</si>
  <si>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</si>
  <si>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</si>
  <si>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</si>
  <si>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</si>
  <si>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</si>
  <si>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</si>
  <si>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</si>
  <si>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</si>
  <si>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</si>
  <si>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</si>
  <si>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</si>
  <si>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</si>
  <si>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</si>
  <si>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</si>
  <si>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</si>
  <si>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</si>
  <si>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</si>
  <si>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</si>
  <si>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</si>
  <si>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</si>
  <si>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</si>
  <si>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</si>
  <si>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</si>
  <si>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</si>
  <si>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</si>
  <si>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</si>
  <si>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</si>
  <si>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</si>
  <si>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</si>
  <si>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</si>
  <si>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</si>
  <si>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</si>
  <si>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</si>
  <si>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</si>
  <si>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</si>
  <si>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</si>
  <si>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</si>
  <si>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</si>
  <si>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</si>
  <si>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</si>
  <si>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</si>
  <si>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</si>
  <si>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</si>
  <si>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</si>
  <si>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</si>
  <si>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</si>
  <si>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</si>
  <si>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</si>
  <si>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</si>
  <si>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</si>
  <si>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</si>
  <si>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</si>
  <si>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</si>
  <si>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</si>
  <si>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</si>
  <si>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</si>
  <si>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</si>
  <si>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</si>
  <si>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</si>
  <si>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</si>
  <si>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</si>
  <si>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</si>
  <si>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</si>
  <si>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</si>
  <si>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</si>
  <si>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</si>
  <si>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</si>
  <si>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</si>
  <si>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</si>
  <si>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</si>
  <si>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</si>
  <si>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</si>
  <si>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</si>
  <si>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</si>
  <si>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</si>
  <si>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</si>
  <si>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</si>
  <si>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</si>
  <si>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</si>
  <si>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</si>
  <si>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</si>
  <si>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</si>
  <si>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</si>
  <si>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</si>
  <si>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</si>
  <si>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</si>
  <si>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</si>
  <si>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</si>
  <si>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</si>
  <si>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</si>
  <si>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</si>
  <si>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</si>
  <si>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</si>
  <si>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</si>
  <si>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</si>
  <si>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</si>
  <si>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</si>
  <si>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</si>
  <si>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</si>
  <si>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</si>
  <si>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</si>
  <si>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</si>
  <si>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</si>
  <si>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</si>
  <si>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</si>
  <si>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</si>
  <si>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</si>
  <si>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</si>
  <si>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</si>
  <si>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</si>
  <si>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</si>
  <si>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</si>
  <si>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</si>
  <si>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</si>
  <si>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</si>
  <si>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</si>
  <si>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</si>
  <si>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</si>
  <si>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</si>
  <si>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</si>
  <si>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</si>
  <si>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</si>
  <si>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</si>
  <si>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</si>
  <si>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</si>
  <si>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</si>
  <si>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</si>
  <si>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</si>
  <si>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</si>
  <si>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</si>
  <si>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</si>
  <si>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</si>
  <si>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</si>
  <si>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</si>
  <si>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</si>
  <si>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</si>
  <si>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</si>
  <si>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</si>
  <si>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</si>
  <si>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</si>
  <si>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</si>
  <si>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</si>
  <si>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</si>
  <si>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</si>
  <si>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</si>
  <si>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</si>
  <si>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</si>
  <si>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</si>
  <si>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</si>
  <si>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</si>
  <si>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</si>
  <si>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</si>
  <si>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</si>
  <si>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</si>
  <si>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</si>
  <si>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</si>
  <si>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</si>
  <si>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</si>
  <si>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</si>
  <si>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</si>
  <si>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</si>
  <si>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</si>
  <si>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</si>
  <si>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</si>
  <si>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</si>
  <si>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</si>
  <si>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</si>
  <si>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</si>
  <si>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</si>
  <si>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</si>
  <si>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</si>
  <si>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</si>
  <si>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</si>
  <si>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</si>
  <si>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</si>
  <si>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</si>
  <si>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</si>
  <si>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</si>
  <si>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</si>
  <si>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</si>
  <si>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</si>
  <si>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</si>
  <si>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</si>
  <si>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</si>
  <si>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</si>
  <si>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</si>
  <si>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</si>
  <si>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</si>
  <si>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</si>
  <si>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</si>
  <si>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</si>
  <si>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</si>
  <si>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</si>
  <si>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</si>
  <si>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</si>
  <si>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</si>
  <si>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</si>
  <si>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</si>
  <si>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</si>
  <si>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</si>
  <si>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</si>
  <si>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</si>
  <si>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</si>
  <si>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</si>
  <si>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</si>
  <si>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</si>
  <si>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</si>
  <si>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</si>
  <si>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</si>
  <si>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</si>
  <si>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</si>
  <si>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</si>
  <si>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</si>
  <si>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</si>
  <si>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</si>
  <si>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</si>
  <si>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</si>
  <si>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</si>
  <si>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</si>
  <si>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</si>
  <si>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</si>
  <si>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</si>
  <si>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</si>
  <si>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</si>
  <si>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</si>
  <si>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</si>
  <si>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</si>
  <si>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</si>
  <si>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</si>
  <si>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</si>
  <si>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</si>
  <si>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</si>
  <si>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</si>
  <si>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</si>
  <si>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</si>
  <si>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</si>
  <si>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</si>
  <si>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</si>
  <si>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</si>
  <si>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</si>
  <si>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</si>
  <si>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</si>
  <si>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</si>
  <si>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</si>
  <si>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</si>
  <si>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</si>
  <si>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</si>
  <si>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</si>
  <si>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</si>
  <si>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</si>
  <si>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</si>
  <si>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</si>
  <si>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</si>
  <si>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</si>
  <si>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</si>
  <si>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</si>
  <si>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</si>
  <si>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</si>
  <si>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</si>
  <si>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</si>
  <si>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</si>
  <si>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</si>
  <si>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</si>
  <si>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</si>
  <si>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</si>
  <si>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</si>
  <si>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(amounts in millions, except per share amounts)</t>
  </si>
  <si>
    <t>Assets</t>
  </si>
  <si>
    <t>Current Assets:</t>
  </si>
  <si>
    <t>Cash and cash equivalents</t>
  </si>
  <si>
    <t>Marketable securities</t>
  </si>
  <si>
    <t>Trade accounts receivable, net</t>
  </si>
  <si>
    <t>Inventories</t>
  </si>
  <si>
    <t>Prepaid expenses and other current assets</t>
  </si>
  <si>
    <t>Total current assets</t>
  </si>
  <si>
    <t>Property, plant and equipment, net</t>
  </si>
  <si>
    <t>Intangible assets, net</t>
  </si>
  <si>
    <t>Other Intangibles</t>
  </si>
  <si>
    <t>Goodwill</t>
  </si>
  <si>
    <t>Other assets</t>
  </si>
  <si>
    <t>Total assets</t>
  </si>
  <si>
    <t>Liabilities and Stockholders Equity</t>
  </si>
  <si>
    <t>Current Liabilities:</t>
  </si>
  <si>
    <t>Accounts payable and accrued expenses</t>
  </si>
  <si>
    <t>Accruals</t>
  </si>
  <si>
    <t>Revolving credit facility</t>
  </si>
  <si>
    <t>Borrowings</t>
  </si>
  <si>
    <t>Current portion of long-term debt</t>
  </si>
  <si>
    <t>Current portion of contingent consideration</t>
  </si>
  <si>
    <t>Other current liabilities</t>
  </si>
  <si>
    <t>Total current liabilities</t>
  </si>
  <si>
    <t>Long-term debt, less current portion</t>
  </si>
  <si>
    <t>Contingent consideration</t>
  </si>
  <si>
    <t>Facility lease obligations</t>
  </si>
  <si>
    <t>Deferred tax liabilities</t>
  </si>
  <si>
    <t>Other liabilities</t>
  </si>
  <si>
    <t>Total liabilities</t>
  </si>
  <si>
    <t>Commitments and contingencies (Note 11)</t>
  </si>
  <si>
    <t>Stockholders Equity:</t>
  </si>
  <si>
    <t>Common stock, $.0001 par value; 290.0 shares authorized; 236.2 and 234.3</t>
  </si>
  <si>
    <t>shares issued at 2018 and 2017, respectively</t>
  </si>
  <si>
    <t>Additional paid-in capital</t>
  </si>
  <si>
    <t>Treasury stock, at cost, 12.7 and 12.0 shares at 2018 and 2017, respectively</t>
  </si>
  <si>
    <t>Treasury Stock</t>
  </si>
  <si>
    <t>Accumulated other comprehensive loss</t>
  </si>
  <si>
    <t>Retained earnings</t>
  </si>
  <si>
    <t>Total stockholders equity</t>
  </si>
  <si>
    <t>Net product sales</t>
  </si>
  <si>
    <t>Revenue</t>
  </si>
  <si>
    <t>Other revenue</t>
  </si>
  <si>
    <t>Other Income - net</t>
  </si>
  <si>
    <t>Total revenues</t>
  </si>
  <si>
    <t>Cost of sales</t>
  </si>
  <si>
    <t>Operating expenses:</t>
  </si>
  <si>
    <t>Research and development</t>
  </si>
  <si>
    <t>Selling, general and administrative</t>
  </si>
  <si>
    <t>Acquired in-process research and development</t>
  </si>
  <si>
    <t>Amortization of purchased intangible assets</t>
  </si>
  <si>
    <t>Amortisation of assets</t>
  </si>
  <si>
    <t>Change in fair value of contingent consideration</t>
  </si>
  <si>
    <t>Acquisition-related costs</t>
  </si>
  <si>
    <t>Restructuring expenses</t>
  </si>
  <si>
    <t>Impairment of intangible assets</t>
  </si>
  <si>
    <t>Total operating expenses</t>
  </si>
  <si>
    <t>Operating income</t>
  </si>
  <si>
    <t>Other income and expense:</t>
  </si>
  <si>
    <t>Investment income</t>
  </si>
  <si>
    <t>Interest expense</t>
  </si>
  <si>
    <t>Other income and (expense)</t>
  </si>
  <si>
    <t>Income before income taxes</t>
  </si>
  <si>
    <t>Profit before Zakat</t>
  </si>
  <si>
    <t>Income tax expense</t>
  </si>
  <si>
    <t>Net income</t>
  </si>
  <si>
    <t>Earnings per common share</t>
  </si>
  <si>
    <t>Basic</t>
  </si>
  <si>
    <t>Diluted</t>
  </si>
  <si>
    <t>Shares used in computing earnings per common share</t>
  </si>
  <si>
    <t>Other comprehensive income (loss), net of tax:</t>
  </si>
  <si>
    <t>Total Other Comprehensive Income (Loss)</t>
  </si>
  <si>
    <t>Total Other Comprehensive Income</t>
  </si>
  <si>
    <t>Foreign currency translation</t>
  </si>
  <si>
    <t>Unrealized (losses) gains on debt securities</t>
  </si>
  <si>
    <t>Unrealized gains on pension obligation</t>
  </si>
  <si>
    <t>$7.3, $(59.0) and $(0.2), respectively</t>
  </si>
  <si>
    <t>Other comprehensive income (loss), net of tax</t>
  </si>
  <si>
    <t>Comprehensive income</t>
  </si>
  <si>
    <t>Cash flows from operating activities:</t>
  </si>
  <si>
    <t>Operating Activities</t>
  </si>
  <si>
    <t>Adjustments to reconcile net income to net cash flows from operating activities:</t>
  </si>
  <si>
    <t>Depreciation and amortization</t>
  </si>
  <si>
    <t>Impairment of assets</t>
  </si>
  <si>
    <t>Payments of contingent consideration</t>
  </si>
  <si>
    <t>Share-based compensation expense</t>
  </si>
  <si>
    <t>Non-cash expense for acquired IPR&amp;D</t>
  </si>
  <si>
    <t>Deferred taxes</t>
  </si>
  <si>
    <t>Unrealized foreign currency loss (gain)</t>
  </si>
  <si>
    <t>Unrealized (gain) loss on forward contracts</t>
  </si>
  <si>
    <t>Unrealized gain on equity investments</t>
  </si>
  <si>
    <t>Other</t>
  </si>
  <si>
    <t>Changes in operating assets and liabilities, excluding the effect of acquisitions:</t>
  </si>
  <si>
    <t>Accounts receivable</t>
  </si>
  <si>
    <t>Prepaid expenses and other assets</t>
  </si>
  <si>
    <t>Accounts payable, accrued expenses and other liabilities</t>
  </si>
  <si>
    <t>Net cash provided by operating activities</t>
  </si>
  <si>
    <t>Cash flows from investing activities:</t>
  </si>
  <si>
    <t>Investing Activities</t>
  </si>
  <si>
    <t>Purchases of available-for-sale debt securities</t>
  </si>
  <si>
    <t>Proceeds from maturity or sale of available-for-sale debt securities</t>
  </si>
  <si>
    <t>Purchases of mutual funds related to nonqualified deferred compensation plan</t>
  </si>
  <si>
    <t>Proceeds from sale of mutual funds related to nonqualified deferred compensation plan</t>
  </si>
  <si>
    <t>Purchases of property, plant and equipment</t>
  </si>
  <si>
    <t>Purchases of other investments</t>
  </si>
  <si>
    <t>Net cash provided by (used in) investing activities</t>
  </si>
  <si>
    <t>Cash flows from financing activities:</t>
  </si>
  <si>
    <t>Financing Activities</t>
  </si>
  <si>
    <t>Proceeds from revolving credit facility</t>
  </si>
  <si>
    <t>Payments on term loan</t>
  </si>
  <si>
    <t>Repurchase of common stock</t>
  </si>
  <si>
    <t>Net proceeds from issuance of stock under share-based compensation arrangements</t>
  </si>
  <si>
    <t>Repayment of development-related grants</t>
  </si>
  <si>
    <t>Net cash used in financing activities</t>
  </si>
  <si>
    <t>Effect of exchange rate changes on cash and cash equivalents and restricted cash</t>
  </si>
  <si>
    <t>Net change in cash and cash equivalents and restricted cash</t>
  </si>
  <si>
    <t>Cash and cash equivalents and restricted cash at beginning of period</t>
  </si>
  <si>
    <t>Cash and cash equivalents at beginning of period</t>
  </si>
  <si>
    <t>Alexion Pharmaceuticals, Inc</t>
  </si>
  <si>
    <t>(amounts in millions)</t>
  </si>
  <si>
    <t>Supplemental cash flow disclosures:</t>
  </si>
  <si>
    <t>Cash paid for interest (net of amounts capitalized)</t>
  </si>
  <si>
    <t>Cash paid for income taxes</t>
  </si>
  <si>
    <t xml:space="preserve">Adjustment for Income Tax Paid </t>
  </si>
  <si>
    <t>Supplemental cash flow disclosures from investing and financing activities:</t>
  </si>
  <si>
    <t>Capitalization of construction costs related to facility lease obligations</t>
  </si>
  <si>
    <t>Accrued expenses for purchases of property, plant and equipment and intangible assets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</si>
  <si>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</si>
  <si>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</si>
  <si>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</si>
  <si>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</si>
  <si>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changed value</t>
  </si>
  <si>
    <t>turnover</t>
  </si>
  <si>
    <t>net product sales</t>
  </si>
  <si>
    <t>other revenue</t>
  </si>
  <si>
    <t>cost of goods sold</t>
  </si>
  <si>
    <t>cost of sales</t>
  </si>
  <si>
    <t>deleted this value</t>
  </si>
  <si>
    <t>administrative expenses</t>
  </si>
  <si>
    <t>selling, general and administrative</t>
  </si>
  <si>
    <t>research and development</t>
  </si>
  <si>
    <t>acquired in-process research and development</t>
  </si>
  <si>
    <t>amortisation</t>
  </si>
  <si>
    <t>amortization of purchased intangible assets</t>
  </si>
  <si>
    <t>added value</t>
  </si>
  <si>
    <t>impairment</t>
  </si>
  <si>
    <t>impairment of intangible assets</t>
  </si>
  <si>
    <t>other operating expenses</t>
  </si>
  <si>
    <t>change in fair value of contingent consideration</t>
  </si>
  <si>
    <t>restructuring expenses</t>
  </si>
  <si>
    <t>interest paid and financial costs</t>
  </si>
  <si>
    <t>interest expense</t>
  </si>
  <si>
    <t>investment income</t>
  </si>
  <si>
    <t>deleted this value and added another one</t>
  </si>
  <si>
    <t>other income and (expense)</t>
  </si>
  <si>
    <t>changed value and sign</t>
  </si>
  <si>
    <t>current taxation</t>
  </si>
  <si>
    <t>income tax expense</t>
  </si>
  <si>
    <t>land</t>
  </si>
  <si>
    <t>buildings and improvements</t>
  </si>
  <si>
    <t>machinery and laboratory equipment</t>
  </si>
  <si>
    <t>computer hardware and software</t>
  </si>
  <si>
    <t>furniture and office equipment</t>
  </si>
  <si>
    <t>construction-in-progress</t>
  </si>
  <si>
    <t>less: accumulated depreciation and amortization</t>
  </si>
  <si>
    <t>accumulated depreciation and amortisation</t>
  </si>
  <si>
    <t>land and buildings</t>
  </si>
  <si>
    <t>property, plant and equipment</t>
  </si>
  <si>
    <t>construction in progress</t>
  </si>
  <si>
    <t>intangibles - goodwill</t>
  </si>
  <si>
    <t>intangibles - other</t>
  </si>
  <si>
    <t>goodwill</t>
  </si>
  <si>
    <t>intangible assets, net</t>
  </si>
  <si>
    <t>cash and bank balance</t>
  </si>
  <si>
    <t>cash and cash equivalents</t>
  </si>
  <si>
    <t>marketable securities</t>
  </si>
  <si>
    <t>marketable investments</t>
  </si>
  <si>
    <t>stock - finished goods</t>
  </si>
  <si>
    <t>inventories</t>
  </si>
  <si>
    <t>prepaid expenses</t>
  </si>
  <si>
    <t>prepaid expenses and other current assets</t>
  </si>
  <si>
    <t>trade accounts receivable, net</t>
  </si>
  <si>
    <t>other assets</t>
  </si>
  <si>
    <t>current portion - borrowings</t>
  </si>
  <si>
    <t>revolving credit facility</t>
  </si>
  <si>
    <t>accounts payable and accrued expenses</t>
  </si>
  <si>
    <t>other operating current liabilities</t>
  </si>
  <si>
    <t>other current liabilities</t>
  </si>
  <si>
    <t>other non-operating current liabilities</t>
  </si>
  <si>
    <t>current portion of contingent consideration</t>
  </si>
  <si>
    <t>current portion of long-term debt</t>
  </si>
  <si>
    <t>current portion - long term debt</t>
  </si>
  <si>
    <t>long-term debt, less current portion</t>
  </si>
  <si>
    <t>long term debt</t>
  </si>
  <si>
    <t>contingent consideration</t>
  </si>
  <si>
    <t>other non-current liabilities</t>
  </si>
  <si>
    <t>long term accruals</t>
  </si>
  <si>
    <t>facility lease obligations</t>
  </si>
  <si>
    <t>other liabilities</t>
  </si>
  <si>
    <t>deferred tax liabilities</t>
  </si>
  <si>
    <t>deferred tax liability</t>
  </si>
  <si>
    <t>ordinary shares</t>
  </si>
  <si>
    <t>additional paid-in capital</t>
  </si>
  <si>
    <t>retained earnings</t>
  </si>
  <si>
    <t>other reserves</t>
  </si>
  <si>
    <t>accumulated other comprehensive loss</t>
  </si>
  <si>
    <t>treasury stock (-)</t>
  </si>
  <si>
    <t>treasury stock,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</si>
</sst>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11-4E29-B0B1-22E46C1F4F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40-46C6-B208-5708E5DA6F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41-4CB8-9BEA-F65DE6612C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14-4038-80F9-EFC518AE2C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E4-4894-91E9-F466FB969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9E-47BC-BCE5-D5C485A3A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78-44A1-BD9A-F87FE0E7F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0A-4C89-B7FD-1CCA2F933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D1-4B52-8B36-B72DB208CC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1D-40DD-B090-007004CC63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5F-48CE-9CD7-B223BA3480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9E-427B-B76A-954EA55E8C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DE-48C3-B0EF-2BD00BCE88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52-41C7-98DC-68451869A4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0B-4A0D-A004-5A1049AAEF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77.600000000000847</v>
      </c>
      <c r="G6" s="7">
        <f t="shared" ref="G6:O6" si="1">IF(G4=$BF$1,"",G71)</f>
        <v>443.30000000000007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10546.900000000001</v>
      </c>
      <c r="G7" s="7">
        <f t="shared" ref="G7:O7" si="2">IF(G4=$BF$1,"",G128)</f>
        <v>10629.4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3385</v>
      </c>
      <c r="G8" s="7">
        <f t="shared" ref="G8:O8" si="3">IF(G4=$BF$1,"",G161)</f>
        <v>2953.9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1174</v>
      </c>
      <c r="G9" s="7">
        <f t="shared" ref="G9:O9" si="4">IF(G4=$BF$1,"",G189)</f>
        <v>952.5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3592.5999999999995</v>
      </c>
      <c r="G10" s="7">
        <f t="shared" ref="G10:O10" si="5">IF(G4=$BF$1,"",G210)</f>
        <v>3737.7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9165.3000000000011</v>
      </c>
      <c r="G11" s="7">
        <f t="shared" ref="G11:O11" si="6">IF(G4=$BF$1,"",G227)</f>
        <v>8893.1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13931.900000000001</v>
      </c>
      <c r="G12" s="35">
        <f t="shared" ref="G12:O12" si="7">IF(G4=$BF$1,"",SUM(G7:G8))</f>
        <v>13583.3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13931.900000000001</v>
      </c>
      <c r="G13" s="35">
        <f t="shared" ref="G13:O13" si="8">IF(G4=$BF$1,"",SUM(G9:G11))</f>
        <v>13583.3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4130.1+1.1</f>
        <v>4131.2000000000007</v>
      </c>
      <c r="G24">
        <f>3549.5+1.6</f>
        <v>3551.1</v>
      </c>
      <c r="P24" s="47" t="s">
        <v>506</v>
      </c>
    </row>
    <row r="25" spans="5:16">
      <c r="E25" s="1" t="s">
        <v>27</v>
      </c>
      <c r="F25">
        <v>374.3</v>
      </c>
      <c r="G25">
        <v>454.2</v>
      </c>
      <c r="P25" s="47" t="s">
        <v>506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3756.9000000000005</v>
      </c>
      <c r="G30" s="7">
        <f>IF(G4=$BF$1,"",G24-G25+ABS(G26)-G27-G28-G29)</f>
        <v>3096.9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7" t="s">
        <v>512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1111.8</v>
      </c>
      <c r="G34">
        <v>1094.4000000000001</v>
      </c>
      <c r="P34" s="47" t="s">
        <v>506</v>
      </c>
    </row>
    <row r="35" spans="5:16">
      <c r="E35" s="1" t="s">
        <v>37</v>
      </c>
      <c r="F35">
        <f>730.4+1183</f>
        <v>1913.4</v>
      </c>
      <c r="G35">
        <v>878.4</v>
      </c>
      <c r="P35" s="47" t="s">
        <v>506</v>
      </c>
    </row>
    <row r="36" spans="5:16">
      <c r="E36" s="1" t="s">
        <v>38</v>
      </c>
      <c r="F36" s="38">
        <f>116.5+25.5</f>
        <v>142</v>
      </c>
      <c r="G36" s="38">
        <f>41+104.6</f>
        <v>145.6</v>
      </c>
      <c r="P36" s="47" t="s">
        <v>519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320.10000000000002</v>
      </c>
      <c r="G41">
        <v>320.10000000000002</v>
      </c>
      <c r="P41" s="47" t="s">
        <v>506</v>
      </c>
    </row>
    <row r="42" spans="5:16">
      <c r="E42" s="1" t="s">
        <v>44</v>
      </c>
      <c r="F42"/>
      <c r="G42">
        <v>31</v>
      </c>
      <c r="P42" s="47" t="s">
        <v>519</v>
      </c>
    </row>
    <row r="43" spans="5:16">
      <c r="E43" s="6" t="s">
        <v>45</v>
      </c>
      <c r="F43" s="7">
        <f>F32+F33+F34+F35+F36+F37+F38+F39+F40+F41+F42</f>
        <v>3487.2999999999997</v>
      </c>
      <c r="G43" s="7">
        <f>G32+G33+G34+G35+G36+G37+G38+G39+G40+G41+G42</f>
        <v>2469.5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269.60000000000082</v>
      </c>
      <c r="G44" s="7">
        <f>IF(G4=$BF$1,"",G30+G31-G43)</f>
        <v>627.40000000000009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  <c r="F46"/>
      <c r="G46"/>
      <c r="P46" s="47" t="s">
        <v>512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98.2</v>
      </c>
      <c r="G49">
        <v>98.4</v>
      </c>
      <c r="P49" s="47" t="s">
        <v>530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65.3</v>
      </c>
      <c r="G52">
        <v>18.5</v>
      </c>
      <c r="P52" s="47" t="s">
        <v>506</v>
      </c>
    </row>
    <row r="53" spans="5:16">
      <c r="E53" s="1" t="s">
        <v>55</v>
      </c>
    </row>
    <row r="54" spans="5:16">
      <c r="E54" s="1" t="s">
        <v>56</v>
      </c>
      <c r="F54">
        <v>5.5</v>
      </c>
      <c r="G54">
        <v>0.3</v>
      </c>
      <c r="P54" s="47" t="s">
        <v>528</v>
      </c>
    </row>
    <row r="55" spans="5:16">
      <c r="E55" s="1" t="s">
        <v>57</v>
      </c>
    </row>
    <row r="56" spans="5:16">
      <c r="E56" s="1" t="s">
        <v>58</v>
      </c>
      <c r="F56"/>
      <c r="G56"/>
      <c r="P56" s="47" t="s">
        <v>512</v>
      </c>
    </row>
    <row r="57" spans="5:16">
      <c r="E57" s="1" t="s">
        <v>59</v>
      </c>
      <c r="F57"/>
      <c r="G57"/>
      <c r="P57" s="47" t="s">
        <v>512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242.20000000000084</v>
      </c>
      <c r="G59" s="7">
        <f>IF(G4=$BF$1,"",G44+G45+G46+G47+G48-G49-G50-G51+G52-G53+G54+G55-G56+G57+G58)</f>
        <v>547.80000000000007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 s="38">
        <v>164.6</v>
      </c>
      <c r="G60" s="38">
        <v>104.5</v>
      </c>
      <c r="P60" s="47" t="s">
        <v>519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77.600000000000847</v>
      </c>
      <c r="G67" s="7">
        <f>IF(G4=$BF$1,"",SUM(G59,-G60,-ABS(G61),-G62,-G66))</f>
        <v>443.30000000000007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77.600000000000847</v>
      </c>
      <c r="G71" s="7">
        <f t="shared" ref="G71:O71" si="14">IF(G4=$BF$1,"",SUM(G67:G70))</f>
        <v>443.30000000000007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77.600000000000847</v>
      </c>
      <c r="G83" s="7">
        <f t="shared" ref="G83:O83" si="15">IF(G4=$BF$1,"",SUM(G71:G82))</f>
        <v>443.30000000000007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9.6+520.1</f>
        <v>529.70000000000005</v>
      </c>
      <c r="G89" s="38">
        <f>9.6+427.9</f>
        <v>437.5</v>
      </c>
      <c r="P89" s="47" t="s">
        <v>519</v>
      </c>
    </row>
    <row r="90" spans="5:16">
      <c r="E90" s="1" t="s">
        <v>82</v>
      </c>
      <c r="F90" s="38">
        <v>827.1</v>
      </c>
      <c r="G90" s="38">
        <v>723.7</v>
      </c>
      <c r="P90" s="47" t="s">
        <v>519</v>
      </c>
    </row>
    <row r="91" spans="5:16">
      <c r="E91" s="1" t="s">
        <v>83</v>
      </c>
    </row>
    <row r="92" spans="5:16">
      <c r="E92" s="12" t="s">
        <v>84</v>
      </c>
      <c r="F92">
        <f>161.7+144.8+27.5</f>
        <v>334</v>
      </c>
      <c r="G92">
        <f>159.2+141.5+23.8</f>
        <v>324.5</v>
      </c>
      <c r="P92" s="47" t="s">
        <v>519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1690.8000000000002</v>
      </c>
      <c r="G98" s="7">
        <f>IF(G4=$BF$1,"",G89+G90+G91+G92+G93+G94+G95+G96)</f>
        <v>1485.7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-219.3</v>
      </c>
      <c r="G99" s="38">
        <v>-160.30000000000001</v>
      </c>
      <c r="P99" s="47" t="s">
        <v>519</v>
      </c>
    </row>
    <row r="100" spans="5:16">
      <c r="E100" s="6" t="s">
        <v>90</v>
      </c>
      <c r="F100" s="7">
        <f>F98+F99</f>
        <v>1471.5000000000002</v>
      </c>
      <c r="G100" s="7">
        <f t="shared" ref="G100:O100" si="17">IF(G4=$BF$1,"",G98+G99)</f>
        <v>1325.4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5037.3999999999996</v>
      </c>
      <c r="G101">
        <v>5037.3999999999996</v>
      </c>
      <c r="P101" s="47" t="s">
        <v>506</v>
      </c>
    </row>
    <row r="102" spans="5:16">
      <c r="E102" s="1" t="s">
        <v>92</v>
      </c>
      <c r="F102">
        <v>3641.3</v>
      </c>
      <c r="G102">
        <v>3954.4</v>
      </c>
      <c r="P102" s="47" t="s">
        <v>506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8678.7000000000007</v>
      </c>
      <c r="G104" s="7">
        <f t="shared" ref="G104:O104" si="18">IF(G4=$BF$1,"",G101+G102+G103)</f>
        <v>8991.7999999999993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47" t="s">
        <v>512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396.7</v>
      </c>
      <c r="G126">
        <v>312.2</v>
      </c>
      <c r="P126" s="47" t="s">
        <v>506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10546.900000000001</v>
      </c>
      <c r="G128" s="7">
        <f t="shared" ref="G128:O128" si="19">IF(G4=$BF$1,"",G100+SUM(G104:G126))</f>
        <v>10629.4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1365.5</v>
      </c>
      <c r="G130">
        <v>584.4</v>
      </c>
      <c r="P130" s="47" t="s">
        <v>506</v>
      </c>
    </row>
    <row r="131" spans="5:16">
      <c r="E131" s="1" t="s">
        <v>118</v>
      </c>
      <c r="F131" s="38">
        <v>198.3</v>
      </c>
      <c r="G131" s="38">
        <v>889.7</v>
      </c>
      <c r="P131" s="47" t="s">
        <v>519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1563.8</v>
      </c>
      <c r="G140" s="7">
        <f t="shared" ref="G140:O140" si="20">IF(G4=$BF$1,"",G130+G131+G132+G133+G134+G135+G136+G139)</f>
        <v>1474.1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472.5</v>
      </c>
      <c r="G144">
        <v>460.4</v>
      </c>
      <c r="P144" s="47" t="s">
        <v>506</v>
      </c>
    </row>
    <row r="145" spans="5:16">
      <c r="E145" s="6" t="s">
        <v>127</v>
      </c>
      <c r="F145" s="7">
        <f>F141+F142+F143+F144</f>
        <v>472.5</v>
      </c>
      <c r="G145" s="7">
        <f t="shared" ref="G145:O145" si="21">IF(G4=$BF$1,"",G141+G142+G143+G144)</f>
        <v>460.4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426.4</v>
      </c>
      <c r="G154">
        <v>292.89999999999998</v>
      </c>
      <c r="P154" s="47" t="s">
        <v>506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922.3</v>
      </c>
      <c r="G157" s="38">
        <v>726.5</v>
      </c>
      <c r="P157" s="47" t="s">
        <v>519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1348.6999999999998</v>
      </c>
      <c r="G160" s="7">
        <f>IF(G4=$BF$1,"",G146+G147+G148+G149+G150+G151+G152+G153+G154+G155+G156+G157+G158+G159)</f>
        <v>1019.4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3385</v>
      </c>
      <c r="G161" s="7">
        <f t="shared" ref="G161:O161" si="22">IF(G4=$BF$1,"",G140+G145+G160)</f>
        <v>2953.9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/>
      <c r="G166"/>
      <c r="P166" s="47" t="s">
        <v>512</v>
      </c>
    </row>
    <row r="167" spans="5:16">
      <c r="E167" s="1" t="s">
        <v>146</v>
      </c>
      <c r="F167">
        <v>93.8</v>
      </c>
      <c r="G167">
        <v>167.4</v>
      </c>
      <c r="P167" s="47" t="s">
        <v>506</v>
      </c>
    </row>
    <row r="168" spans="5:16">
      <c r="E168" s="1" t="s">
        <v>147</v>
      </c>
      <c r="F168">
        <v>250</v>
      </c>
      <c r="G168">
        <v>0</v>
      </c>
      <c r="P168" s="47" t="s">
        <v>506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698.2</v>
      </c>
      <c r="G184">
        <v>710.2</v>
      </c>
      <c r="P184" s="47" t="s">
        <v>506</v>
      </c>
    </row>
    <row r="185" spans="5:16">
      <c r="E185" s="12" t="s">
        <v>162</v>
      </c>
    </row>
    <row r="187" spans="5:16">
      <c r="E187" s="1" t="s">
        <v>163</v>
      </c>
      <c r="F187">
        <v>34.4</v>
      </c>
      <c r="G187">
        <v>74.900000000000006</v>
      </c>
      <c r="P187" s="47" t="s">
        <v>506</v>
      </c>
    </row>
    <row r="188" spans="5:16">
      <c r="E188" s="1" t="s">
        <v>164</v>
      </c>
      <c r="F188">
        <v>97.6</v>
      </c>
      <c r="G188">
        <v>0</v>
      </c>
      <c r="P188" s="47" t="s">
        <v>528</v>
      </c>
    </row>
    <row r="189" spans="5:16">
      <c r="E189" s="6" t="s">
        <v>13</v>
      </c>
      <c r="F189" s="7">
        <f>SUM(F163:F188)</f>
        <v>1174</v>
      </c>
      <c r="G189" s="7">
        <f t="shared" ref="G189:O189" si="23">IF(G4=$BF$1,"",SUM(G163:G188))</f>
        <v>952.5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2501.6999999999998</v>
      </c>
      <c r="G194" s="38">
        <v>2720.7</v>
      </c>
      <c r="P194" s="47" t="s">
        <v>519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361</v>
      </c>
      <c r="G197" s="38">
        <v>342.9</v>
      </c>
      <c r="P197" s="47" t="s">
        <v>519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391.1</v>
      </c>
      <c r="G203">
        <v>365</v>
      </c>
      <c r="P203" s="47" t="s">
        <v>506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183.2+155.6</f>
        <v>338.79999999999995</v>
      </c>
      <c r="G209">
        <f>168.9+140.2</f>
        <v>309.10000000000002</v>
      </c>
      <c r="P209" s="47" t="s">
        <v>519</v>
      </c>
    </row>
    <row r="210" spans="5:16">
      <c r="E210" s="6" t="s">
        <v>14</v>
      </c>
      <c r="F210" s="7">
        <f>SUM(F191:F209)</f>
        <v>3592.5999999999995</v>
      </c>
      <c r="G210" s="7">
        <f t="shared" ref="G210:O210" si="24">IF(G4=$BF$1,"",SUM(G191:G209))</f>
        <v>3737.7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8539.1</v>
      </c>
      <c r="G212">
        <v>8290.2999999999993</v>
      </c>
      <c r="P212" s="47" t="s">
        <v>506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2325.8000000000002</v>
      </c>
      <c r="G217">
        <v>2242.1</v>
      </c>
      <c r="P217" s="47" t="s">
        <v>506</v>
      </c>
    </row>
    <row r="218" spans="5:16">
      <c r="E218" s="1" t="s">
        <v>188</v>
      </c>
    </row>
    <row r="219" spans="5:16">
      <c r="E219" s="1" t="s">
        <v>189</v>
      </c>
      <c r="F219">
        <v>-9.6999999999999993</v>
      </c>
      <c r="G219">
        <v>-34.4</v>
      </c>
      <c r="P219" s="47" t="s">
        <v>506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-1689.9</v>
      </c>
      <c r="G223">
        <v>-1604.9</v>
      </c>
      <c r="P223" s="47" t="s">
        <v>506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9165.3000000000011</v>
      </c>
      <c r="G227" s="7">
        <f t="shared" ref="G227:O227" si="25">IF(G4=$BF$1,"",SUM(G212:G226))</f>
        <v>8893.1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776</v>
      </c>
      <c r="G267">
        <v>4433</v>
      </c>
      <c r="H267">
        <v>3994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4053</v>
      </c>
      <c r="G271">
        <v>4967</v>
      </c>
      <c r="H271">
        <v>3964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135</v>
      </c>
      <c r="G275">
        <v>1188</v>
      </c>
      <c r="H275">
        <v>850</v>
      </c>
    </row>
    <row r="276" spans="5:8">
      <c r="E276" s="1" t="s">
        <v>241</v>
      </c>
      <c r="F276">
        <v>48</v>
      </c>
      <c r="G276">
        <v>-94</v>
      </c>
      <c r="H276">
        <v>69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-402</v>
      </c>
      <c r="G279">
        <v>0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1639</v>
      </c>
      <c r="G284">
        <v>1621</v>
      </c>
      <c r="H284">
        <v>377</v>
      </c>
    </row>
    <row r="285" spans="5:8">
      <c r="E285" s="1" t="s">
        <v>248</v>
      </c>
      <c r="F285">
        <v>2030</v>
      </c>
      <c r="G285">
        <v>2431</v>
      </c>
      <c r="H285">
        <v>1923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-201</v>
      </c>
      <c r="G288">
        <v>-54</v>
      </c>
      <c r="H288">
        <v>-23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7302</v>
      </c>
      <c r="G296" s="7">
        <f>IF(G4=$BF$1,"",G271+G272+G273+G274+G275+G276+G277+G278+G279+G280+G281+G282+G283+G284+G285+G286+G287+G288+G289+G290+G291+G292+G293+G294+G295)</f>
        <v>10059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8078</v>
      </c>
      <c r="G297" s="7">
        <f t="shared" ref="G297:O297" si="27">IF(G4=$BF$1,"",MIN(F267,F268,F269)+F296)</f>
        <v>8078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-147</v>
      </c>
      <c r="G299">
        <v>-882</v>
      </c>
      <c r="H299">
        <v>-838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-1556</v>
      </c>
      <c r="G302">
        <v>-1372</v>
      </c>
      <c r="H302">
        <v>-975</v>
      </c>
    </row>
    <row r="303" spans="5:15">
      <c r="E303" s="1" t="s">
        <v>265</v>
      </c>
      <c r="F303">
        <v>-2088</v>
      </c>
      <c r="G303">
        <v>-552</v>
      </c>
      <c r="H303">
        <v>-1221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-551</v>
      </c>
      <c r="G313">
        <v>1101</v>
      </c>
      <c r="H313">
        <v>1668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0</v>
      </c>
      <c r="G317">
        <v>-250</v>
      </c>
      <c r="H317">
        <v>-600</v>
      </c>
    </row>
    <row r="318" spans="5:15">
      <c r="E318" s="6" t="s">
        <v>278</v>
      </c>
      <c r="F318" s="7">
        <f>F299+F300+F301+F302+F303+F304+F305+F306+F307+F308+F309+F310+F311+F312+F313+F314+F315+F316+F317</f>
        <v>-4342</v>
      </c>
      <c r="G318" s="7">
        <f>IF(G4=$BF$1,"",G299+G300+G301+G302+G303+G304+G305+G306+G307+G308+G309+G310+G311+G312+G313+G314+G315+G316+G317)</f>
        <v>-1955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3736</v>
      </c>
      <c r="G319" s="7">
        <f t="shared" ref="G319:O319" si="28">IF(G4=$BF$1,"",G297+G318)</f>
        <v>6123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3736</v>
      </c>
      <c r="G326" s="7">
        <f t="shared" ref="G326:O326" si="30">IF(G4=$BF$1,"",G325+G319)</f>
        <v>6123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-1916</v>
      </c>
      <c r="G328">
        <v>-3226</v>
      </c>
      <c r="H328">
        <v>-3092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-7930</v>
      </c>
      <c r="G331">
        <v>-16488</v>
      </c>
      <c r="H331">
        <v>-6671</v>
      </c>
    </row>
    <row r="332" spans="5:15">
      <c r="E332" s="12" t="s">
        <v>291</v>
      </c>
      <c r="F332">
        <v>14735</v>
      </c>
      <c r="G332">
        <v>10899</v>
      </c>
      <c r="H332">
        <v>7178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4889</v>
      </c>
      <c r="G337" s="7">
        <f>IF(G4=$BF$1,"",SUM(G328:G336))</f>
        <v>-8815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-377</v>
      </c>
      <c r="G339">
        <v>-3777</v>
      </c>
      <c r="H339">
        <v>-3935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  <c r="F342">
        <v>-2938</v>
      </c>
      <c r="G342">
        <v>-1750</v>
      </c>
      <c r="H342">
        <v>-3750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-3315</v>
      </c>
      <c r="G352" s="7">
        <f>IF(G4=$BF$1,"",SUM(G339:G351))</f>
        <v>-5527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5310</v>
      </c>
      <c r="G353" s="7">
        <f t="shared" ref="G353:O353" si="33">IF(G4=$BF$1,"",G326+G337+G352)</f>
        <v>-8219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-112</v>
      </c>
      <c r="G354">
        <v>177</v>
      </c>
      <c r="H354">
        <v>-66</v>
      </c>
    </row>
    <row r="355" spans="5:15">
      <c r="E355" s="6" t="s">
        <v>314</v>
      </c>
      <c r="F355" s="7">
        <f>F353+F354</f>
        <v>5198</v>
      </c>
      <c r="G355" s="7">
        <f t="shared" ref="G355:O355" si="34">IF(G4=$BF$1,"",G353+G354)</f>
        <v>-8042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5844</v>
      </c>
      <c r="G356">
        <v>9660</v>
      </c>
      <c r="H356">
        <v>10101</v>
      </c>
    </row>
    <row r="357" spans="5:15">
      <c r="E357" s="6" t="s">
        <v>316</v>
      </c>
      <c r="F357" s="7">
        <f>F355+F356</f>
        <v>11042</v>
      </c>
      <c r="G357" s="7">
        <f t="shared" ref="G357:O357" si="35">IF(G4=$BF$1,"",G355+G356)</f>
        <v>1618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0.16335783278420796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-0.82494924430408123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2.5663866659795646E-2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0.90939678543764524</v>
      </c>
      <c r="G369" s="27">
        <f t="shared" si="41"/>
        <v>0.87209597026273555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6.5259488768396781E-2</v>
      </c>
      <c r="G370" s="27">
        <f t="shared" si="42"/>
        <v>0.17667764917912762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1.878388845855946E-2</v>
      </c>
      <c r="G371" s="28">
        <f t="shared" si="43"/>
        <v>0.12483455830587707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5.5699509758181465E-3</v>
      </c>
      <c r="G372" s="27">
        <f t="shared" si="44"/>
        <v>3.2635662909602237E-2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8.466716855967709E-3</v>
      </c>
      <c r="G373" s="27">
        <f t="shared" si="45"/>
        <v>4.9847634683068902E-2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0.3421356742440011</v>
      </c>
      <c r="G376" s="30">
        <f t="shared" si="47"/>
        <v>0.3452916448874721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0.52007026502133036</v>
      </c>
      <c r="G377" s="30">
        <f t="shared" si="48"/>
        <v>0.52739764536550804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2.7454175152749571</v>
      </c>
      <c r="G378" s="30">
        <f t="shared" si="49"/>
        <v>6.3760162601626025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2.8833049403747872</v>
      </c>
      <c r="G382" s="32">
        <f t="shared" si="51"/>
        <v>3.1012073490813648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2.4808347529812607</v>
      </c>
      <c r="G383" s="32">
        <f t="shared" si="52"/>
        <v>2.6178477690288715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1.3320272572402043</v>
      </c>
      <c r="G384" s="32">
        <f t="shared" si="53"/>
        <v>1.5476115485564303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3.1822827938671208</v>
      </c>
      <c r="G385" s="32">
        <f t="shared" si="54"/>
        <v>6.4283464566929132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1365.5</v>
      </c>
      <c r="G418" s="17">
        <f>G130-G417</f>
        <v>584.4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502</v>
      </c>
      <c r="B1" s="39" t="s">
        <v>503</v>
      </c>
      <c r="C1" s="39" t="s">
        <v>504</v>
      </c>
      <c r="D1" s="39"/>
    </row>
    <row r="2" spans="1:4">
      <c r="A2" t="s">
        <v>508</v>
      </c>
      <c r="B2" s="41" t="s">
        <v>507</v>
      </c>
      <c r="C2" s="39" t="s">
        <v>505</v>
      </c>
      <c r="D2" s="39"/>
    </row>
    <row r="3" spans="1:4">
      <c r="A3" s="41" t="s">
        <v>509</v>
      </c>
      <c r="B3" s="41" t="s">
        <v>507</v>
      </c>
      <c r="C3" s="39" t="s">
        <v>505</v>
      </c>
    </row>
    <row r="4" spans="1:4">
      <c r="A4" t="s">
        <v>511</v>
      </c>
      <c r="B4" s="41" t="s">
        <v>510</v>
      </c>
      <c r="C4" s="39" t="s">
        <v>505</v>
      </c>
    </row>
    <row r="5" spans="1:4">
      <c r="A5" t="s">
        <v>514</v>
      </c>
      <c r="B5" s="41" t="s">
        <v>513</v>
      </c>
      <c r="C5" s="39" t="s">
        <v>505</v>
      </c>
    </row>
    <row r="6" spans="1:4">
      <c r="A6" t="s">
        <v>515</v>
      </c>
      <c r="B6" t="s">
        <v>515</v>
      </c>
      <c r="C6" s="39" t="s">
        <v>505</v>
      </c>
    </row>
    <row r="7" spans="1:4">
      <c r="A7" t="s">
        <v>516</v>
      </c>
      <c r="B7" s="41" t="s">
        <v>515</v>
      </c>
      <c r="C7" s="39" t="s">
        <v>505</v>
      </c>
    </row>
    <row r="8" spans="1:4">
      <c r="A8" t="s">
        <v>518</v>
      </c>
      <c r="B8" s="41" t="s">
        <v>517</v>
      </c>
      <c r="C8" s="39" t="s">
        <v>505</v>
      </c>
    </row>
    <row r="9" spans="1:4">
      <c r="A9" t="s">
        <v>521</v>
      </c>
      <c r="B9" s="41" t="s">
        <v>520</v>
      </c>
      <c r="C9" s="39" t="s">
        <v>505</v>
      </c>
    </row>
    <row r="10" spans="1:4">
      <c r="A10" t="s">
        <v>523</v>
      </c>
      <c r="B10" s="41" t="s">
        <v>522</v>
      </c>
      <c r="C10" s="39" t="s">
        <v>505</v>
      </c>
    </row>
    <row r="11" spans="1:4">
      <c r="A11" s="41" t="s">
        <v>524</v>
      </c>
      <c r="B11" s="41" t="s">
        <v>522</v>
      </c>
      <c r="C11" s="39" t="s">
        <v>505</v>
      </c>
    </row>
    <row r="12" spans="1:4">
      <c r="A12" s="41" t="s">
        <v>526</v>
      </c>
      <c r="B12" s="41" t="s">
        <v>525</v>
      </c>
      <c r="C12" s="39" t="s">
        <v>505</v>
      </c>
    </row>
    <row r="13" spans="1:4">
      <c r="A13" s="42" t="s">
        <v>527</v>
      </c>
      <c r="B13" s="41" t="s">
        <v>54</v>
      </c>
      <c r="C13" s="39" t="s">
        <v>505</v>
      </c>
    </row>
    <row r="14" spans="1:4">
      <c r="A14" s="42" t="s">
        <v>529</v>
      </c>
      <c r="B14" s="41" t="s">
        <v>56</v>
      </c>
      <c r="C14" s="39" t="s">
        <v>505</v>
      </c>
    </row>
    <row r="15" spans="1:4">
      <c r="A15" s="42" t="s">
        <v>532</v>
      </c>
      <c r="B15" s="41" t="s">
        <v>531</v>
      </c>
      <c r="C15" s="39" t="s">
        <v>505</v>
      </c>
    </row>
    <row r="16" spans="1:4">
      <c r="A16" s="43" t="s">
        <v>533</v>
      </c>
      <c r="B16" s="41" t="s">
        <v>541</v>
      </c>
      <c r="C16" s="39" t="s">
        <v>505</v>
      </c>
    </row>
    <row r="17" spans="1:3">
      <c r="A17" s="43" t="s">
        <v>534</v>
      </c>
      <c r="B17" s="41" t="s">
        <v>541</v>
      </c>
      <c r="C17" s="39" t="s">
        <v>505</v>
      </c>
    </row>
    <row r="18" spans="1:3">
      <c r="A18" s="44" t="s">
        <v>535</v>
      </c>
      <c r="B18" s="45" t="s">
        <v>542</v>
      </c>
      <c r="C18" s="39" t="s">
        <v>505</v>
      </c>
    </row>
    <row r="19" spans="1:3">
      <c r="A19" s="46" t="s">
        <v>536</v>
      </c>
      <c r="B19" s="44" t="s">
        <v>542</v>
      </c>
      <c r="C19" s="39" t="s">
        <v>505</v>
      </c>
    </row>
    <row r="20" spans="1:3">
      <c r="A20" s="46" t="s">
        <v>537</v>
      </c>
      <c r="B20" s="45" t="s">
        <v>542</v>
      </c>
      <c r="C20" s="39" t="s">
        <v>505</v>
      </c>
    </row>
    <row r="21" spans="1:3">
      <c r="A21" s="44" t="s">
        <v>538</v>
      </c>
      <c r="B21" s="44" t="s">
        <v>543</v>
      </c>
      <c r="C21" s="39" t="s">
        <v>505</v>
      </c>
    </row>
    <row r="22" spans="1:3">
      <c r="A22" s="44" t="s">
        <v>539</v>
      </c>
      <c r="B22" s="44" t="s">
        <v>540</v>
      </c>
      <c r="C22" s="39" t="s">
        <v>505</v>
      </c>
    </row>
    <row r="23" spans="1:3">
      <c r="A23" s="46" t="s">
        <v>546</v>
      </c>
      <c r="B23" s="45" t="s">
        <v>544</v>
      </c>
      <c r="C23" s="39" t="s">
        <v>505</v>
      </c>
    </row>
    <row r="24" spans="1:3">
      <c r="A24" s="46" t="s">
        <v>547</v>
      </c>
      <c r="B24" s="45" t="s">
        <v>545</v>
      </c>
      <c r="C24" s="39" t="s">
        <v>505</v>
      </c>
    </row>
    <row r="25" spans="1:3">
      <c r="A25" s="44" t="s">
        <v>549</v>
      </c>
      <c r="B25" s="45" t="s">
        <v>548</v>
      </c>
      <c r="C25" s="39" t="s">
        <v>505</v>
      </c>
    </row>
    <row r="26" spans="1:3">
      <c r="A26" s="44" t="s">
        <v>550</v>
      </c>
      <c r="B26" s="45" t="s">
        <v>551</v>
      </c>
      <c r="C26" s="39" t="s">
        <v>505</v>
      </c>
    </row>
    <row r="27" spans="1:3">
      <c r="A27" s="44" t="s">
        <v>553</v>
      </c>
      <c r="B27" s="45" t="s">
        <v>552</v>
      </c>
      <c r="C27" s="39" t="s">
        <v>505</v>
      </c>
    </row>
    <row r="28" spans="1:3">
      <c r="A28" s="46" t="s">
        <v>555</v>
      </c>
      <c r="B28" s="45" t="s">
        <v>554</v>
      </c>
      <c r="C28" s="39" t="s">
        <v>505</v>
      </c>
    </row>
    <row r="29" spans="1:3">
      <c r="A29" s="46" t="s">
        <v>556</v>
      </c>
      <c r="B29" s="45" t="s">
        <v>137</v>
      </c>
      <c r="C29" s="39" t="s">
        <v>505</v>
      </c>
    </row>
    <row r="30" spans="1:3">
      <c r="A30" s="46" t="s">
        <v>557</v>
      </c>
      <c r="B30" s="45" t="s">
        <v>113</v>
      </c>
      <c r="C30" s="39" t="s">
        <v>505</v>
      </c>
    </row>
    <row r="31" spans="1:3">
      <c r="A31" s="45" t="s">
        <v>559</v>
      </c>
      <c r="B31" s="45" t="s">
        <v>558</v>
      </c>
      <c r="C31" s="39" t="s">
        <v>505</v>
      </c>
    </row>
    <row r="32" spans="1:3">
      <c r="A32" s="43" t="s">
        <v>560</v>
      </c>
      <c r="B32" s="45" t="s">
        <v>161</v>
      </c>
      <c r="C32" s="39" t="s">
        <v>505</v>
      </c>
    </row>
    <row r="33" spans="1:3">
      <c r="A33" s="45" t="s">
        <v>562</v>
      </c>
      <c r="B33" s="45" t="s">
        <v>561</v>
      </c>
      <c r="C33" s="39" t="s">
        <v>505</v>
      </c>
    </row>
    <row r="34" spans="1:3">
      <c r="A34" s="45" t="s">
        <v>564</v>
      </c>
      <c r="B34" s="45" t="s">
        <v>563</v>
      </c>
      <c r="C34" s="39" t="s">
        <v>505</v>
      </c>
    </row>
    <row r="35" spans="1:3">
      <c r="A35" s="45" t="s">
        <v>565</v>
      </c>
      <c r="B35" s="45" t="s">
        <v>566</v>
      </c>
      <c r="C35" s="39" t="s">
        <v>505</v>
      </c>
    </row>
    <row r="36" spans="1:3">
      <c r="A36" s="45" t="s">
        <v>567</v>
      </c>
      <c r="B36" s="45" t="s">
        <v>568</v>
      </c>
      <c r="C36" s="39" t="s">
        <v>505</v>
      </c>
    </row>
    <row r="37" spans="1:3">
      <c r="A37" s="45" t="s">
        <v>569</v>
      </c>
      <c r="B37" s="45" t="s">
        <v>570</v>
      </c>
      <c r="C37" s="39" t="s">
        <v>505</v>
      </c>
    </row>
    <row r="38" spans="1:3">
      <c r="A38" s="44" t="s">
        <v>572</v>
      </c>
      <c r="B38" s="45" t="s">
        <v>571</v>
      </c>
      <c r="C38" s="39" t="s">
        <v>505</v>
      </c>
    </row>
    <row r="39" spans="1:3">
      <c r="A39" s="44" t="s">
        <v>573</v>
      </c>
      <c r="B39" s="45" t="s">
        <v>570</v>
      </c>
      <c r="C39" s="39" t="s">
        <v>505</v>
      </c>
    </row>
    <row r="40" spans="1:3">
      <c r="A40" s="44" t="s">
        <v>574</v>
      </c>
      <c r="B40" s="45" t="s">
        <v>575</v>
      </c>
      <c r="C40" s="39" t="s">
        <v>505</v>
      </c>
    </row>
    <row r="41" spans="1:3">
      <c r="A41" s="44" t="s">
        <v>577</v>
      </c>
      <c r="B41" s="45" t="s">
        <v>576</v>
      </c>
      <c r="C41" s="39" t="s">
        <v>505</v>
      </c>
    </row>
    <row r="42" spans="1:3">
      <c r="A42" s="44" t="s">
        <v>578</v>
      </c>
      <c r="B42" s="45" t="s">
        <v>578</v>
      </c>
      <c r="C42" s="39" t="s">
        <v>505</v>
      </c>
    </row>
    <row r="43" spans="1:3">
      <c r="A43" s="45" t="s">
        <v>580</v>
      </c>
      <c r="B43" s="45" t="s">
        <v>579</v>
      </c>
      <c r="C43" s="39" t="s">
        <v>505</v>
      </c>
    </row>
    <row r="44" spans="1:3">
      <c r="A44" s="45" t="s">
        <v>582</v>
      </c>
      <c r="B44" s="45" t="s">
        <v>581</v>
      </c>
      <c r="C44" s="39" t="s">
        <v>505</v>
      </c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4" workbookViewId="0">
      <selection activeCell="C26" sqref="C26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13655</v>
      </c>
      <c r="F6">
        <v>5844</v>
      </c>
    </row>
    <row r="7" spans="1:6">
      <c r="A7" t="s">
        <v>378</v>
      </c>
      <c r="B7" t="s">
        <v>103</v>
      </c>
      <c r="C7" t="s">
        <v>103</v>
      </c>
      <c r="D7" t="s">
        <v>80</v>
      </c>
      <c r="E7">
        <v>1983</v>
      </c>
      <c r="F7">
        <v>8897</v>
      </c>
    </row>
    <row r="8" spans="1:6">
      <c r="A8" t="s">
        <v>379</v>
      </c>
      <c r="B8" t="s">
        <v>120</v>
      </c>
      <c r="C8" t="s">
        <v>120</v>
      </c>
      <c r="E8">
        <v>9223</v>
      </c>
      <c r="F8">
        <v>7265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4725</v>
      </c>
      <c r="F9">
        <v>4604</v>
      </c>
    </row>
    <row r="10" spans="1:6">
      <c r="A10" t="s">
        <v>381</v>
      </c>
      <c r="B10" t="s">
        <v>134</v>
      </c>
      <c r="C10" t="s">
        <v>134</v>
      </c>
      <c r="D10" t="s">
        <v>116</v>
      </c>
      <c r="E10">
        <v>4264</v>
      </c>
      <c r="F10">
        <v>2929</v>
      </c>
    </row>
    <row r="11" spans="1:6">
      <c r="A11" t="s">
        <v>382</v>
      </c>
      <c r="B11" t="s">
        <v>115</v>
      </c>
      <c r="C11" t="s">
        <v>115</v>
      </c>
      <c r="D11" t="s">
        <v>116</v>
      </c>
      <c r="E11">
        <v>33850</v>
      </c>
      <c r="F11">
        <v>29539</v>
      </c>
    </row>
    <row r="12" spans="1:6">
      <c r="A12" t="s">
        <v>383</v>
      </c>
      <c r="B12" t="s">
        <v>84</v>
      </c>
      <c r="C12" t="s">
        <v>84</v>
      </c>
      <c r="D12" t="s">
        <v>80</v>
      </c>
      <c r="E12">
        <v>14715</v>
      </c>
      <c r="F12">
        <v>13254</v>
      </c>
    </row>
    <row r="13" spans="1:6">
      <c r="A13" t="s">
        <v>384</v>
      </c>
      <c r="B13" t="s">
        <v>385</v>
      </c>
      <c r="C13" t="s">
        <v>92</v>
      </c>
      <c r="D13" t="s">
        <v>80</v>
      </c>
      <c r="E13">
        <v>36413</v>
      </c>
      <c r="F13">
        <v>39544</v>
      </c>
    </row>
    <row r="14" spans="1:6">
      <c r="A14" t="s">
        <v>386</v>
      </c>
      <c r="B14" t="s">
        <v>386</v>
      </c>
      <c r="C14" t="s">
        <v>91</v>
      </c>
      <c r="D14" t="s">
        <v>80</v>
      </c>
      <c r="E14">
        <v>50374</v>
      </c>
      <c r="F14">
        <v>50374</v>
      </c>
    </row>
    <row r="15" spans="1:6">
      <c r="A15" t="s">
        <v>387</v>
      </c>
      <c r="B15" t="s">
        <v>113</v>
      </c>
      <c r="C15" t="s">
        <v>113</v>
      </c>
      <c r="D15" t="s">
        <v>80</v>
      </c>
      <c r="E15">
        <v>3967</v>
      </c>
      <c r="F15">
        <v>3122</v>
      </c>
    </row>
    <row r="16" spans="1:6">
      <c r="A16" t="s">
        <v>388</v>
      </c>
      <c r="D16" t="s">
        <v>80</v>
      </c>
      <c r="E16">
        <v>139319</v>
      </c>
      <c r="F16">
        <v>135833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392</v>
      </c>
      <c r="C19" t="s">
        <v>161</v>
      </c>
      <c r="D19" t="s">
        <v>141</v>
      </c>
      <c r="E19">
        <v>6982</v>
      </c>
      <c r="F19">
        <v>7102</v>
      </c>
    </row>
    <row r="20" spans="1:6">
      <c r="A20" t="s">
        <v>393</v>
      </c>
      <c r="B20" t="s">
        <v>394</v>
      </c>
      <c r="C20" t="s">
        <v>147</v>
      </c>
      <c r="D20" t="s">
        <v>141</v>
      </c>
      <c r="E20">
        <v>2500</v>
      </c>
    </row>
    <row r="21" spans="1:6">
      <c r="A21" t="s">
        <v>395</v>
      </c>
      <c r="B21" t="s">
        <v>146</v>
      </c>
      <c r="C21" t="s">
        <v>146</v>
      </c>
      <c r="D21" t="s">
        <v>141</v>
      </c>
      <c r="E21">
        <v>938</v>
      </c>
      <c r="F21">
        <v>1674</v>
      </c>
    </row>
    <row r="22" spans="1:6">
      <c r="A22" t="s">
        <v>396</v>
      </c>
      <c r="B22" t="s">
        <v>164</v>
      </c>
      <c r="C22" t="s">
        <v>164</v>
      </c>
      <c r="D22" t="s">
        <v>141</v>
      </c>
      <c r="E22">
        <v>976</v>
      </c>
    </row>
    <row r="23" spans="1:6">
      <c r="A23" t="s">
        <v>397</v>
      </c>
      <c r="B23" t="s">
        <v>163</v>
      </c>
      <c r="C23" t="s">
        <v>163</v>
      </c>
      <c r="D23" t="s">
        <v>141</v>
      </c>
      <c r="E23">
        <v>344</v>
      </c>
      <c r="F23">
        <v>749</v>
      </c>
    </row>
    <row r="24" spans="1:6">
      <c r="A24" t="s">
        <v>398</v>
      </c>
      <c r="B24" t="s">
        <v>13</v>
      </c>
      <c r="C24" t="s">
        <v>13</v>
      </c>
      <c r="D24" t="s">
        <v>141</v>
      </c>
      <c r="E24">
        <v>11740</v>
      </c>
      <c r="F24">
        <v>9525</v>
      </c>
    </row>
    <row r="25" spans="1:6">
      <c r="A25" t="s">
        <v>399</v>
      </c>
      <c r="B25" t="s">
        <v>146</v>
      </c>
      <c r="C25" t="s">
        <v>146</v>
      </c>
      <c r="D25" t="s">
        <v>141</v>
      </c>
      <c r="E25">
        <v>25017</v>
      </c>
      <c r="F25">
        <v>27207</v>
      </c>
    </row>
    <row r="26" spans="1:6">
      <c r="A26" t="s">
        <v>400</v>
      </c>
      <c r="B26" t="s">
        <v>164</v>
      </c>
      <c r="C26" t="s">
        <v>164</v>
      </c>
      <c r="D26" t="s">
        <v>141</v>
      </c>
      <c r="E26">
        <v>1832</v>
      </c>
      <c r="F26">
        <v>1689</v>
      </c>
    </row>
    <row r="27" spans="1:6">
      <c r="A27" t="s">
        <v>401</v>
      </c>
      <c r="B27" t="s">
        <v>145</v>
      </c>
      <c r="C27" t="s">
        <v>145</v>
      </c>
      <c r="D27" t="s">
        <v>141</v>
      </c>
      <c r="E27">
        <v>3610</v>
      </c>
      <c r="F27">
        <v>3429</v>
      </c>
    </row>
    <row r="28" spans="1:6">
      <c r="A28" t="s">
        <v>402</v>
      </c>
      <c r="B28" t="s">
        <v>178</v>
      </c>
      <c r="C28" t="s">
        <v>178</v>
      </c>
      <c r="D28" t="s">
        <v>165</v>
      </c>
      <c r="E28">
        <v>3911</v>
      </c>
      <c r="F28">
        <v>3650</v>
      </c>
    </row>
    <row r="29" spans="1:6">
      <c r="A29" t="s">
        <v>403</v>
      </c>
      <c r="B29" t="s">
        <v>164</v>
      </c>
      <c r="C29" t="s">
        <v>164</v>
      </c>
      <c r="D29" t="s">
        <v>141</v>
      </c>
      <c r="E29">
        <v>1556</v>
      </c>
      <c r="F29">
        <v>1402</v>
      </c>
    </row>
    <row r="30" spans="1:6">
      <c r="A30" t="s">
        <v>404</v>
      </c>
      <c r="B30" t="s">
        <v>164</v>
      </c>
      <c r="C30" t="s">
        <v>164</v>
      </c>
      <c r="D30" t="s">
        <v>141</v>
      </c>
      <c r="E30">
        <v>47666</v>
      </c>
      <c r="F30">
        <v>46902</v>
      </c>
    </row>
    <row r="31" spans="1:6">
      <c r="A31" t="s">
        <v>405</v>
      </c>
      <c r="B31" t="s">
        <v>180</v>
      </c>
      <c r="C31" t="s">
        <v>180</v>
      </c>
      <c r="D31" t="s">
        <v>165</v>
      </c>
    </row>
    <row r="32" spans="1:6">
      <c r="A32" t="s">
        <v>406</v>
      </c>
      <c r="B32" t="s">
        <v>181</v>
      </c>
      <c r="C32" t="s">
        <v>181</v>
      </c>
      <c r="D32" t="s">
        <v>141</v>
      </c>
    </row>
    <row r="33" spans="1:6">
      <c r="A33" t="s">
        <v>407</v>
      </c>
      <c r="B33" t="s">
        <v>182</v>
      </c>
      <c r="C33" t="s">
        <v>182</v>
      </c>
      <c r="D33" t="s">
        <v>181</v>
      </c>
    </row>
    <row r="34" spans="1:6">
      <c r="A34" t="s">
        <v>408</v>
      </c>
      <c r="D34" t="s">
        <v>181</v>
      </c>
    </row>
    <row r="35" spans="1:6">
      <c r="A35" t="s">
        <v>409</v>
      </c>
      <c r="B35" t="s">
        <v>182</v>
      </c>
      <c r="C35" t="s">
        <v>182</v>
      </c>
      <c r="D35" t="s">
        <v>181</v>
      </c>
      <c r="E35">
        <v>85391</v>
      </c>
      <c r="F35">
        <v>82903</v>
      </c>
    </row>
    <row r="36" spans="1:6">
      <c r="A36" t="s">
        <v>410</v>
      </c>
      <c r="B36" t="s">
        <v>411</v>
      </c>
      <c r="C36" t="s">
        <v>192</v>
      </c>
      <c r="D36" t="s">
        <v>181</v>
      </c>
      <c r="E36">
        <v>-16899</v>
      </c>
      <c r="F36">
        <v>-16049</v>
      </c>
    </row>
    <row r="37" spans="1:6">
      <c r="A37" t="s">
        <v>412</v>
      </c>
      <c r="B37" t="s">
        <v>189</v>
      </c>
      <c r="C37" t="s">
        <v>189</v>
      </c>
      <c r="D37" t="s">
        <v>181</v>
      </c>
      <c r="E37">
        <v>-97</v>
      </c>
      <c r="F37">
        <v>-344</v>
      </c>
    </row>
    <row r="38" spans="1:6">
      <c r="A38" t="s">
        <v>413</v>
      </c>
      <c r="B38" t="s">
        <v>187</v>
      </c>
      <c r="C38" t="s">
        <v>187</v>
      </c>
      <c r="D38" t="s">
        <v>181</v>
      </c>
      <c r="E38">
        <v>23258</v>
      </c>
      <c r="F38">
        <v>22421</v>
      </c>
    </row>
    <row r="39" spans="1:6">
      <c r="A39" t="s">
        <v>414</v>
      </c>
      <c r="B39" t="s">
        <v>195</v>
      </c>
      <c r="C39" t="s">
        <v>195</v>
      </c>
      <c r="D39" t="s">
        <v>181</v>
      </c>
      <c r="E39">
        <v>91653</v>
      </c>
      <c r="F39">
        <v>88931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C4" sqref="C4"/>
    </sheetView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415</v>
      </c>
      <c r="B4" t="s">
        <v>416</v>
      </c>
      <c r="C4" t="s">
        <v>26</v>
      </c>
      <c r="D4" t="s">
        <v>416</v>
      </c>
      <c r="E4">
        <v>41301</v>
      </c>
      <c r="F4">
        <v>35495</v>
      </c>
      <c r="G4">
        <v>30817</v>
      </c>
    </row>
    <row r="5" spans="1:7">
      <c r="A5" t="s">
        <v>417</v>
      </c>
      <c r="B5" t="s">
        <v>418</v>
      </c>
      <c r="C5" t="s">
        <v>33</v>
      </c>
      <c r="D5" t="s">
        <v>416</v>
      </c>
      <c r="E5">
        <v>11</v>
      </c>
      <c r="F5">
        <v>16</v>
      </c>
      <c r="G5">
        <v>24</v>
      </c>
    </row>
    <row r="6" spans="1:7">
      <c r="A6" t="s">
        <v>419</v>
      </c>
      <c r="B6" t="s">
        <v>45</v>
      </c>
      <c r="C6" t="s">
        <v>45</v>
      </c>
      <c r="D6" t="s">
        <v>416</v>
      </c>
      <c r="E6">
        <v>-41312</v>
      </c>
      <c r="F6">
        <v>-35511</v>
      </c>
      <c r="G6">
        <v>30841</v>
      </c>
    </row>
    <row r="7" spans="1:7">
      <c r="A7" t="s">
        <v>420</v>
      </c>
      <c r="B7" t="s">
        <v>27</v>
      </c>
      <c r="C7" t="s">
        <v>27</v>
      </c>
      <c r="D7" t="s">
        <v>416</v>
      </c>
      <c r="E7">
        <v>3743</v>
      </c>
      <c r="F7">
        <v>4542</v>
      </c>
      <c r="G7">
        <v>2583</v>
      </c>
    </row>
    <row r="8" spans="1:7">
      <c r="A8" t="s">
        <v>421</v>
      </c>
      <c r="B8" t="s">
        <v>58</v>
      </c>
      <c r="C8" t="s">
        <v>58</v>
      </c>
      <c r="D8" t="s">
        <v>416</v>
      </c>
    </row>
    <row r="9" spans="1:7">
      <c r="A9" t="s">
        <v>422</v>
      </c>
      <c r="B9" t="s">
        <v>37</v>
      </c>
      <c r="C9" t="s">
        <v>37</v>
      </c>
      <c r="D9" t="s">
        <v>416</v>
      </c>
      <c r="E9">
        <v>7304</v>
      </c>
      <c r="F9">
        <v>8784</v>
      </c>
      <c r="G9">
        <v>7572</v>
      </c>
    </row>
    <row r="10" spans="1:7">
      <c r="A10" t="s">
        <v>423</v>
      </c>
      <c r="B10" t="s">
        <v>36</v>
      </c>
      <c r="C10" t="s">
        <v>36</v>
      </c>
      <c r="D10" t="s">
        <v>416</v>
      </c>
      <c r="E10">
        <v>11118</v>
      </c>
      <c r="F10">
        <v>10944</v>
      </c>
      <c r="G10">
        <v>9530</v>
      </c>
    </row>
    <row r="11" spans="1:7">
      <c r="A11" t="s">
        <v>424</v>
      </c>
      <c r="D11" t="s">
        <v>416</v>
      </c>
      <c r="E11">
        <v>11830</v>
      </c>
    </row>
    <row r="12" spans="1:7">
      <c r="A12" t="s">
        <v>425</v>
      </c>
      <c r="B12" t="s">
        <v>426</v>
      </c>
      <c r="C12" t="s">
        <v>43</v>
      </c>
      <c r="D12" t="s">
        <v>416</v>
      </c>
      <c r="E12">
        <v>3201</v>
      </c>
      <c r="F12">
        <v>3201</v>
      </c>
      <c r="G12">
        <v>3222</v>
      </c>
    </row>
    <row r="13" spans="1:7">
      <c r="A13" t="s">
        <v>427</v>
      </c>
      <c r="D13" t="s">
        <v>416</v>
      </c>
      <c r="E13">
        <v>1165</v>
      </c>
      <c r="F13">
        <v>410</v>
      </c>
      <c r="G13">
        <v>357</v>
      </c>
    </row>
    <row r="14" spans="1:7">
      <c r="A14" t="s">
        <v>428</v>
      </c>
      <c r="D14" t="s">
        <v>416</v>
      </c>
      <c r="G14">
        <v>23</v>
      </c>
    </row>
    <row r="15" spans="1:7">
      <c r="A15" t="s">
        <v>429</v>
      </c>
      <c r="B15" t="s">
        <v>27</v>
      </c>
      <c r="C15" t="s">
        <v>27</v>
      </c>
      <c r="D15" t="s">
        <v>416</v>
      </c>
      <c r="E15">
        <v>-255</v>
      </c>
      <c r="F15">
        <v>-1046</v>
      </c>
      <c r="G15">
        <v>30</v>
      </c>
    </row>
    <row r="16" spans="1:7">
      <c r="A16" t="s">
        <v>430</v>
      </c>
      <c r="B16" t="s">
        <v>44</v>
      </c>
      <c r="C16" t="s">
        <v>44</v>
      </c>
      <c r="D16" t="s">
        <v>416</v>
      </c>
      <c r="F16">
        <v>310</v>
      </c>
      <c r="G16">
        <v>850</v>
      </c>
    </row>
    <row r="17" spans="1:7">
      <c r="A17" t="s">
        <v>431</v>
      </c>
      <c r="B17" t="s">
        <v>45</v>
      </c>
      <c r="C17" t="s">
        <v>45</v>
      </c>
      <c r="D17" t="s">
        <v>416</v>
      </c>
      <c r="E17">
        <v>34873</v>
      </c>
      <c r="F17">
        <v>24695</v>
      </c>
      <c r="G17">
        <v>21584</v>
      </c>
    </row>
    <row r="18" spans="1:7">
      <c r="A18" t="s">
        <v>432</v>
      </c>
      <c r="B18" t="s">
        <v>416</v>
      </c>
      <c r="C18" t="s">
        <v>26</v>
      </c>
      <c r="D18" t="s">
        <v>416</v>
      </c>
      <c r="E18">
        <v>2696</v>
      </c>
      <c r="F18">
        <v>6274</v>
      </c>
      <c r="G18">
        <v>6674</v>
      </c>
    </row>
    <row r="19" spans="1:7">
      <c r="A19" t="s">
        <v>433</v>
      </c>
      <c r="B19" t="s">
        <v>56</v>
      </c>
      <c r="C19" t="s">
        <v>56</v>
      </c>
      <c r="D19" t="s">
        <v>416</v>
      </c>
    </row>
    <row r="20" spans="1:7">
      <c r="A20" t="s">
        <v>434</v>
      </c>
      <c r="B20" t="s">
        <v>54</v>
      </c>
      <c r="C20" t="s">
        <v>54</v>
      </c>
      <c r="D20" t="s">
        <v>416</v>
      </c>
      <c r="E20">
        <v>653</v>
      </c>
      <c r="F20">
        <v>185</v>
      </c>
      <c r="G20">
        <v>109</v>
      </c>
    </row>
    <row r="21" spans="1:7">
      <c r="A21" t="s">
        <v>435</v>
      </c>
      <c r="B21" t="s">
        <v>51</v>
      </c>
      <c r="C21" t="s">
        <v>51</v>
      </c>
      <c r="D21" t="s">
        <v>416</v>
      </c>
      <c r="E21">
        <v>-982</v>
      </c>
      <c r="F21">
        <v>-984</v>
      </c>
      <c r="G21">
        <v>-969</v>
      </c>
    </row>
    <row r="22" spans="1:7">
      <c r="A22" t="s">
        <v>436</v>
      </c>
      <c r="B22" t="s">
        <v>56</v>
      </c>
      <c r="C22" t="s">
        <v>56</v>
      </c>
      <c r="D22" t="s">
        <v>416</v>
      </c>
      <c r="E22">
        <v>55</v>
      </c>
      <c r="F22">
        <v>3</v>
      </c>
      <c r="G22">
        <v>-52</v>
      </c>
    </row>
    <row r="23" spans="1:7">
      <c r="A23" t="s">
        <v>437</v>
      </c>
      <c r="B23" t="s">
        <v>438</v>
      </c>
      <c r="C23" t="s">
        <v>61</v>
      </c>
      <c r="D23" t="s">
        <v>416</v>
      </c>
      <c r="E23">
        <v>2422</v>
      </c>
      <c r="F23">
        <v>5478</v>
      </c>
      <c r="G23">
        <v>5762</v>
      </c>
    </row>
    <row r="24" spans="1:7">
      <c r="A24" t="s">
        <v>439</v>
      </c>
      <c r="B24" t="s">
        <v>56</v>
      </c>
      <c r="C24" t="s">
        <v>56</v>
      </c>
      <c r="D24" t="s">
        <v>416</v>
      </c>
      <c r="E24">
        <v>1646</v>
      </c>
      <c r="F24">
        <v>1045</v>
      </c>
      <c r="G24">
        <v>1768</v>
      </c>
    </row>
    <row r="25" spans="1:7">
      <c r="A25" t="s">
        <v>440</v>
      </c>
      <c r="B25" t="s">
        <v>70</v>
      </c>
      <c r="C25" t="s">
        <v>70</v>
      </c>
      <c r="D25" t="s">
        <v>416</v>
      </c>
      <c r="E25">
        <v>776</v>
      </c>
      <c r="F25">
        <v>4433</v>
      </c>
      <c r="G25">
        <v>3994</v>
      </c>
    </row>
    <row r="26" spans="1:7">
      <c r="A26" t="s">
        <v>441</v>
      </c>
      <c r="D26" t="s">
        <v>416</v>
      </c>
    </row>
    <row r="27" spans="1:7">
      <c r="A27" t="s">
        <v>442</v>
      </c>
      <c r="D27" t="s">
        <v>416</v>
      </c>
      <c r="E27">
        <v>35</v>
      </c>
      <c r="F27">
        <v>198</v>
      </c>
      <c r="G27">
        <v>178</v>
      </c>
    </row>
    <row r="28" spans="1:7">
      <c r="A28" t="s">
        <v>443</v>
      </c>
      <c r="D28" t="s">
        <v>416</v>
      </c>
      <c r="E28">
        <v>35</v>
      </c>
      <c r="F28">
        <v>197</v>
      </c>
      <c r="G28">
        <v>176</v>
      </c>
    </row>
    <row r="29" spans="1:7">
      <c r="A29" t="s">
        <v>444</v>
      </c>
      <c r="D29" t="s">
        <v>416</v>
      </c>
    </row>
    <row r="30" spans="1:7">
      <c r="A30" t="s">
        <v>442</v>
      </c>
      <c r="D30" t="s">
        <v>416</v>
      </c>
      <c r="E30">
        <v>2227</v>
      </c>
      <c r="F30">
        <v>2239</v>
      </c>
      <c r="G30">
        <v>2243</v>
      </c>
    </row>
    <row r="31" spans="1:7">
      <c r="D31" t="s">
        <v>416</v>
      </c>
    </row>
    <row r="32" spans="1:7">
      <c r="D32" t="s">
        <v>416</v>
      </c>
    </row>
    <row r="33" spans="1:7">
      <c r="D33" t="s">
        <v>416</v>
      </c>
    </row>
    <row r="34" spans="1:7">
      <c r="D34" t="s">
        <v>416</v>
      </c>
    </row>
    <row r="35" spans="1:7">
      <c r="D35" t="s">
        <v>416</v>
      </c>
      <c r="F35">
        <v>2017</v>
      </c>
    </row>
    <row r="36" spans="1:7">
      <c r="A36" t="s">
        <v>440</v>
      </c>
      <c r="B36" t="s">
        <v>70</v>
      </c>
      <c r="C36" t="s">
        <v>70</v>
      </c>
      <c r="D36" t="s">
        <v>416</v>
      </c>
      <c r="E36">
        <v>776</v>
      </c>
      <c r="F36">
        <v>4433</v>
      </c>
      <c r="G36">
        <v>3994</v>
      </c>
    </row>
    <row r="37" spans="1:7">
      <c r="A37" t="s">
        <v>445</v>
      </c>
      <c r="B37" t="s">
        <v>446</v>
      </c>
      <c r="C37" t="s">
        <v>447</v>
      </c>
      <c r="D37" t="s">
        <v>416</v>
      </c>
    </row>
    <row r="38" spans="1:7">
      <c r="A38" t="s">
        <v>448</v>
      </c>
      <c r="B38" t="s">
        <v>59</v>
      </c>
      <c r="C38" t="s">
        <v>59</v>
      </c>
      <c r="D38" t="s">
        <v>416</v>
      </c>
      <c r="E38">
        <v>-5</v>
      </c>
      <c r="F38">
        <v>84</v>
      </c>
      <c r="G38">
        <v>-43</v>
      </c>
    </row>
    <row r="39" spans="1:7">
      <c r="A39" t="s">
        <v>449</v>
      </c>
      <c r="B39" t="s">
        <v>48</v>
      </c>
      <c r="C39" t="s">
        <v>48</v>
      </c>
      <c r="D39" t="s">
        <v>416</v>
      </c>
      <c r="E39">
        <v>-5</v>
      </c>
      <c r="F39">
        <v>6</v>
      </c>
      <c r="G39">
        <v>4</v>
      </c>
    </row>
    <row r="40" spans="1:7">
      <c r="A40" t="s">
        <v>450</v>
      </c>
      <c r="B40" t="s">
        <v>48</v>
      </c>
      <c r="C40" t="s">
        <v>48</v>
      </c>
      <c r="D40" t="s">
        <v>416</v>
      </c>
      <c r="E40">
        <v>22</v>
      </c>
      <c r="F40">
        <v>19</v>
      </c>
      <c r="G40">
        <v>29</v>
      </c>
    </row>
    <row r="41" spans="1:7">
      <c r="D41" t="s">
        <v>416</v>
      </c>
    </row>
    <row r="42" spans="1:7">
      <c r="A42" t="s">
        <v>451</v>
      </c>
      <c r="D42" t="s">
        <v>416</v>
      </c>
      <c r="E42">
        <v>235</v>
      </c>
      <c r="F42">
        <v>-1058</v>
      </c>
      <c r="G42">
        <v>-8</v>
      </c>
    </row>
    <row r="43" spans="1:7">
      <c r="A43" t="s">
        <v>452</v>
      </c>
      <c r="B43" t="s">
        <v>446</v>
      </c>
      <c r="C43" t="s">
        <v>447</v>
      </c>
      <c r="D43" t="s">
        <v>416</v>
      </c>
      <c r="E43">
        <v>247</v>
      </c>
      <c r="F43">
        <v>-949</v>
      </c>
      <c r="G43">
        <v>-18</v>
      </c>
    </row>
    <row r="44" spans="1:7">
      <c r="A44" t="s">
        <v>453</v>
      </c>
      <c r="B44" t="s">
        <v>447</v>
      </c>
      <c r="C44" t="s">
        <v>447</v>
      </c>
      <c r="D44" t="s">
        <v>416</v>
      </c>
      <c r="E44">
        <v>1023</v>
      </c>
      <c r="F44">
        <v>3484</v>
      </c>
      <c r="G44">
        <v>3976</v>
      </c>
    </row>
    <row r="45" spans="1:7">
      <c r="D45" t="s">
        <v>416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454</v>
      </c>
      <c r="B3" t="s">
        <v>231</v>
      </c>
      <c r="C3" t="s">
        <v>231</v>
      </c>
      <c r="D3" t="s">
        <v>455</v>
      </c>
    </row>
    <row r="4" spans="1:7">
      <c r="A4" t="s">
        <v>440</v>
      </c>
      <c r="B4" t="s">
        <v>232</v>
      </c>
      <c r="C4" t="s">
        <v>232</v>
      </c>
      <c r="D4" t="s">
        <v>455</v>
      </c>
      <c r="E4">
        <v>776</v>
      </c>
      <c r="F4">
        <v>4433</v>
      </c>
      <c r="G4">
        <v>3994</v>
      </c>
    </row>
    <row r="5" spans="1:7">
      <c r="A5" t="s">
        <v>456</v>
      </c>
    </row>
    <row r="6" spans="1:7">
      <c r="A6" t="s">
        <v>457</v>
      </c>
      <c r="B6" t="s">
        <v>236</v>
      </c>
      <c r="C6" t="s">
        <v>236</v>
      </c>
      <c r="D6" t="s">
        <v>455</v>
      </c>
      <c r="E6">
        <v>4053</v>
      </c>
      <c r="F6">
        <v>4967</v>
      </c>
      <c r="G6">
        <v>3964</v>
      </c>
    </row>
    <row r="7" spans="1:7">
      <c r="A7" t="s">
        <v>458</v>
      </c>
      <c r="B7" t="s">
        <v>240</v>
      </c>
      <c r="C7" t="s">
        <v>240</v>
      </c>
      <c r="D7" t="s">
        <v>455</v>
      </c>
      <c r="E7">
        <v>135</v>
      </c>
      <c r="F7">
        <v>1188</v>
      </c>
      <c r="G7">
        <v>850</v>
      </c>
    </row>
    <row r="8" spans="1:7">
      <c r="A8" t="s">
        <v>427</v>
      </c>
      <c r="E8">
        <v>1165</v>
      </c>
      <c r="F8">
        <v>410</v>
      </c>
      <c r="G8">
        <v>357</v>
      </c>
    </row>
    <row r="9" spans="1:7">
      <c r="A9" t="s">
        <v>459</v>
      </c>
      <c r="B9" t="s">
        <v>277</v>
      </c>
      <c r="C9" t="s">
        <v>277</v>
      </c>
      <c r="D9" t="s">
        <v>455</v>
      </c>
      <c r="F9">
        <v>-180</v>
      </c>
    </row>
    <row r="10" spans="1:7">
      <c r="A10" t="s">
        <v>460</v>
      </c>
      <c r="B10" t="s">
        <v>248</v>
      </c>
      <c r="C10" t="s">
        <v>248</v>
      </c>
      <c r="D10" t="s">
        <v>455</v>
      </c>
      <c r="E10">
        <v>2030</v>
      </c>
      <c r="F10">
        <v>2431</v>
      </c>
      <c r="G10">
        <v>1923</v>
      </c>
    </row>
    <row r="11" spans="1:7">
      <c r="A11" t="s">
        <v>461</v>
      </c>
      <c r="E11">
        <v>646</v>
      </c>
    </row>
    <row r="12" spans="1:7">
      <c r="A12" t="s">
        <v>462</v>
      </c>
      <c r="E12">
        <v>329</v>
      </c>
      <c r="F12">
        <v>-459</v>
      </c>
      <c r="G12">
        <v>1043</v>
      </c>
    </row>
    <row r="13" spans="1:7">
      <c r="A13" t="s">
        <v>463</v>
      </c>
      <c r="B13" t="s">
        <v>241</v>
      </c>
      <c r="C13" t="s">
        <v>241</v>
      </c>
      <c r="D13" t="s">
        <v>455</v>
      </c>
      <c r="E13">
        <v>48</v>
      </c>
      <c r="F13">
        <v>-94</v>
      </c>
      <c r="G13">
        <v>69</v>
      </c>
    </row>
    <row r="14" spans="1:7">
      <c r="A14" t="s">
        <v>464</v>
      </c>
      <c r="D14" t="s">
        <v>455</v>
      </c>
      <c r="E14">
        <v>-158</v>
      </c>
      <c r="F14">
        <v>111</v>
      </c>
      <c r="G14">
        <v>-36</v>
      </c>
    </row>
    <row r="15" spans="1:7">
      <c r="A15" t="s">
        <v>465</v>
      </c>
      <c r="B15" t="s">
        <v>244</v>
      </c>
      <c r="C15" t="s">
        <v>244</v>
      </c>
      <c r="D15" t="s">
        <v>455</v>
      </c>
      <c r="E15">
        <v>-402</v>
      </c>
    </row>
    <row r="16" spans="1:7">
      <c r="A16" t="s">
        <v>466</v>
      </c>
      <c r="B16" t="s">
        <v>251</v>
      </c>
      <c r="C16" t="s">
        <v>251</v>
      </c>
      <c r="D16" t="s">
        <v>455</v>
      </c>
      <c r="E16">
        <v>-20</v>
      </c>
      <c r="F16">
        <v>54</v>
      </c>
      <c r="G16">
        <v>65</v>
      </c>
    </row>
    <row r="17" spans="1:7">
      <c r="A17" t="s">
        <v>467</v>
      </c>
      <c r="B17" t="s">
        <v>251</v>
      </c>
      <c r="C17" t="s">
        <v>251</v>
      </c>
      <c r="D17" t="s">
        <v>455</v>
      </c>
    </row>
    <row r="18" spans="1:7">
      <c r="A18" t="s">
        <v>468</v>
      </c>
      <c r="B18" t="s">
        <v>265</v>
      </c>
      <c r="C18" t="s">
        <v>265</v>
      </c>
      <c r="D18" t="s">
        <v>455</v>
      </c>
      <c r="E18">
        <v>-2088</v>
      </c>
      <c r="F18">
        <v>-552</v>
      </c>
      <c r="G18">
        <v>-1221</v>
      </c>
    </row>
    <row r="19" spans="1:7">
      <c r="A19" t="s">
        <v>380</v>
      </c>
      <c r="B19" t="s">
        <v>261</v>
      </c>
      <c r="C19" t="s">
        <v>261</v>
      </c>
      <c r="D19" t="s">
        <v>455</v>
      </c>
      <c r="E19">
        <v>-147</v>
      </c>
      <c r="F19">
        <v>-882</v>
      </c>
      <c r="G19">
        <v>-838</v>
      </c>
    </row>
    <row r="20" spans="1:7">
      <c r="A20" t="s">
        <v>469</v>
      </c>
      <c r="B20" t="s">
        <v>264</v>
      </c>
      <c r="C20" t="s">
        <v>264</v>
      </c>
      <c r="D20" t="s">
        <v>455</v>
      </c>
      <c r="E20">
        <v>-1556</v>
      </c>
      <c r="F20">
        <v>-1372</v>
      </c>
      <c r="G20">
        <v>-975</v>
      </c>
    </row>
    <row r="21" spans="1:7">
      <c r="A21" t="s">
        <v>470</v>
      </c>
      <c r="B21" t="s">
        <v>273</v>
      </c>
      <c r="C21" t="s">
        <v>273</v>
      </c>
      <c r="D21" t="s">
        <v>455</v>
      </c>
      <c r="E21">
        <v>-551</v>
      </c>
      <c r="F21">
        <v>1101</v>
      </c>
      <c r="G21">
        <v>1668</v>
      </c>
    </row>
    <row r="22" spans="1:7">
      <c r="A22" t="s">
        <v>471</v>
      </c>
      <c r="B22" t="s">
        <v>285</v>
      </c>
      <c r="C22" t="s">
        <v>285</v>
      </c>
      <c r="D22" t="s">
        <v>455</v>
      </c>
      <c r="E22">
        <v>4260</v>
      </c>
      <c r="F22">
        <v>11156</v>
      </c>
      <c r="G22">
        <v>10863</v>
      </c>
    </row>
    <row r="23" spans="1:7">
      <c r="A23" t="s">
        <v>472</v>
      </c>
      <c r="B23" t="s">
        <v>286</v>
      </c>
      <c r="C23" t="s">
        <v>286</v>
      </c>
      <c r="D23" t="s">
        <v>473</v>
      </c>
    </row>
    <row r="24" spans="1:7">
      <c r="A24" t="s">
        <v>474</v>
      </c>
      <c r="B24" t="s">
        <v>290</v>
      </c>
      <c r="C24" t="s">
        <v>290</v>
      </c>
      <c r="D24" t="s">
        <v>473</v>
      </c>
      <c r="E24">
        <v>-7827</v>
      </c>
      <c r="F24">
        <v>-16488</v>
      </c>
      <c r="G24">
        <v>-6671</v>
      </c>
    </row>
    <row r="25" spans="1:7">
      <c r="A25" t="s">
        <v>475</v>
      </c>
      <c r="B25" t="s">
        <v>291</v>
      </c>
      <c r="C25" t="s">
        <v>291</v>
      </c>
      <c r="D25" t="s">
        <v>473</v>
      </c>
      <c r="E25">
        <v>14735</v>
      </c>
      <c r="F25">
        <v>10899</v>
      </c>
      <c r="G25">
        <v>7178</v>
      </c>
    </row>
    <row r="26" spans="1:7">
      <c r="A26" t="s">
        <v>476</v>
      </c>
      <c r="D26" t="s">
        <v>455</v>
      </c>
    </row>
    <row r="27" spans="1:7">
      <c r="D27" t="s">
        <v>455</v>
      </c>
      <c r="E27">
        <v>-121</v>
      </c>
      <c r="F27">
        <v>-99</v>
      </c>
      <c r="G27">
        <v>-85</v>
      </c>
    </row>
    <row r="28" spans="1:7">
      <c r="A28" t="s">
        <v>477</v>
      </c>
      <c r="D28" t="s">
        <v>455</v>
      </c>
      <c r="E28">
        <v>123</v>
      </c>
      <c r="F28">
        <v>77</v>
      </c>
      <c r="G28">
        <v>40</v>
      </c>
    </row>
    <row r="29" spans="1:7">
      <c r="A29" t="s">
        <v>478</v>
      </c>
      <c r="B29" t="s">
        <v>287</v>
      </c>
      <c r="C29" t="s">
        <v>287</v>
      </c>
      <c r="D29" t="s">
        <v>473</v>
      </c>
      <c r="E29">
        <v>-2130</v>
      </c>
      <c r="F29">
        <v>-3573</v>
      </c>
      <c r="G29">
        <v>-3327</v>
      </c>
    </row>
    <row r="30" spans="1:7">
      <c r="A30" t="s">
        <v>479</v>
      </c>
      <c r="B30" t="s">
        <v>290</v>
      </c>
      <c r="C30" t="s">
        <v>290</v>
      </c>
      <c r="D30" t="s">
        <v>473</v>
      </c>
      <c r="E30">
        <v>-103</v>
      </c>
    </row>
    <row r="31" spans="1:7">
      <c r="A31" t="s">
        <v>466</v>
      </c>
      <c r="B31" t="s">
        <v>251</v>
      </c>
      <c r="C31" t="s">
        <v>251</v>
      </c>
      <c r="D31" t="s">
        <v>455</v>
      </c>
      <c r="E31">
        <v>28</v>
      </c>
      <c r="F31">
        <v>1</v>
      </c>
      <c r="G31">
        <v>-11</v>
      </c>
    </row>
    <row r="32" spans="1:7">
      <c r="A32" t="s">
        <v>480</v>
      </c>
      <c r="B32" t="s">
        <v>296</v>
      </c>
      <c r="C32" t="s">
        <v>296</v>
      </c>
      <c r="D32" t="s">
        <v>473</v>
      </c>
      <c r="E32">
        <v>4705</v>
      </c>
      <c r="F32">
        <v>-9183</v>
      </c>
      <c r="G32">
        <v>-2876</v>
      </c>
    </row>
    <row r="33" spans="1:7">
      <c r="A33" t="s">
        <v>481</v>
      </c>
      <c r="B33" t="s">
        <v>297</v>
      </c>
      <c r="C33" t="s">
        <v>297</v>
      </c>
      <c r="D33" t="s">
        <v>482</v>
      </c>
    </row>
    <row r="34" spans="1:7">
      <c r="A34" t="s">
        <v>483</v>
      </c>
      <c r="D34" t="s">
        <v>482</v>
      </c>
      <c r="E34">
        <v>2500</v>
      </c>
    </row>
    <row r="35" spans="1:7">
      <c r="A35" t="s">
        <v>484</v>
      </c>
      <c r="B35" t="s">
        <v>301</v>
      </c>
      <c r="C35" t="s">
        <v>301</v>
      </c>
      <c r="D35" t="s">
        <v>482</v>
      </c>
      <c r="E35">
        <v>-2938</v>
      </c>
      <c r="F35">
        <v>-1750</v>
      </c>
      <c r="G35">
        <v>-3750</v>
      </c>
    </row>
    <row r="36" spans="1:7">
      <c r="A36" t="s">
        <v>485</v>
      </c>
      <c r="B36" t="s">
        <v>298</v>
      </c>
      <c r="C36" t="s">
        <v>298</v>
      </c>
      <c r="D36" t="s">
        <v>482</v>
      </c>
      <c r="E36">
        <v>-850</v>
      </c>
      <c r="F36">
        <v>-4636</v>
      </c>
      <c r="G36">
        <v>-4306</v>
      </c>
    </row>
    <row r="37" spans="1:7">
      <c r="A37" t="s">
        <v>486</v>
      </c>
      <c r="B37" t="s">
        <v>298</v>
      </c>
      <c r="C37" t="s">
        <v>298</v>
      </c>
      <c r="D37" t="s">
        <v>482</v>
      </c>
      <c r="E37">
        <v>473</v>
      </c>
      <c r="F37">
        <v>859</v>
      </c>
      <c r="G37">
        <v>371</v>
      </c>
    </row>
    <row r="38" spans="1:7">
      <c r="A38" t="s">
        <v>459</v>
      </c>
      <c r="B38" t="s">
        <v>277</v>
      </c>
      <c r="C38" t="s">
        <v>277</v>
      </c>
      <c r="D38" t="s">
        <v>455</v>
      </c>
      <c r="F38">
        <v>-70</v>
      </c>
      <c r="G38">
        <v>-600</v>
      </c>
    </row>
    <row r="39" spans="1:7">
      <c r="A39" t="s">
        <v>487</v>
      </c>
      <c r="D39" t="s">
        <v>482</v>
      </c>
      <c r="F39">
        <v>-260</v>
      </c>
    </row>
    <row r="40" spans="1:7">
      <c r="A40" t="s">
        <v>466</v>
      </c>
      <c r="B40" t="s">
        <v>251</v>
      </c>
      <c r="C40" t="s">
        <v>251</v>
      </c>
      <c r="D40" t="s">
        <v>455</v>
      </c>
      <c r="E40">
        <v>-209</v>
      </c>
      <c r="F40">
        <v>-109</v>
      </c>
      <c r="G40">
        <v>-77</v>
      </c>
    </row>
    <row r="41" spans="1:7">
      <c r="A41" t="s">
        <v>488</v>
      </c>
      <c r="B41" t="s">
        <v>311</v>
      </c>
      <c r="C41" t="s">
        <v>311</v>
      </c>
      <c r="D41" t="s">
        <v>482</v>
      </c>
      <c r="E41">
        <v>-1024</v>
      </c>
      <c r="F41">
        <v>-5966</v>
      </c>
      <c r="G41">
        <v>-8362</v>
      </c>
    </row>
    <row r="42" spans="1:7">
      <c r="A42" t="s">
        <v>489</v>
      </c>
      <c r="B42" t="s">
        <v>313</v>
      </c>
      <c r="C42" t="s">
        <v>313</v>
      </c>
      <c r="D42" t="s">
        <v>482</v>
      </c>
      <c r="E42">
        <v>-112</v>
      </c>
      <c r="F42">
        <v>177</v>
      </c>
      <c r="G42">
        <v>-66</v>
      </c>
    </row>
    <row r="43" spans="1:7">
      <c r="A43" t="s">
        <v>490</v>
      </c>
      <c r="B43" t="s">
        <v>314</v>
      </c>
      <c r="C43" t="s">
        <v>314</v>
      </c>
      <c r="D43" t="s">
        <v>482</v>
      </c>
      <c r="E43">
        <v>7829</v>
      </c>
      <c r="F43">
        <v>-3816</v>
      </c>
      <c r="G43">
        <v>-441</v>
      </c>
    </row>
    <row r="44" spans="1:7">
      <c r="A44" t="s">
        <v>491</v>
      </c>
      <c r="B44" t="s">
        <v>492</v>
      </c>
      <c r="C44" t="s">
        <v>315</v>
      </c>
      <c r="D44" t="s">
        <v>482</v>
      </c>
      <c r="E44">
        <v>5844</v>
      </c>
      <c r="F44">
        <v>9660</v>
      </c>
      <c r="G44">
        <v>10101</v>
      </c>
    </row>
    <row r="45" spans="1:7">
      <c r="A45" t="s">
        <v>493</v>
      </c>
      <c r="D45" t="s">
        <v>482</v>
      </c>
    </row>
    <row r="46" spans="1:7">
      <c r="D46" t="s">
        <v>482</v>
      </c>
    </row>
    <row r="47" spans="1:7">
      <c r="A47" t="s">
        <v>494</v>
      </c>
      <c r="D47" t="s">
        <v>482</v>
      </c>
    </row>
    <row r="48" spans="1:7">
      <c r="D48" t="s">
        <v>482</v>
      </c>
    </row>
    <row r="49" spans="1:7">
      <c r="D49" t="s">
        <v>482</v>
      </c>
      <c r="E49">
        <v>2018</v>
      </c>
      <c r="F49">
        <v>2017</v>
      </c>
      <c r="G49">
        <v>2016</v>
      </c>
    </row>
    <row r="50" spans="1:7">
      <c r="A50" t="s">
        <v>495</v>
      </c>
      <c r="D50" t="s">
        <v>482</v>
      </c>
    </row>
    <row r="51" spans="1:7">
      <c r="A51" t="s">
        <v>496</v>
      </c>
      <c r="D51" t="s">
        <v>482</v>
      </c>
      <c r="E51">
        <v>909</v>
      </c>
      <c r="F51">
        <v>953</v>
      </c>
      <c r="G51">
        <v>796</v>
      </c>
    </row>
    <row r="52" spans="1:7">
      <c r="A52" t="s">
        <v>497</v>
      </c>
      <c r="B52" t="s">
        <v>498</v>
      </c>
      <c r="C52" t="s">
        <v>247</v>
      </c>
      <c r="D52" t="s">
        <v>455</v>
      </c>
      <c r="E52">
        <v>1639</v>
      </c>
      <c r="F52">
        <v>1621</v>
      </c>
      <c r="G52">
        <v>377</v>
      </c>
    </row>
    <row r="53" spans="1:7">
      <c r="A53" t="s">
        <v>499</v>
      </c>
      <c r="D53" t="s">
        <v>482</v>
      </c>
    </row>
    <row r="54" spans="1:7">
      <c r="A54" t="s">
        <v>500</v>
      </c>
      <c r="D54" t="s">
        <v>482</v>
      </c>
      <c r="E54">
        <v>448</v>
      </c>
      <c r="F54">
        <v>1218</v>
      </c>
      <c r="G54">
        <v>1031</v>
      </c>
    </row>
    <row r="55" spans="1:7">
      <c r="A55" t="s">
        <v>501</v>
      </c>
      <c r="B55" t="s">
        <v>287</v>
      </c>
      <c r="C55" t="s">
        <v>287</v>
      </c>
      <c r="D55" t="s">
        <v>473</v>
      </c>
      <c r="E55">
        <v>214</v>
      </c>
      <c r="F55">
        <v>347</v>
      </c>
      <c r="G55">
        <v>235</v>
      </c>
    </row>
    <row r="56" spans="1:7">
      <c r="D56" t="s">
        <v>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14646-1B8C-4874-96F5-3422350A3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527BC3-9AFD-4625-9EA9-9A446894D9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121B0-EF53-4300-8225-29A4DB9155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2021-10-19T08:23:56Z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