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92" i="1" l="1"/>
  <c r="F92" i="1"/>
  <c r="G89" i="1"/>
  <c r="F89" i="1"/>
  <c r="G433" i="1"/>
  <c r="F433" i="1"/>
  <c r="G432" i="1"/>
  <c r="F432" i="1"/>
  <c r="G417" i="1"/>
  <c r="G418" i="1" s="1"/>
  <c r="F417" i="1"/>
  <c r="F418" i="1" s="1"/>
  <c r="F410" i="1"/>
  <c r="F409" i="1"/>
  <c r="G397" i="1"/>
  <c r="G409" i="1" s="1"/>
  <c r="G410" i="1" s="1"/>
  <c r="F397" i="1"/>
  <c r="M382" i="1"/>
  <c r="L382" i="1"/>
  <c r="O381" i="1"/>
  <c r="N381" i="1"/>
  <c r="M381" i="1"/>
  <c r="L381" i="1"/>
  <c r="K381" i="1"/>
  <c r="J381" i="1"/>
  <c r="J377" i="1"/>
  <c r="L376" i="1"/>
  <c r="O375" i="1"/>
  <c r="N375" i="1"/>
  <c r="M375" i="1"/>
  <c r="L375" i="1"/>
  <c r="K375" i="1"/>
  <c r="J375" i="1"/>
  <c r="O373" i="1"/>
  <c r="L371" i="1"/>
  <c r="K371" i="1"/>
  <c r="N370" i="1"/>
  <c r="M370" i="1"/>
  <c r="O369" i="1"/>
  <c r="I369" i="1"/>
  <c r="K368" i="1"/>
  <c r="J368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F210" i="1"/>
  <c r="F10" i="1" s="1"/>
  <c r="O189" i="1"/>
  <c r="N189" i="1"/>
  <c r="M189" i="1"/>
  <c r="L189" i="1"/>
  <c r="K189" i="1"/>
  <c r="J189" i="1"/>
  <c r="I189" i="1"/>
  <c r="H189" i="1"/>
  <c r="G189" i="1"/>
  <c r="F189" i="1"/>
  <c r="F9" i="1" s="1"/>
  <c r="O161" i="1"/>
  <c r="N161" i="1"/>
  <c r="M161" i="1"/>
  <c r="L161" i="1"/>
  <c r="K161" i="1"/>
  <c r="J161" i="1"/>
  <c r="I161" i="1"/>
  <c r="H161" i="1"/>
  <c r="G161" i="1"/>
  <c r="G8" i="1" s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G12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2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8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L12" i="1"/>
  <c r="K12" i="1"/>
  <c r="K376" i="1" s="1"/>
  <c r="J12" i="1"/>
  <c r="J366" i="1" s="1"/>
  <c r="I12" i="1"/>
  <c r="I366" i="1" s="1"/>
  <c r="H12" i="1"/>
  <c r="H366" i="1" s="1"/>
  <c r="O11" i="1"/>
  <c r="N11" i="1"/>
  <c r="M11" i="1"/>
  <c r="L11" i="1"/>
  <c r="K11" i="1"/>
  <c r="K377" i="1" s="1"/>
  <c r="J11" i="1"/>
  <c r="I11" i="1"/>
  <c r="H11" i="1"/>
  <c r="G11" i="1"/>
  <c r="F11" i="1"/>
  <c r="O10" i="1"/>
  <c r="N10" i="1"/>
  <c r="M10" i="1"/>
  <c r="M376" i="1" s="1"/>
  <c r="L10" i="1"/>
  <c r="K10" i="1"/>
  <c r="J10" i="1"/>
  <c r="I10" i="1"/>
  <c r="H10" i="1"/>
  <c r="G10" i="1"/>
  <c r="O9" i="1"/>
  <c r="O384" i="1" s="1"/>
  <c r="N9" i="1"/>
  <c r="N384" i="1" s="1"/>
  <c r="M9" i="1"/>
  <c r="M384" i="1" s="1"/>
  <c r="L9" i="1"/>
  <c r="L384" i="1" s="1"/>
  <c r="K9" i="1"/>
  <c r="K384" i="1" s="1"/>
  <c r="J9" i="1"/>
  <c r="J376" i="1" s="1"/>
  <c r="I9" i="1"/>
  <c r="I377" i="1" s="1"/>
  <c r="H9" i="1"/>
  <c r="H377" i="1" s="1"/>
  <c r="G9" i="1"/>
  <c r="G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H373" i="1" l="1"/>
  <c r="G44" i="1"/>
  <c r="G370" i="1" s="1"/>
  <c r="F44" i="1"/>
  <c r="F383" i="1"/>
  <c r="F382" i="1"/>
  <c r="F12" i="1"/>
  <c r="F376" i="1" s="1"/>
  <c r="G326" i="1"/>
  <c r="G366" i="1"/>
  <c r="G383" i="1"/>
  <c r="G382" i="1"/>
  <c r="F384" i="1"/>
  <c r="F13" i="1"/>
  <c r="F377" i="1"/>
  <c r="F353" i="1"/>
  <c r="F355" i="1" s="1"/>
  <c r="F357" i="1" s="1"/>
  <c r="F385" i="1"/>
  <c r="J372" i="1"/>
  <c r="F375" i="1"/>
  <c r="H378" i="1"/>
  <c r="F381" i="1"/>
  <c r="J383" i="1"/>
  <c r="H384" i="1"/>
  <c r="O370" i="1"/>
  <c r="K372" i="1"/>
  <c r="I373" i="1"/>
  <c r="G375" i="1"/>
  <c r="I378" i="1"/>
  <c r="G381" i="1"/>
  <c r="K383" i="1"/>
  <c r="I384" i="1"/>
  <c r="H365" i="1"/>
  <c r="L368" i="1"/>
  <c r="L372" i="1"/>
  <c r="H375" i="1"/>
  <c r="N376" i="1"/>
  <c r="L377" i="1"/>
  <c r="J378" i="1"/>
  <c r="H381" i="1"/>
  <c r="N382" i="1"/>
  <c r="J384" i="1"/>
  <c r="I365" i="1"/>
  <c r="M368" i="1"/>
  <c r="M372" i="1"/>
  <c r="I375" i="1"/>
  <c r="G376" i="1"/>
  <c r="O376" i="1"/>
  <c r="M377" i="1"/>
  <c r="K378" i="1"/>
  <c r="I381" i="1"/>
  <c r="O382" i="1"/>
  <c r="F363" i="1"/>
  <c r="N368" i="1"/>
  <c r="N372" i="1"/>
  <c r="H376" i="1"/>
  <c r="N377" i="1"/>
  <c r="L378" i="1"/>
  <c r="H382" i="1"/>
  <c r="G363" i="1"/>
  <c r="O368" i="1"/>
  <c r="I376" i="1"/>
  <c r="G377" i="1"/>
  <c r="O377" i="1"/>
  <c r="I382" i="1"/>
  <c r="H363" i="1"/>
  <c r="G13" i="1"/>
  <c r="G14" i="1" s="1"/>
  <c r="I363" i="1"/>
  <c r="K366" i="1"/>
  <c r="G378" i="1" l="1"/>
  <c r="G59" i="1"/>
  <c r="G67" i="1" s="1"/>
  <c r="G71" i="1" s="1"/>
  <c r="F378" i="1"/>
  <c r="F59" i="1"/>
  <c r="F67" i="1" s="1"/>
  <c r="F71" i="1" s="1"/>
  <c r="F370" i="1"/>
  <c r="G353" i="1"/>
  <c r="G355" i="1" s="1"/>
  <c r="G357" i="1" s="1"/>
  <c r="G385" i="1"/>
  <c r="F366" i="1"/>
  <c r="F14" i="1"/>
  <c r="G372" i="1" l="1"/>
  <c r="G373" i="1"/>
  <c r="G6" i="1"/>
  <c r="G83" i="1"/>
  <c r="F373" i="1"/>
  <c r="F83" i="1"/>
  <c r="F6" i="1"/>
  <c r="F372" i="1"/>
  <c r="G365" i="1" l="1"/>
  <c r="G371" i="1"/>
  <c r="F371" i="1"/>
  <c r="F365" i="1"/>
</calcChain>
</file>

<file path=xl/sharedStrings.xml><?xml version="1.0" encoding="utf-8"?>
<sst xmlns="http://schemas.openxmlformats.org/spreadsheetml/2006/main" count="812" uniqueCount="511">
  <si>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</si>
  <si>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</si>
  <si>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</si>
  <si>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</si>
  <si>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</si>
  <si>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</si>
  <si>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</si>
  <si>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</si>
  <si>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</si>
  <si>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</si>
  <si>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</si>
  <si>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</si>
  <si>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</si>
  <si>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</si>
  <si>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</si>
  <si>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</si>
  <si>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</si>
  <si>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</si>
  <si>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</si>
  <si>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</si>
  <si>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</si>
  <si>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</si>
  <si>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</si>
  <si>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</si>
  <si>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</si>
  <si>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</si>
  <si>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</si>
  <si>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</si>
  <si>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</si>
  <si>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</si>
  <si>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</si>
  <si>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</si>
  <si>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</si>
  <si>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</si>
  <si>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</si>
  <si>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</si>
  <si>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</si>
  <si>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</si>
  <si>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</si>
  <si>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</si>
  <si>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</si>
  <si>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</si>
  <si>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</si>
  <si>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</si>
  <si>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</si>
  <si>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</si>
  <si>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</si>
  <si>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</si>
  <si>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</si>
  <si>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</si>
  <si>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</si>
  <si>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</si>
  <si>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</si>
  <si>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</si>
  <si>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</si>
  <si>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</si>
  <si>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</si>
  <si>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</si>
  <si>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</si>
  <si>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</si>
  <si>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</si>
  <si>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</si>
  <si>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</si>
  <si>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</si>
  <si>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</si>
  <si>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</si>
  <si>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</si>
  <si>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</si>
  <si>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</si>
  <si>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</si>
  <si>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</si>
  <si>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</si>
  <si>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</si>
  <si>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</si>
  <si>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</si>
  <si>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</si>
  <si>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</si>
  <si>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</si>
  <si>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</si>
  <si>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</si>
  <si>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</si>
  <si>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</si>
  <si>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</si>
  <si>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</si>
  <si>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</si>
  <si>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</si>
  <si>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</si>
  <si>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</si>
  <si>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</si>
  <si>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</si>
  <si>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</si>
  <si>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</si>
  <si>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</si>
  <si>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</si>
  <si>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</si>
  <si>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</si>
  <si>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</si>
  <si>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</si>
  <si>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</si>
  <si>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</si>
  <si>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</si>
  <si>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</si>
  <si>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</si>
  <si>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</si>
  <si>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</si>
  <si>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</si>
  <si>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</si>
  <si>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</si>
  <si>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</si>
  <si>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</si>
  <si>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</si>
  <si>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</si>
  <si>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</si>
  <si>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</si>
  <si>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</si>
  <si>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</si>
  <si>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</si>
  <si>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</si>
  <si>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</si>
  <si>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</si>
  <si>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</si>
  <si>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</si>
  <si>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</si>
  <si>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</si>
  <si>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</si>
  <si>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</si>
  <si>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</si>
  <si>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</si>
  <si>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</si>
  <si>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</si>
  <si>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</si>
  <si>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</si>
  <si>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</si>
  <si>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</si>
  <si>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</si>
  <si>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</si>
  <si>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</si>
  <si>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</si>
  <si>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</si>
  <si>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</si>
  <si>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</si>
  <si>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</si>
  <si>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</si>
  <si>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</si>
  <si>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</si>
  <si>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</si>
  <si>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</si>
  <si>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</si>
  <si>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</si>
  <si>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</si>
  <si>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</si>
  <si>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</si>
  <si>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</si>
  <si>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</si>
  <si>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</si>
  <si>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</si>
  <si>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</si>
  <si>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</si>
  <si>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</si>
  <si>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</si>
  <si>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</si>
  <si>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</si>
  <si>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</si>
  <si>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</si>
  <si>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</si>
  <si>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</si>
  <si>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</si>
  <si>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</si>
  <si>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</si>
  <si>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</si>
  <si>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</si>
  <si>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</si>
  <si>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</si>
  <si>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</si>
  <si>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</si>
  <si>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</si>
  <si>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</si>
  <si>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</si>
  <si>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</si>
  <si>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</si>
  <si>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</si>
  <si>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</si>
  <si>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</si>
  <si>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</si>
  <si>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</si>
  <si>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</si>
  <si>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</si>
  <si>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</si>
  <si>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</si>
  <si>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</si>
  <si>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</si>
  <si>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</si>
  <si>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</si>
  <si>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</si>
  <si>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</si>
  <si>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</si>
  <si>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</si>
  <si>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</si>
  <si>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</si>
  <si>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</si>
  <si>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</si>
  <si>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</si>
  <si>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</si>
  <si>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</si>
  <si>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</si>
  <si>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</si>
  <si>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</si>
  <si>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</si>
  <si>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</si>
  <si>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</si>
  <si>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</si>
  <si>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</si>
  <si>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</si>
  <si>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</si>
  <si>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</si>
  <si>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</si>
  <si>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</si>
  <si>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</si>
  <si>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</si>
  <si>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</si>
  <si>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</si>
  <si>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</si>
  <si>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</si>
  <si>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</si>
  <si>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</si>
  <si>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</si>
  <si>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</si>
  <si>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</si>
  <si>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</si>
  <si>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</si>
  <si>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</si>
  <si>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</si>
  <si>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</si>
  <si>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</si>
  <si>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</si>
  <si>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</si>
  <si>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</si>
  <si>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</si>
  <si>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</si>
  <si>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</si>
  <si>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</si>
  <si>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</si>
  <si>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</si>
  <si>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</si>
  <si>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</si>
  <si>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</si>
  <si>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</si>
  <si>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</si>
  <si>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</si>
  <si>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</si>
  <si>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</si>
  <si>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</si>
  <si>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</si>
  <si>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</si>
  <si>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</si>
  <si>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</si>
  <si>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</si>
  <si>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</si>
  <si>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</si>
  <si>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</si>
  <si>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</si>
  <si>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</si>
  <si>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</si>
  <si>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</si>
  <si>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</si>
  <si>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</si>
  <si>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</si>
  <si>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</si>
  <si>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</si>
  <si>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</si>
  <si>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</si>
  <si>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</si>
  <si>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</si>
  <si>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</si>
  <si>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</si>
  <si>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</si>
  <si>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</si>
  <si>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</si>
  <si>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</si>
  <si>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</si>
  <si>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</si>
  <si>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</si>
  <si>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</si>
  <si>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</si>
  <si>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</si>
  <si>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</si>
  <si>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</si>
  <si>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</si>
  <si>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</si>
  <si>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</si>
  <si>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</si>
  <si>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</si>
  <si>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</si>
  <si>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</si>
  <si>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</si>
  <si>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</si>
  <si>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</si>
  <si>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</si>
  <si>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</si>
  <si>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</si>
  <si>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</si>
  <si>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</si>
  <si>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</si>
  <si>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</si>
  <si>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</si>
  <si>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</si>
  <si>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</si>
  <si>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</si>
  <si>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</si>
  <si>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</si>
  <si>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</si>
  <si>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</si>
  <si>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</si>
  <si>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</si>
  <si>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</si>
  <si>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</si>
  <si>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</si>
  <si>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</si>
  <si>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</si>
  <si>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</si>
  <si>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</si>
  <si>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</si>
  <si>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</si>
  <si>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</si>
  <si>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</si>
  <si>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</si>
  <si>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</si>
  <si>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</si>
  <si>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</si>
  <si>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</si>
  <si>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</si>
  <si>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</si>
  <si>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</si>
  <si>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</si>
  <si>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</si>
  <si>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</si>
  <si>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</si>
  <si>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</si>
  <si>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</si>
  <si>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</si>
  <si>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</si>
  <si>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</si>
  <si>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</si>
  <si>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</si>
  <si>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</si>
  <si>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</si>
  <si>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</si>
  <si>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</si>
  <si>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</si>
  <si>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</si>
  <si>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</si>
  <si>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</si>
  <si>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</si>
  <si>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</si>
  <si>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</si>
  <si>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</si>
  <si>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</si>
  <si>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</si>
  <si>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</si>
  <si>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</si>
  <si>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</si>
  <si>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</si>
  <si>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</si>
  <si>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</si>
  <si>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</si>
  <si>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</si>
  <si>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</si>
  <si>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</si>
  <si>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</si>
  <si>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</si>
  <si>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</si>
  <si>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</si>
  <si>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</si>
  <si>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</si>
  <si>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</si>
  <si>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</si>
  <si>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</si>
  <si>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Marketable securities, short-term</t>
  </si>
  <si>
    <t>Accounts receivable, net of allowance for doubtful accounts of $2,378 and $5,814, respectively</t>
  </si>
  <si>
    <t>Inventories</t>
  </si>
  <si>
    <t>Prepaid expenses and other current assets</t>
  </si>
  <si>
    <t>Total current assets</t>
  </si>
  <si>
    <t>Marketable securities, long-term</t>
  </si>
  <si>
    <t>Property, plant and equipment, net</t>
  </si>
  <si>
    <t>Equity method investments</t>
  </si>
  <si>
    <t>Goodwill and intangible assets, net</t>
  </si>
  <si>
    <t>Other Intangibles</t>
  </si>
  <si>
    <t>Deferred tax assets</t>
  </si>
  <si>
    <t>Other assets</t>
  </si>
  <si>
    <t>Total assets</t>
  </si>
  <si>
    <t>LIABILITIES AND STOCKHOLDERS EQUITY</t>
  </si>
  <si>
    <t>Current liabilities:</t>
  </si>
  <si>
    <t>Accounts payable</t>
  </si>
  <si>
    <t>Accrued liabilities</t>
  </si>
  <si>
    <t>Deferred revenues</t>
  </si>
  <si>
    <t>Accrued Revenue</t>
  </si>
  <si>
    <t>Total current liabilities</t>
  </si>
  <si>
    <t>Income tax payable</t>
  </si>
  <si>
    <t>Other long-term liabilities</t>
  </si>
  <si>
    <t>Total liabilities</t>
  </si>
  <si>
    <t>Commitments and contingencies (Notes 8 and 9)</t>
  </si>
  <si>
    <t>Stockholders equity:</t>
  </si>
  <si>
    <t>Preferred stock, $0.0001 par value (5,000 shares authorized; none issued)</t>
  </si>
  <si>
    <t>Common stock, $0.0001 par value (200,000 shares authorized; 79,778 and 80,040 issued and outstanding, respectively)</t>
  </si>
  <si>
    <t>Additional paid-in capital</t>
  </si>
  <si>
    <t>Accumulated other comprehensive income (loss), net</t>
  </si>
  <si>
    <t>Retained earnings</t>
  </si>
  <si>
    <t>Total stockholders equity</t>
  </si>
  <si>
    <t>Net revenues</t>
  </si>
  <si>
    <t>Net revenue</t>
  </si>
  <si>
    <t>Revenue</t>
  </si>
  <si>
    <t>Cost of net revenues</t>
  </si>
  <si>
    <t>Gross profit</t>
  </si>
  <si>
    <t>Gross Profit</t>
  </si>
  <si>
    <t>Operating expenses:</t>
  </si>
  <si>
    <t>Selling, general and administrative</t>
  </si>
  <si>
    <t>Research and development</t>
  </si>
  <si>
    <t>Total operating expenses</t>
  </si>
  <si>
    <t>Income from operations</t>
  </si>
  <si>
    <t>Interest income</t>
  </si>
  <si>
    <t>Other income (expense), net</t>
  </si>
  <si>
    <t>Other Income - net</t>
  </si>
  <si>
    <t>Net income before provision for income taxes and equity in losses of investee</t>
  </si>
  <si>
    <t>Provision for income taxes</t>
  </si>
  <si>
    <t>Equity in losses of investee, net of tax</t>
  </si>
  <si>
    <t>Net income</t>
  </si>
  <si>
    <t>Net income per share:</t>
  </si>
  <si>
    <t>Basic</t>
  </si>
  <si>
    <t>Diluted</t>
  </si>
  <si>
    <t>Shares used in computing net income per share:</t>
  </si>
  <si>
    <t>ALIGN TECHNOLOGY, INC. AND SUBSIDIARIES</t>
  </si>
  <si>
    <t>CONSOLIDATED STATEMENTS OF COMPREHENSIVE INCOME</t>
  </si>
  <si>
    <t>(in thousands)</t>
  </si>
  <si>
    <t>Net change in foreign currency translation adjustment</t>
  </si>
  <si>
    <t>Change in unrealized gains (losses) on investments, net of tax</t>
  </si>
  <si>
    <t>Other comprehensive income (loss)</t>
  </si>
  <si>
    <t>Total Other Comprehensive Income</t>
  </si>
  <si>
    <t>Comprehensive income</t>
  </si>
  <si>
    <t>The accompanying notes are an integral part of these consolidated financial statements</t>
  </si>
  <si>
    <t>CASH FLOWS FROM OPERATING ACTIVITIES:</t>
  </si>
  <si>
    <t>Operating Activities</t>
  </si>
  <si>
    <t>Adjustments to reconcile net income to net cash provided by operating activities:</t>
  </si>
  <si>
    <t>Deferred taxes</t>
  </si>
  <si>
    <t>Depreciation and amortization</t>
  </si>
  <si>
    <t>Stock-based compensation</t>
  </si>
  <si>
    <t>Net tax benefits from stock-based awards</t>
  </si>
  <si>
    <t>Excess tax benefit from share-based payment arrangements</t>
  </si>
  <si>
    <t>Equity in losses of investee</t>
  </si>
  <si>
    <t>Other non-cash operating activities</t>
  </si>
  <si>
    <t>Changes in assets and liabilities, net of effects of acquisitions:</t>
  </si>
  <si>
    <t>Accounts receivable</t>
  </si>
  <si>
    <t>Prepaid expenses and other assets</t>
  </si>
  <si>
    <t>Accrued and other long-term liabilities</t>
  </si>
  <si>
    <t>Long-term income tax payable</t>
  </si>
  <si>
    <t xml:space="preserve">Adjustment for Income Tax Paid </t>
  </si>
  <si>
    <t>Net cash provided by operating activities</t>
  </si>
  <si>
    <t>CASH FLOWS FROM INVESTING ACTIVITIES:</t>
  </si>
  <si>
    <t>Investing Activities</t>
  </si>
  <si>
    <t>Purchase of property, plant and equipment</t>
  </si>
  <si>
    <t>Purchase of marketable securities</t>
  </si>
  <si>
    <t>Proceeds from maturities of marketable securities</t>
  </si>
  <si>
    <t>Proceeds from sales of marketable securities</t>
  </si>
  <si>
    <t>Purchases of investments in privately held companies</t>
  </si>
  <si>
    <t>Loan advances to equity investee</t>
  </si>
  <si>
    <t>Loan repayment from equity investee</t>
  </si>
  <si>
    <t>Acquisition, net of cash acquired</t>
  </si>
  <si>
    <t>Other investing activities</t>
  </si>
  <si>
    <t>Net cash provided by (used in) investing activities</t>
  </si>
  <si>
    <t>CASH FLOWS FROM FINANCING ACTIVITIES:</t>
  </si>
  <si>
    <t>Financing Activities</t>
  </si>
  <si>
    <t>Proceeds from issuance of common stock</t>
  </si>
  <si>
    <t>Common stock repurchases</t>
  </si>
  <si>
    <t>Employees taxes paid upon the vesting of restricted stock units</t>
  </si>
  <si>
    <t>Net cash used in financing activities</t>
  </si>
  <si>
    <t>Effect of foreign exchange rate changes on cash, cash equivalents, and restricted cash</t>
  </si>
  <si>
    <t>Net increase in cash, cash equivalents, and restricted cash</t>
  </si>
  <si>
    <t>Net increase (decrease) in cash and cash equivalents</t>
  </si>
  <si>
    <t>Cash, cash equivalents, and restricted cash at beginning of year</t>
  </si>
  <si>
    <t>Cash and cash equivalents at beginning of period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</si>
  <si>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</si>
  <si>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</si>
  <si>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</si>
  <si>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</si>
  <si>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</si>
  <si>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land</t>
  </si>
  <si>
    <t>land and buildings</t>
  </si>
  <si>
    <t>property, plant and equipment</t>
  </si>
  <si>
    <t>construction in progress</t>
  </si>
  <si>
    <t>ordinary shares</t>
  </si>
  <si>
    <t>changed value</t>
  </si>
  <si>
    <t>net revenues</t>
  </si>
  <si>
    <t>deleted this value</t>
  </si>
  <si>
    <t>income from operations</t>
  </si>
  <si>
    <t>operating profit and (loss)</t>
  </si>
  <si>
    <t>total operating expenses</t>
  </si>
  <si>
    <t>other income (expenses)</t>
  </si>
  <si>
    <t>other income (expense), net</t>
  </si>
  <si>
    <t>added value</t>
  </si>
  <si>
    <t>clinical and manufacturing equipment</t>
  </si>
  <si>
    <t>computer hardware</t>
  </si>
  <si>
    <t>computer software</t>
  </si>
  <si>
    <t>furniture and fixtures</t>
  </si>
  <si>
    <t>leasehold improvements</t>
  </si>
  <si>
    <t>building</t>
  </si>
  <si>
    <t>CIP</t>
  </si>
  <si>
    <t>leased assets</t>
  </si>
  <si>
    <t>less: Accumulated depreciation and amortization and impairment charges</t>
  </si>
  <si>
    <t>Accumulated depreciation and amortisation</t>
  </si>
  <si>
    <t>moved to row 198</t>
  </si>
  <si>
    <t>income tax payable</t>
  </si>
  <si>
    <t>Common stock, $0.0001 par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</si>
</sst>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49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/>
    <xf numFmtId="3" fontId="4" fillId="0" borderId="0" xfId="2" applyAlignment="1">
      <alignment horizontal="left" vertical="center" wrapText="1"/>
    </xf>
    <xf numFmtId="3" fontId="4" fillId="0" borderId="0" xfId="2" applyFill="1"/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744-430D-A3C6-ED4060EE2C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618-403B-B854-53A193873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1DF-442E-9166-42F5FE17D4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6D-4B37-8D95-B4178D30A6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09D-4D87-90C6-C76701C2F6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654-46E9-A9F5-7B26A1D498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61A-4115-9940-378C608ECF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446-4F25-B3CE-39B0405B57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D4-42D2-9FF0-5593B36483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38A-4EAC-AF18-7E1F45E687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013-416E-8382-744747347F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533-4516-8703-4F2EAB4697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93-429A-8627-0FB8C8C8E8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E73-495D-8BDA-642C062757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DD9-4C0D-88B8-0A2FD258BD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400235</v>
      </c>
      <c r="G6" s="7">
        <f t="shared" ref="G6:O6" si="1">IF(G4=$BF$1,"",G71)</f>
        <v>231418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749979</v>
      </c>
      <c r="G7" s="7">
        <f t="shared" ref="G7:O7" si="2">IF(G4=$BF$1,"",G128)</f>
        <v>625642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1302479</v>
      </c>
      <c r="G8" s="7">
        <f t="shared" ref="G8:O8" si="3">IF(G4=$BF$1,"",G161)</f>
        <v>1158367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692073</v>
      </c>
      <c r="G9" s="7">
        <f t="shared" ref="G9:O9" si="4">IF(G4=$BF$1,"",G189)</f>
        <v>500051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107494</v>
      </c>
      <c r="G10" s="7">
        <f t="shared" ref="G10:O10" si="5">IF(G4=$BF$1,"",G210)</f>
        <v>129670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1252891</v>
      </c>
      <c r="G11" s="7">
        <f t="shared" ref="G11:O11" si="6">IF(G4=$BF$1,"",G227)</f>
        <v>1154288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2052458</v>
      </c>
      <c r="G12" s="35">
        <f t="shared" ref="G12:O12" si="7">IF(G4=$BF$1,"",SUM(G7:G8))</f>
        <v>1784009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2052458</v>
      </c>
      <c r="G13" s="35">
        <f t="shared" ref="G13:O13" si="8">IF(G4=$BF$1,"",SUM(G9:G11))</f>
        <v>1784009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1966492</v>
      </c>
      <c r="G24">
        <v>1473413</v>
      </c>
      <c r="P24" s="47" t="s">
        <v>489</v>
      </c>
    </row>
    <row r="25" spans="5:16">
      <c r="E25" s="1" t="s">
        <v>27</v>
      </c>
      <c r="F25">
        <v>518625</v>
      </c>
      <c r="G25">
        <v>356466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1447867</v>
      </c>
      <c r="G30" s="7">
        <f>IF(G4=$BF$1,"",G24-G25+ABS(G26)-G27-G28-G29)</f>
        <v>1116947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8"/>
    </row>
    <row r="31" spans="5:16">
      <c r="E31" s="12" t="s">
        <v>33</v>
      </c>
      <c r="F31"/>
      <c r="G31"/>
      <c r="P31" s="47" t="s">
        <v>491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852404</v>
      </c>
      <c r="G34">
        <v>665777</v>
      </c>
      <c r="H34">
        <v>490653</v>
      </c>
    </row>
    <row r="35" spans="5:16">
      <c r="E35" s="1" t="s">
        <v>37</v>
      </c>
      <c r="F35">
        <v>128899</v>
      </c>
      <c r="G35">
        <v>97559</v>
      </c>
      <c r="H35">
        <v>75720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981303</v>
      </c>
      <c r="G43" s="7">
        <f>G32+G33+G34+G35+G36+G37+G38+G39+G40+G41+G42</f>
        <v>763336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8"/>
    </row>
    <row r="44" spans="5:16">
      <c r="E44" s="6" t="s">
        <v>46</v>
      </c>
      <c r="F44" s="7">
        <f>F30+F31-F43</f>
        <v>466564</v>
      </c>
      <c r="G44" s="7">
        <f>IF(G4=$BF$1,"",G30+G31-G43)</f>
        <v>353611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8576</v>
      </c>
      <c r="G52">
        <v>6948</v>
      </c>
      <c r="H52">
        <v>4213</v>
      </c>
    </row>
    <row r="53" spans="5:16">
      <c r="E53" s="1" t="s">
        <v>55</v>
      </c>
    </row>
    <row r="54" spans="5:16">
      <c r="E54" s="1" t="s">
        <v>56</v>
      </c>
      <c r="F54">
        <v>-8489</v>
      </c>
      <c r="G54">
        <v>4240</v>
      </c>
      <c r="H54">
        <v>1684</v>
      </c>
      <c r="P54" s="47" t="s">
        <v>489</v>
      </c>
    </row>
    <row r="55" spans="5:16">
      <c r="E55" s="1" t="s">
        <v>57</v>
      </c>
    </row>
    <row r="56" spans="5:16">
      <c r="E56" s="1" t="s">
        <v>58</v>
      </c>
      <c r="F56"/>
      <c r="G56"/>
      <c r="P56" s="47" t="s">
        <v>491</v>
      </c>
    </row>
    <row r="57" spans="5:16">
      <c r="E57" s="1" t="s">
        <v>59</v>
      </c>
      <c r="F57"/>
      <c r="G57"/>
      <c r="P57" s="47" t="s">
        <v>491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466651</v>
      </c>
      <c r="G59" s="7">
        <f>IF(G4=$BF$1,"",G44+G45+G46+G47+G48-G49-G50-G51+G52-G53+G54+G55-G56+G57+G58)</f>
        <v>364799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8"/>
    </row>
    <row r="60" spans="5:16">
      <c r="E60" s="1" t="s">
        <v>62</v>
      </c>
      <c r="F60">
        <v>57723</v>
      </c>
      <c r="G60">
        <v>130162</v>
      </c>
      <c r="H60">
        <v>51200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408928</v>
      </c>
      <c r="G67" s="7">
        <f>IF(G4=$BF$1,"",SUM(G59,-G60,-ABS(G61),-G62,-G66))</f>
        <v>234637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  <c r="F70" s="38">
        <v>-8693</v>
      </c>
      <c r="G70" s="38">
        <v>-3219</v>
      </c>
      <c r="P70" s="47" t="s">
        <v>497</v>
      </c>
    </row>
    <row r="71" spans="5:16">
      <c r="E71" s="6" t="s">
        <v>70</v>
      </c>
      <c r="F71" s="7">
        <f>SUM(F67:F70)</f>
        <v>400235</v>
      </c>
      <c r="G71" s="7">
        <f t="shared" ref="G71:O71" si="14">IF(G4=$BF$1,"",SUM(G67:G70))</f>
        <v>231418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8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400235</v>
      </c>
      <c r="G83" s="7">
        <f t="shared" ref="G83:O83" si="15">IF(G4=$BF$1,"",SUM(G71:G82))</f>
        <v>231418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139315+17630</f>
        <v>156945</v>
      </c>
      <c r="G89" s="38">
        <f>63887+17630</f>
        <v>81517</v>
      </c>
      <c r="P89" s="47" t="s">
        <v>497</v>
      </c>
    </row>
    <row r="90" spans="5:16">
      <c r="E90" s="1" t="s">
        <v>82</v>
      </c>
      <c r="F90" s="38">
        <v>95414</v>
      </c>
      <c r="G90" s="38">
        <v>85976</v>
      </c>
      <c r="P90" s="47" t="s">
        <v>497</v>
      </c>
    </row>
    <row r="91" spans="5:16">
      <c r="E91" s="1" t="s">
        <v>83</v>
      </c>
    </row>
    <row r="92" spans="5:16">
      <c r="E92" s="12" t="s">
        <v>84</v>
      </c>
      <c r="F92">
        <f>236179+34297+59617+33436</f>
        <v>363529</v>
      </c>
      <c r="G92">
        <f>183392+24933+54756+16271</f>
        <v>279352</v>
      </c>
      <c r="P92" s="47" t="s">
        <v>497</v>
      </c>
    </row>
    <row r="93" spans="5:16">
      <c r="E93" s="1" t="s">
        <v>85</v>
      </c>
    </row>
    <row r="94" spans="5:16">
      <c r="E94" s="1" t="s">
        <v>86</v>
      </c>
      <c r="F94" s="38">
        <v>77168</v>
      </c>
      <c r="G94" s="38">
        <v>37756</v>
      </c>
      <c r="P94" s="47" t="s">
        <v>497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693056</v>
      </c>
      <c r="G98" s="7">
        <f>IF(G4=$BF$1,"",G89+G90+G91+G92+G93+G94+G95+G96)</f>
        <v>484601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8"/>
    </row>
    <row r="99" spans="5:16">
      <c r="E99" s="1" t="s">
        <v>89</v>
      </c>
      <c r="F99" s="38">
        <v>-171727</v>
      </c>
      <c r="G99" s="38">
        <v>-135808</v>
      </c>
      <c r="P99" s="47" t="s">
        <v>497</v>
      </c>
    </row>
    <row r="100" spans="5:16">
      <c r="E100" s="6" t="s">
        <v>90</v>
      </c>
      <c r="F100" s="7">
        <f>F98+F99</f>
        <v>521329</v>
      </c>
      <c r="G100" s="7">
        <f t="shared" ref="G100:O100" si="17">IF(G4=$BF$1,"",G98+G99)</f>
        <v>348793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8"/>
    </row>
    <row r="101" spans="5:16">
      <c r="E101" s="1" t="s">
        <v>91</v>
      </c>
    </row>
    <row r="102" spans="5:16">
      <c r="E102" s="1" t="s">
        <v>92</v>
      </c>
      <c r="F102">
        <v>81949</v>
      </c>
      <c r="G102">
        <v>89068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81949</v>
      </c>
      <c r="G104" s="7">
        <f t="shared" ref="G104:O104" si="18">IF(G4=$BF$1,"",G101+G102+G103)</f>
        <v>89068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64689</v>
      </c>
      <c r="G111">
        <v>49334</v>
      </c>
    </row>
    <row r="112" spans="5:16">
      <c r="E112" s="1" t="s">
        <v>102</v>
      </c>
    </row>
    <row r="113" spans="5:16">
      <c r="E113" s="1" t="s">
        <v>103</v>
      </c>
      <c r="F113">
        <v>55025</v>
      </c>
      <c r="G113">
        <v>94554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26987</v>
      </c>
      <c r="G126">
        <v>43893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749979</v>
      </c>
      <c r="G128" s="7">
        <f t="shared" ref="G128:O128" si="19">IF(G4=$BF$1,"",G100+SUM(G104:G126))</f>
        <v>625642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8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636899</v>
      </c>
      <c r="G130">
        <v>449511</v>
      </c>
    </row>
    <row r="131" spans="5:15">
      <c r="E131" s="1" t="s">
        <v>118</v>
      </c>
      <c r="F131">
        <v>98460</v>
      </c>
      <c r="G131">
        <v>272031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735359</v>
      </c>
      <c r="G140" s="7">
        <f t="shared" ref="G140:O140" si="20">IF(G4=$BF$1,"",G130+G131+G132+G133+G134+G135+G136+G139)</f>
        <v>721542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55641</v>
      </c>
      <c r="G144">
        <v>31688</v>
      </c>
    </row>
    <row r="145" spans="5:15">
      <c r="E145" s="6" t="s">
        <v>127</v>
      </c>
      <c r="F145" s="7">
        <f>F141+F142+F143+F144</f>
        <v>55641</v>
      </c>
      <c r="G145" s="7">
        <f t="shared" ref="G145:O145" si="21">IF(G4=$BF$1,"",G141+G142+G143+G144)</f>
        <v>31688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  <c r="F154">
        <v>72470</v>
      </c>
      <c r="G154">
        <v>80948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  <c r="F157">
        <v>439009</v>
      </c>
      <c r="G157">
        <v>324189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511479</v>
      </c>
      <c r="G160" s="7">
        <f>IF(G4=$BF$1,"",G146+G147+G148+G149+G150+G151+G152+G153+G154+G155+G156+G157+G158+G159)</f>
        <v>405137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1302479</v>
      </c>
      <c r="G161" s="7">
        <f t="shared" ref="G161:O161" si="22">IF(G4=$BF$1,"",G140+G145+G160)</f>
        <v>1158367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8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234679</v>
      </c>
      <c r="G172">
        <v>195562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/>
      <c r="G181"/>
      <c r="P181" s="47" t="s">
        <v>508</v>
      </c>
    </row>
    <row r="183" spans="5:16">
      <c r="E183" s="1" t="s">
        <v>160</v>
      </c>
    </row>
    <row r="184" spans="5:16">
      <c r="E184" s="12" t="s">
        <v>161</v>
      </c>
    </row>
    <row r="185" spans="5:16">
      <c r="E185" s="12" t="s">
        <v>162</v>
      </c>
      <c r="F185">
        <v>393138</v>
      </c>
      <c r="G185">
        <v>267713</v>
      </c>
    </row>
    <row r="187" spans="5:16">
      <c r="E187" s="1" t="s">
        <v>163</v>
      </c>
      <c r="F187">
        <v>64256</v>
      </c>
      <c r="G187">
        <v>36776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692073</v>
      </c>
      <c r="G189" s="7">
        <f t="shared" ref="G189:O189" si="23">IF(G4=$BF$1,"",SUM(G163:G188))</f>
        <v>500051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8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  <c r="F198" s="38">
        <v>78008</v>
      </c>
      <c r="G198" s="38">
        <v>114091</v>
      </c>
      <c r="P198" s="47" t="s">
        <v>497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29486</v>
      </c>
      <c r="G209">
        <v>15579</v>
      </c>
    </row>
    <row r="210" spans="5:16">
      <c r="E210" s="6" t="s">
        <v>14</v>
      </c>
      <c r="F210" s="7">
        <f>SUM(F191:F209)</f>
        <v>107494</v>
      </c>
      <c r="G210" s="7">
        <f t="shared" ref="G210:O210" si="24">IF(G4=$BF$1,"",SUM(G191:G209))</f>
        <v>129670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8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877522</v>
      </c>
      <c r="G212">
        <v>886443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  <c r="F215">
        <v>-2774</v>
      </c>
      <c r="G215">
        <v>571</v>
      </c>
    </row>
    <row r="216" spans="5:16">
      <c r="E216" s="1" t="s">
        <v>186</v>
      </c>
    </row>
    <row r="217" spans="5:16">
      <c r="E217" s="1" t="s">
        <v>187</v>
      </c>
      <c r="F217">
        <v>378143</v>
      </c>
      <c r="G217">
        <v>267274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1252891</v>
      </c>
      <c r="G227" s="7">
        <f t="shared" ref="G227:O227" si="25">IF(G4=$BF$1,"",SUM(G212:G226))</f>
        <v>1154288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8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400235</v>
      </c>
      <c r="G267">
        <v>231418</v>
      </c>
      <c r="H267">
        <v>189682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54727</v>
      </c>
      <c r="G271">
        <v>37739</v>
      </c>
      <c r="H271">
        <v>24002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  <c r="F278">
        <v>0</v>
      </c>
      <c r="G278">
        <v>0</v>
      </c>
      <c r="H278">
        <v>32661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-36548</v>
      </c>
      <c r="G284">
        <v>68958</v>
      </c>
      <c r="H284">
        <v>7622</v>
      </c>
    </row>
    <row r="285" spans="5:8">
      <c r="E285" s="1" t="s">
        <v>248</v>
      </c>
      <c r="F285">
        <v>70763</v>
      </c>
      <c r="G285">
        <v>58854</v>
      </c>
      <c r="H285">
        <v>54148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88942</v>
      </c>
      <c r="G296" s="7">
        <f>IF(G4=$BF$1,"",G271+G272+G273+G274+G275+G276+G277+G278+G279+G280+G281+G282+G283+G284+G285+G286+G287+G288+G289+G290+G291+G292+G293+G294+G295)</f>
        <v>165551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489177</v>
      </c>
      <c r="G297" s="7">
        <f t="shared" ref="G297:O297" si="27">IF(G4=$BF$1,"",MIN(F267,F268,F269)+F296)</f>
        <v>489177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-24109</v>
      </c>
      <c r="G299">
        <v>-5481</v>
      </c>
      <c r="H299">
        <v>-7663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-9122</v>
      </c>
      <c r="G302">
        <v>-8669</v>
      </c>
      <c r="H302">
        <v>-9390</v>
      </c>
    </row>
    <row r="303" spans="5:15">
      <c r="E303" s="1" t="s">
        <v>265</v>
      </c>
      <c r="F303">
        <v>-109224</v>
      </c>
      <c r="G303">
        <v>-90990</v>
      </c>
      <c r="H303">
        <v>-95808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136399</v>
      </c>
      <c r="G309">
        <v>79662</v>
      </c>
      <c r="H309">
        <v>60656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25045</v>
      </c>
      <c r="G315">
        <v>8175</v>
      </c>
      <c r="H315">
        <v>-3395</v>
      </c>
    </row>
    <row r="316" spans="5:15">
      <c r="E316" s="1" t="s">
        <v>276</v>
      </c>
    </row>
    <row r="317" spans="5:15">
      <c r="E317" s="1" t="s">
        <v>277</v>
      </c>
      <c r="F317">
        <v>36250</v>
      </c>
      <c r="G317">
        <v>24235</v>
      </c>
      <c r="H317">
        <v>31371</v>
      </c>
    </row>
    <row r="318" spans="5:15">
      <c r="E318" s="6" t="s">
        <v>278</v>
      </c>
      <c r="F318" s="7">
        <f>F299+F300+F301+F302+F303+F304+F305+F306+F307+F308+F309+F310+F311+F312+F313+F314+F315+F316+F317</f>
        <v>55239</v>
      </c>
      <c r="G318" s="7">
        <f>IF(G4=$BF$1,"",G299+G300+G301+G302+G303+G304+G305+G306+G307+G308+G309+G310+G311+G312+G313+G314+G315+G316+G317)</f>
        <v>6932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544416</v>
      </c>
      <c r="G319" s="7">
        <f t="shared" ref="G319:O319" si="28">IF(G4=$BF$1,"",G297+G318)</f>
        <v>496109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544416</v>
      </c>
      <c r="G326" s="7">
        <f t="shared" ref="G326:O326" si="30">IF(G4=$BF$1,"",G325+G319)</f>
        <v>496109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-223312</v>
      </c>
      <c r="G328">
        <v>-204648</v>
      </c>
      <c r="H328">
        <v>-70576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-180191</v>
      </c>
      <c r="G331">
        <v>-426244</v>
      </c>
      <c r="H331">
        <v>-405612</v>
      </c>
    </row>
    <row r="332" spans="5:15">
      <c r="E332" s="12" t="s">
        <v>291</v>
      </c>
      <c r="F332">
        <v>384665</v>
      </c>
      <c r="G332">
        <v>388776</v>
      </c>
      <c r="H332">
        <v>603992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-18838</v>
      </c>
      <c r="G337" s="7">
        <f>IF(G4=$BF$1,"",SUM(G328:G336))</f>
        <v>-242116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-283367</v>
      </c>
      <c r="G339">
        <v>-89332</v>
      </c>
      <c r="H339">
        <v>-82440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-283367</v>
      </c>
      <c r="G352" s="7">
        <f>IF(G4=$BF$1,"",SUM(G339:G351))</f>
        <v>-89332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242211</v>
      </c>
      <c r="G353" s="7">
        <f t="shared" ref="G353:O353" si="33">IF(G4=$BF$1,"",G326+G337+G352)</f>
        <v>164661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-4733</v>
      </c>
      <c r="G354">
        <v>5544</v>
      </c>
      <c r="H354">
        <v>-3374</v>
      </c>
    </row>
    <row r="355" spans="5:15">
      <c r="E355" s="6" t="s">
        <v>314</v>
      </c>
      <c r="F355" s="7">
        <f>F353+F354</f>
        <v>237478</v>
      </c>
      <c r="G355" s="7">
        <f t="shared" ref="G355:O355" si="34">IF(G4=$BF$1,"",G353+G354)</f>
        <v>170205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450125</v>
      </c>
      <c r="G356">
        <v>393019</v>
      </c>
      <c r="H356">
        <v>171235</v>
      </c>
    </row>
    <row r="357" spans="5:15">
      <c r="E357" s="6" t="s">
        <v>316</v>
      </c>
      <c r="F357" s="7">
        <f>F355+F356</f>
        <v>687603</v>
      </c>
      <c r="G357" s="7">
        <f t="shared" ref="G357:O357" si="35">IF(G4=$BF$1,"",G355+G356)</f>
        <v>563224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0.33465090914767276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0.7294894951991634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0.15047513773753385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0.73626894998810066</v>
      </c>
      <c r="G369" s="27">
        <f t="shared" si="41"/>
        <v>0.75806783298369163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0.23725700384237516</v>
      </c>
      <c r="G370" s="27">
        <f t="shared" si="42"/>
        <v>0.23999448898577655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0.2035273980265366</v>
      </c>
      <c r="G371" s="28">
        <f t="shared" si="43"/>
        <v>0.15706254797534702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0.19500277228571791</v>
      </c>
      <c r="G372" s="27">
        <f t="shared" si="44"/>
        <v>0.12971795545874487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0.31944917794125743</v>
      </c>
      <c r="G373" s="27">
        <f t="shared" si="45"/>
        <v>0.20048549408813052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0.38956558428966637</v>
      </c>
      <c r="G376" s="30">
        <f t="shared" si="47"/>
        <v>0.35298084258543538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0.63817762279400203</v>
      </c>
      <c r="G377" s="30">
        <f t="shared" si="48"/>
        <v>0.54554929099150296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1.8819965523868147</v>
      </c>
      <c r="G382" s="32">
        <f t="shared" si="51"/>
        <v>2.316497717232842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1.8015989642711101</v>
      </c>
      <c r="G383" s="32">
        <f t="shared" si="52"/>
        <v>2.2531281809255455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1.0625454251213384</v>
      </c>
      <c r="G384" s="32">
        <f t="shared" si="53"/>
        <v>1.4429368204443147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0.78664533943673576</v>
      </c>
      <c r="G385" s="32">
        <f t="shared" si="54"/>
        <v>0.99211680408598324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636899</v>
      </c>
      <c r="G418" s="17">
        <f>G130-G417</f>
        <v>449511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234679</v>
      </c>
      <c r="G433" s="17">
        <f>G172-G432</f>
        <v>195562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479</v>
      </c>
      <c r="B1" s="39" t="s">
        <v>480</v>
      </c>
      <c r="C1" s="39" t="s">
        <v>481</v>
      </c>
      <c r="D1" s="39"/>
    </row>
    <row r="2" spans="1:4">
      <c r="A2" t="s">
        <v>490</v>
      </c>
      <c r="B2" s="41" t="s">
        <v>482</v>
      </c>
      <c r="C2" s="39" t="s">
        <v>483</v>
      </c>
      <c r="D2" s="39"/>
    </row>
    <row r="3" spans="1:4">
      <c r="A3" s="41" t="s">
        <v>492</v>
      </c>
      <c r="B3" s="41" t="s">
        <v>493</v>
      </c>
      <c r="C3" s="39" t="s">
        <v>483</v>
      </c>
    </row>
    <row r="4" spans="1:4">
      <c r="A4" t="s">
        <v>494</v>
      </c>
      <c r="B4" s="41" t="s">
        <v>494</v>
      </c>
      <c r="C4" s="39" t="s">
        <v>483</v>
      </c>
    </row>
    <row r="5" spans="1:4">
      <c r="A5" t="s">
        <v>496</v>
      </c>
      <c r="B5" s="41" t="s">
        <v>495</v>
      </c>
      <c r="C5" s="39" t="s">
        <v>483</v>
      </c>
    </row>
    <row r="6" spans="1:4">
      <c r="A6" t="s">
        <v>424</v>
      </c>
      <c r="B6" t="s">
        <v>69</v>
      </c>
      <c r="C6" s="39" t="s">
        <v>483</v>
      </c>
    </row>
    <row r="7" spans="1:4">
      <c r="A7" t="s">
        <v>498</v>
      </c>
      <c r="B7" s="41" t="s">
        <v>486</v>
      </c>
      <c r="C7" s="39" t="s">
        <v>483</v>
      </c>
    </row>
    <row r="8" spans="1:4">
      <c r="A8" t="s">
        <v>499</v>
      </c>
      <c r="B8" s="41" t="s">
        <v>486</v>
      </c>
      <c r="C8" s="39" t="s">
        <v>483</v>
      </c>
    </row>
    <row r="9" spans="1:4">
      <c r="A9" t="s">
        <v>500</v>
      </c>
      <c r="B9" s="41" t="s">
        <v>486</v>
      </c>
      <c r="C9" s="39" t="s">
        <v>483</v>
      </c>
    </row>
    <row r="10" spans="1:4">
      <c r="A10" t="s">
        <v>501</v>
      </c>
      <c r="B10" s="41" t="s">
        <v>486</v>
      </c>
      <c r="C10" s="39" t="s">
        <v>483</v>
      </c>
    </row>
    <row r="11" spans="1:4">
      <c r="A11" s="41" t="s">
        <v>502</v>
      </c>
      <c r="B11" s="41" t="s">
        <v>505</v>
      </c>
      <c r="C11" s="39" t="s">
        <v>483</v>
      </c>
    </row>
    <row r="12" spans="1:4">
      <c r="A12" s="41" t="s">
        <v>503</v>
      </c>
      <c r="B12" s="41" t="s">
        <v>485</v>
      </c>
      <c r="C12" s="39" t="s">
        <v>483</v>
      </c>
    </row>
    <row r="13" spans="1:4">
      <c r="A13" s="42" t="s">
        <v>484</v>
      </c>
      <c r="B13" s="41" t="s">
        <v>485</v>
      </c>
      <c r="C13" s="39" t="s">
        <v>483</v>
      </c>
    </row>
    <row r="14" spans="1:4">
      <c r="A14" s="42" t="s">
        <v>504</v>
      </c>
      <c r="B14" s="41" t="s">
        <v>487</v>
      </c>
      <c r="C14" s="39" t="s">
        <v>483</v>
      </c>
    </row>
    <row r="15" spans="1:4" ht="25.5">
      <c r="A15" s="42" t="s">
        <v>506</v>
      </c>
      <c r="B15" s="41" t="s">
        <v>507</v>
      </c>
      <c r="C15" s="39" t="s">
        <v>483</v>
      </c>
    </row>
    <row r="16" spans="1:4">
      <c r="A16" s="43" t="s">
        <v>509</v>
      </c>
      <c r="B16" s="41" t="s">
        <v>173</v>
      </c>
      <c r="C16" s="39" t="s">
        <v>483</v>
      </c>
    </row>
    <row r="17" spans="1:3">
      <c r="A17" t="s">
        <v>510</v>
      </c>
      <c r="B17" s="41" t="s">
        <v>488</v>
      </c>
      <c r="C17" s="39" t="s">
        <v>483</v>
      </c>
    </row>
    <row r="18" spans="1:3">
      <c r="A18" t="s">
        <v>404</v>
      </c>
      <c r="B18" s="45" t="s">
        <v>488</v>
      </c>
      <c r="C18" s="39" t="s">
        <v>483</v>
      </c>
    </row>
    <row r="19" spans="1:3">
      <c r="A19" s="46"/>
      <c r="B19" s="44"/>
      <c r="C19" s="39"/>
    </row>
    <row r="20" spans="1:3">
      <c r="A20" s="46"/>
      <c r="B20" s="45"/>
      <c r="C20" s="39"/>
    </row>
    <row r="21" spans="1:3">
      <c r="A21" s="44"/>
      <c r="B21" s="44"/>
      <c r="C21" s="39"/>
    </row>
    <row r="22" spans="1:3">
      <c r="A22" s="44"/>
      <c r="B22" s="44"/>
      <c r="C22" s="39"/>
    </row>
    <row r="23" spans="1:3">
      <c r="A23" s="46"/>
      <c r="B23" s="45"/>
      <c r="C23" s="39"/>
    </row>
    <row r="24" spans="1:3">
      <c r="A24" s="46"/>
      <c r="B24" s="45"/>
      <c r="C24" s="39"/>
    </row>
    <row r="25" spans="1:3">
      <c r="A25" s="44"/>
      <c r="B25" s="45"/>
      <c r="C25" s="39"/>
    </row>
    <row r="26" spans="1:3">
      <c r="A26" s="44"/>
      <c r="B26" s="45"/>
      <c r="C26" s="39"/>
    </row>
    <row r="27" spans="1:3">
      <c r="A27" s="44"/>
      <c r="B27" s="45"/>
      <c r="C27" s="39"/>
    </row>
    <row r="28" spans="1:3">
      <c r="A28" s="46"/>
      <c r="B28" s="45"/>
      <c r="C28" s="39"/>
    </row>
    <row r="29" spans="1:3">
      <c r="A29" s="46"/>
      <c r="B29" s="45"/>
      <c r="C29" s="39"/>
    </row>
    <row r="30" spans="1:3">
      <c r="A30" s="46"/>
      <c r="B30" s="45"/>
      <c r="C30" s="39"/>
    </row>
    <row r="31" spans="1:3">
      <c r="A31" s="45"/>
      <c r="B31" s="45"/>
      <c r="C31" s="39"/>
    </row>
    <row r="32" spans="1:3">
      <c r="A32" s="43"/>
      <c r="B32" s="45"/>
      <c r="C32" s="39"/>
    </row>
    <row r="33" spans="1:3">
      <c r="A33" s="45"/>
      <c r="B33" s="45"/>
      <c r="C33" s="39"/>
    </row>
    <row r="34" spans="1:3">
      <c r="A34" s="45"/>
      <c r="B34" s="45"/>
      <c r="C34" s="39"/>
    </row>
    <row r="35" spans="1:3">
      <c r="A35" s="45"/>
      <c r="B35" s="45"/>
      <c r="C35" s="39"/>
    </row>
    <row r="36" spans="1:3">
      <c r="A36" s="45"/>
      <c r="B36" s="45"/>
      <c r="C36" s="39"/>
    </row>
    <row r="37" spans="1:3">
      <c r="A37" s="45"/>
      <c r="B37" s="45"/>
      <c r="C37" s="39"/>
    </row>
    <row r="38" spans="1:3">
      <c r="A38" s="44"/>
      <c r="B38" s="45"/>
      <c r="C38" s="39"/>
    </row>
    <row r="39" spans="1:3">
      <c r="A39" s="44"/>
      <c r="B39" s="45"/>
      <c r="C39" s="39"/>
    </row>
    <row r="40" spans="1:3">
      <c r="A40" s="44"/>
      <c r="B40" s="45"/>
      <c r="C40" s="39"/>
    </row>
    <row r="41" spans="1:3">
      <c r="A41" s="44"/>
      <c r="B41" s="45"/>
      <c r="C41" s="39"/>
    </row>
    <row r="42" spans="1:3">
      <c r="A42" s="44"/>
      <c r="B42" s="45"/>
      <c r="C42" s="39"/>
    </row>
    <row r="43" spans="1:3">
      <c r="A43" s="45"/>
      <c r="B43" s="45"/>
      <c r="C43" s="39"/>
    </row>
    <row r="44" spans="1:3">
      <c r="A44" s="45"/>
      <c r="B44" s="45"/>
      <c r="C44" s="39"/>
    </row>
    <row r="45" spans="1:3">
      <c r="A45" s="45"/>
      <c r="B45" s="45"/>
      <c r="C45" s="39"/>
    </row>
    <row r="46" spans="1:3">
      <c r="A46" s="45"/>
      <c r="B46" s="45"/>
      <c r="C46" s="39"/>
    </row>
    <row r="47" spans="1:3">
      <c r="A47" s="45"/>
      <c r="B47" s="45"/>
    </row>
    <row r="48" spans="1:3">
      <c r="A48" s="45"/>
      <c r="B48" s="45"/>
    </row>
    <row r="49" spans="1:2">
      <c r="A49" s="45"/>
      <c r="B49" s="45"/>
    </row>
    <row r="50" spans="1:2">
      <c r="A50" s="45"/>
      <c r="B50" s="45"/>
    </row>
    <row r="51" spans="1:2">
      <c r="A51" s="45"/>
      <c r="B51" s="45"/>
    </row>
    <row r="52" spans="1:2">
      <c r="A52" s="45"/>
      <c r="B52" s="45"/>
    </row>
    <row r="53" spans="1:2">
      <c r="A53" s="45"/>
      <c r="B53" s="45"/>
    </row>
    <row r="54" spans="1:2">
      <c r="A54" s="45"/>
      <c r="B54" s="45"/>
    </row>
    <row r="55" spans="1:2">
      <c r="A55" s="45"/>
      <c r="B55" s="45"/>
    </row>
    <row r="56" spans="1:2">
      <c r="A56" s="45"/>
      <c r="B56" s="45"/>
    </row>
    <row r="57" spans="1:2">
      <c r="A57" s="45"/>
      <c r="B57" s="45"/>
    </row>
    <row r="58" spans="1:2">
      <c r="A58" s="45"/>
      <c r="B58" s="45"/>
    </row>
    <row r="59" spans="1:2">
      <c r="A59" s="45"/>
      <c r="B59" s="45"/>
    </row>
    <row r="60" spans="1:2">
      <c r="A60" s="45"/>
      <c r="B60" s="45"/>
    </row>
    <row r="61" spans="1:2">
      <c r="A61" s="45"/>
      <c r="B61" s="45"/>
    </row>
    <row r="62" spans="1:2">
      <c r="A62" s="45"/>
      <c r="B62" s="45"/>
    </row>
    <row r="63" spans="1:2">
      <c r="A63" s="45"/>
      <c r="B63" s="4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defaultRowHeight="12.75"/>
  <cols>
    <col min="1" max="4" width="25.7109375" customWidth="1"/>
  </cols>
  <sheetData>
    <row r="1" spans="1:6">
      <c r="E1">
        <v>31</v>
      </c>
    </row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116</v>
      </c>
      <c r="C4" t="s">
        <v>116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636899</v>
      </c>
      <c r="F5">
        <v>449511</v>
      </c>
    </row>
    <row r="6" spans="1:6">
      <c r="A6" t="s">
        <v>377</v>
      </c>
      <c r="B6" t="s">
        <v>118</v>
      </c>
      <c r="C6" t="s">
        <v>118</v>
      </c>
      <c r="D6" t="s">
        <v>116</v>
      </c>
      <c r="E6">
        <v>98460</v>
      </c>
      <c r="F6">
        <v>272031</v>
      </c>
    </row>
    <row r="7" spans="1:6">
      <c r="A7" t="s">
        <v>378</v>
      </c>
      <c r="B7" t="s">
        <v>352</v>
      </c>
      <c r="C7" t="s">
        <v>137</v>
      </c>
      <c r="D7" t="s">
        <v>116</v>
      </c>
      <c r="E7">
        <v>439009</v>
      </c>
      <c r="F7">
        <v>324189</v>
      </c>
    </row>
    <row r="8" spans="1:6">
      <c r="A8" t="s">
        <v>379</v>
      </c>
      <c r="B8" t="s">
        <v>126</v>
      </c>
      <c r="C8" t="s">
        <v>126</v>
      </c>
      <c r="D8" t="s">
        <v>116</v>
      </c>
      <c r="E8">
        <v>55641</v>
      </c>
      <c r="F8">
        <v>31688</v>
      </c>
    </row>
    <row r="9" spans="1:6">
      <c r="A9" t="s">
        <v>380</v>
      </c>
      <c r="B9" t="s">
        <v>134</v>
      </c>
      <c r="C9" t="s">
        <v>134</v>
      </c>
      <c r="D9" t="s">
        <v>116</v>
      </c>
      <c r="E9">
        <v>72470</v>
      </c>
      <c r="F9">
        <v>80948</v>
      </c>
    </row>
    <row r="10" spans="1:6">
      <c r="A10" t="s">
        <v>381</v>
      </c>
      <c r="B10" t="s">
        <v>12</v>
      </c>
      <c r="C10" t="s">
        <v>12</v>
      </c>
      <c r="D10" t="s">
        <v>116</v>
      </c>
      <c r="E10">
        <v>1302479</v>
      </c>
      <c r="F10">
        <v>1158367</v>
      </c>
    </row>
    <row r="11" spans="1:6">
      <c r="A11" t="s">
        <v>382</v>
      </c>
      <c r="B11" t="s">
        <v>103</v>
      </c>
      <c r="C11" t="s">
        <v>103</v>
      </c>
      <c r="D11" t="s">
        <v>80</v>
      </c>
      <c r="E11">
        <v>9112</v>
      </c>
      <c r="F11">
        <v>39948</v>
      </c>
    </row>
    <row r="12" spans="1:6">
      <c r="A12" t="s">
        <v>383</v>
      </c>
      <c r="B12" t="s">
        <v>84</v>
      </c>
      <c r="C12" t="s">
        <v>84</v>
      </c>
      <c r="D12" t="s">
        <v>80</v>
      </c>
      <c r="E12">
        <v>521329</v>
      </c>
      <c r="F12">
        <v>348793</v>
      </c>
    </row>
    <row r="13" spans="1:6">
      <c r="A13" t="s">
        <v>384</v>
      </c>
      <c r="B13" t="s">
        <v>103</v>
      </c>
      <c r="C13" t="s">
        <v>103</v>
      </c>
      <c r="D13" t="s">
        <v>80</v>
      </c>
      <c r="E13">
        <v>45913</v>
      </c>
      <c r="F13">
        <v>54606</v>
      </c>
    </row>
    <row r="14" spans="1:6">
      <c r="A14" t="s">
        <v>385</v>
      </c>
      <c r="B14" t="s">
        <v>386</v>
      </c>
      <c r="C14" t="s">
        <v>92</v>
      </c>
      <c r="D14" t="s">
        <v>80</v>
      </c>
      <c r="E14">
        <v>81949</v>
      </c>
      <c r="F14">
        <v>89068</v>
      </c>
    </row>
    <row r="15" spans="1:6">
      <c r="A15" t="s">
        <v>387</v>
      </c>
      <c r="B15" t="s">
        <v>101</v>
      </c>
      <c r="C15" t="s">
        <v>101</v>
      </c>
      <c r="D15" t="s">
        <v>80</v>
      </c>
      <c r="E15">
        <v>64689</v>
      </c>
      <c r="F15">
        <v>49334</v>
      </c>
    </row>
    <row r="16" spans="1:6">
      <c r="A16" t="s">
        <v>388</v>
      </c>
      <c r="B16" t="s">
        <v>113</v>
      </c>
      <c r="C16" t="s">
        <v>113</v>
      </c>
      <c r="D16" t="s">
        <v>80</v>
      </c>
      <c r="E16">
        <v>26987</v>
      </c>
      <c r="F16">
        <v>43893</v>
      </c>
    </row>
    <row r="17" spans="1:6">
      <c r="A17" t="s">
        <v>389</v>
      </c>
      <c r="D17" t="s">
        <v>80</v>
      </c>
      <c r="E17">
        <v>2052458</v>
      </c>
      <c r="F17">
        <v>1784009</v>
      </c>
    </row>
    <row r="18" spans="1:6">
      <c r="A18" t="s">
        <v>390</v>
      </c>
      <c r="D18" t="s">
        <v>80</v>
      </c>
    </row>
    <row r="19" spans="1:6">
      <c r="A19" t="s">
        <v>391</v>
      </c>
      <c r="B19" t="s">
        <v>141</v>
      </c>
      <c r="C19" t="s">
        <v>141</v>
      </c>
      <c r="D19" t="s">
        <v>141</v>
      </c>
    </row>
    <row r="20" spans="1:6">
      <c r="A20" t="s">
        <v>392</v>
      </c>
      <c r="B20" t="s">
        <v>392</v>
      </c>
      <c r="C20" t="s">
        <v>163</v>
      </c>
      <c r="D20" t="s">
        <v>141</v>
      </c>
      <c r="E20">
        <v>64256</v>
      </c>
      <c r="F20">
        <v>36776</v>
      </c>
    </row>
    <row r="21" spans="1:6">
      <c r="A21" t="s">
        <v>393</v>
      </c>
      <c r="B21" t="s">
        <v>151</v>
      </c>
      <c r="C21" t="s">
        <v>151</v>
      </c>
      <c r="D21" t="s">
        <v>141</v>
      </c>
      <c r="E21">
        <v>234679</v>
      </c>
      <c r="F21">
        <v>195562</v>
      </c>
    </row>
    <row r="22" spans="1:6">
      <c r="A22" t="s">
        <v>394</v>
      </c>
      <c r="B22" t="s">
        <v>395</v>
      </c>
      <c r="C22" t="s">
        <v>162</v>
      </c>
      <c r="D22" t="s">
        <v>141</v>
      </c>
      <c r="E22">
        <v>393138</v>
      </c>
      <c r="F22">
        <v>267713</v>
      </c>
    </row>
    <row r="23" spans="1:6">
      <c r="A23" t="s">
        <v>396</v>
      </c>
      <c r="B23" t="s">
        <v>13</v>
      </c>
      <c r="C23" t="s">
        <v>13</v>
      </c>
      <c r="D23" t="s">
        <v>141</v>
      </c>
      <c r="E23">
        <v>692073</v>
      </c>
      <c r="F23">
        <v>500051</v>
      </c>
    </row>
    <row r="24" spans="1:6">
      <c r="A24" t="s">
        <v>397</v>
      </c>
      <c r="B24" t="s">
        <v>159</v>
      </c>
      <c r="C24" t="s">
        <v>159</v>
      </c>
      <c r="D24" t="s">
        <v>141</v>
      </c>
      <c r="E24">
        <v>78008</v>
      </c>
      <c r="F24">
        <v>114091</v>
      </c>
    </row>
    <row r="25" spans="1:6">
      <c r="A25" t="s">
        <v>398</v>
      </c>
      <c r="B25" t="s">
        <v>180</v>
      </c>
      <c r="C25" t="s">
        <v>180</v>
      </c>
      <c r="D25" t="s">
        <v>165</v>
      </c>
      <c r="E25">
        <v>29486</v>
      </c>
      <c r="F25">
        <v>15579</v>
      </c>
    </row>
    <row r="26" spans="1:6">
      <c r="A26" t="s">
        <v>399</v>
      </c>
      <c r="B26" t="s">
        <v>164</v>
      </c>
      <c r="C26" t="s">
        <v>164</v>
      </c>
      <c r="D26" t="s">
        <v>165</v>
      </c>
      <c r="E26">
        <v>799567</v>
      </c>
      <c r="F26">
        <v>629721</v>
      </c>
    </row>
    <row r="27" spans="1:6">
      <c r="A27" t="s">
        <v>400</v>
      </c>
      <c r="B27" t="s">
        <v>180</v>
      </c>
      <c r="C27" t="s">
        <v>180</v>
      </c>
      <c r="D27" t="s">
        <v>165</v>
      </c>
    </row>
    <row r="28" spans="1:6">
      <c r="A28" t="s">
        <v>401</v>
      </c>
      <c r="B28" t="s">
        <v>181</v>
      </c>
      <c r="C28" t="s">
        <v>181</v>
      </c>
      <c r="D28" t="s">
        <v>165</v>
      </c>
    </row>
    <row r="29" spans="1:6">
      <c r="A29" t="s">
        <v>402</v>
      </c>
      <c r="D29" t="s">
        <v>165</v>
      </c>
    </row>
    <row r="30" spans="1:6">
      <c r="A30" t="s">
        <v>403</v>
      </c>
      <c r="B30" t="s">
        <v>182</v>
      </c>
      <c r="C30" t="s">
        <v>182</v>
      </c>
      <c r="D30" t="s">
        <v>181</v>
      </c>
      <c r="E30">
        <v>8</v>
      </c>
      <c r="F30">
        <v>8</v>
      </c>
    </row>
    <row r="31" spans="1:6">
      <c r="A31" t="s">
        <v>404</v>
      </c>
      <c r="B31" t="s">
        <v>182</v>
      </c>
      <c r="C31" t="s">
        <v>182</v>
      </c>
      <c r="D31" t="s">
        <v>181</v>
      </c>
      <c r="E31">
        <v>877514</v>
      </c>
      <c r="F31">
        <v>886435</v>
      </c>
    </row>
    <row r="32" spans="1:6">
      <c r="A32" t="s">
        <v>405</v>
      </c>
      <c r="B32" t="s">
        <v>185</v>
      </c>
      <c r="C32" t="s">
        <v>185</v>
      </c>
      <c r="D32" t="s">
        <v>181</v>
      </c>
      <c r="E32">
        <v>-2774</v>
      </c>
      <c r="F32">
        <v>571</v>
      </c>
    </row>
    <row r="33" spans="1:6">
      <c r="A33" t="s">
        <v>406</v>
      </c>
      <c r="B33" t="s">
        <v>187</v>
      </c>
      <c r="C33" t="s">
        <v>187</v>
      </c>
      <c r="D33" t="s">
        <v>181</v>
      </c>
      <c r="E33">
        <v>378143</v>
      </c>
      <c r="F33">
        <v>267274</v>
      </c>
    </row>
    <row r="34" spans="1:6">
      <c r="A34" t="s">
        <v>407</v>
      </c>
      <c r="B34" t="s">
        <v>195</v>
      </c>
      <c r="C34" t="s">
        <v>195</v>
      </c>
      <c r="D34" t="s">
        <v>181</v>
      </c>
      <c r="E34">
        <v>1252891</v>
      </c>
      <c r="F34">
        <v>1154288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2"/>
  <sheetViews>
    <sheetView workbookViewId="0">
      <selection activeCell="A15" sqref="A15"/>
    </sheetView>
  </sheetViews>
  <sheetFormatPr defaultRowHeight="12.75"/>
  <cols>
    <col min="1" max="4" width="25.7109375" customWidth="1"/>
  </cols>
  <sheetData>
    <row r="3" spans="1:7">
      <c r="A3" t="s">
        <v>408</v>
      </c>
      <c r="B3" t="s">
        <v>409</v>
      </c>
      <c r="C3" t="s">
        <v>26</v>
      </c>
      <c r="D3" t="s">
        <v>410</v>
      </c>
      <c r="E3">
        <v>1966492</v>
      </c>
      <c r="F3">
        <v>1473413</v>
      </c>
      <c r="G3">
        <v>1079874</v>
      </c>
    </row>
    <row r="4" spans="1:7">
      <c r="A4" t="s">
        <v>411</v>
      </c>
      <c r="B4" t="s">
        <v>27</v>
      </c>
      <c r="C4" t="s">
        <v>27</v>
      </c>
      <c r="D4" t="s">
        <v>410</v>
      </c>
      <c r="E4">
        <v>518625</v>
      </c>
      <c r="F4">
        <v>356466</v>
      </c>
      <c r="G4">
        <v>264580</v>
      </c>
    </row>
    <row r="5" spans="1:7">
      <c r="A5" t="s">
        <v>412</v>
      </c>
      <c r="B5" t="s">
        <v>413</v>
      </c>
      <c r="C5" t="s">
        <v>32</v>
      </c>
      <c r="D5" t="s">
        <v>410</v>
      </c>
      <c r="E5">
        <v>1447867</v>
      </c>
      <c r="F5">
        <v>1116947</v>
      </c>
      <c r="G5">
        <v>815294</v>
      </c>
    </row>
    <row r="6" spans="1:7">
      <c r="A6" t="s">
        <v>414</v>
      </c>
      <c r="B6" t="s">
        <v>58</v>
      </c>
      <c r="C6" t="s">
        <v>58</v>
      </c>
      <c r="D6" t="s">
        <v>410</v>
      </c>
    </row>
    <row r="7" spans="1:7">
      <c r="A7" t="s">
        <v>415</v>
      </c>
      <c r="B7" t="s">
        <v>36</v>
      </c>
      <c r="C7" t="s">
        <v>36</v>
      </c>
      <c r="D7" t="s">
        <v>410</v>
      </c>
      <c r="E7">
        <v>852404</v>
      </c>
      <c r="F7">
        <v>665777</v>
      </c>
      <c r="G7">
        <v>490653</v>
      </c>
    </row>
    <row r="8" spans="1:7">
      <c r="A8" t="s">
        <v>416</v>
      </c>
      <c r="B8" t="s">
        <v>37</v>
      </c>
      <c r="C8" t="s">
        <v>37</v>
      </c>
      <c r="D8" t="s">
        <v>410</v>
      </c>
      <c r="E8">
        <v>128899</v>
      </c>
      <c r="F8">
        <v>97559</v>
      </c>
      <c r="G8">
        <v>75720</v>
      </c>
    </row>
    <row r="9" spans="1:7">
      <c r="A9" t="s">
        <v>417</v>
      </c>
      <c r="B9" t="s">
        <v>45</v>
      </c>
      <c r="C9" t="s">
        <v>45</v>
      </c>
      <c r="D9" t="s">
        <v>410</v>
      </c>
      <c r="E9">
        <v>981303</v>
      </c>
      <c r="F9">
        <v>763336</v>
      </c>
      <c r="G9">
        <v>566373</v>
      </c>
    </row>
    <row r="10" spans="1:7">
      <c r="A10" t="s">
        <v>418</v>
      </c>
      <c r="B10" t="s">
        <v>410</v>
      </c>
      <c r="C10" t="s">
        <v>26</v>
      </c>
      <c r="D10" t="s">
        <v>410</v>
      </c>
      <c r="E10">
        <v>466564</v>
      </c>
      <c r="F10">
        <v>353611</v>
      </c>
      <c r="G10">
        <v>248921</v>
      </c>
    </row>
    <row r="11" spans="1:7">
      <c r="A11" t="s">
        <v>419</v>
      </c>
      <c r="B11" t="s">
        <v>54</v>
      </c>
      <c r="C11" t="s">
        <v>54</v>
      </c>
      <c r="D11" t="s">
        <v>410</v>
      </c>
      <c r="E11">
        <v>8576</v>
      </c>
      <c r="F11">
        <v>6948</v>
      </c>
      <c r="G11">
        <v>4213</v>
      </c>
    </row>
    <row r="12" spans="1:7">
      <c r="A12" t="s">
        <v>420</v>
      </c>
      <c r="B12" t="s">
        <v>421</v>
      </c>
      <c r="C12" t="s">
        <v>33</v>
      </c>
      <c r="D12" t="s">
        <v>410</v>
      </c>
      <c r="E12">
        <v>-8489</v>
      </c>
      <c r="F12">
        <v>4240</v>
      </c>
      <c r="G12">
        <v>-10568</v>
      </c>
    </row>
    <row r="13" spans="1:7">
      <c r="A13" t="s">
        <v>422</v>
      </c>
      <c r="B13" t="s">
        <v>61</v>
      </c>
      <c r="C13" t="s">
        <v>61</v>
      </c>
      <c r="D13" t="s">
        <v>410</v>
      </c>
      <c r="E13">
        <v>466651</v>
      </c>
      <c r="F13">
        <v>364799</v>
      </c>
      <c r="G13">
        <v>242566</v>
      </c>
    </row>
    <row r="14" spans="1:7">
      <c r="A14" t="s">
        <v>423</v>
      </c>
      <c r="B14" t="s">
        <v>62</v>
      </c>
      <c r="C14" t="s">
        <v>62</v>
      </c>
      <c r="D14" t="s">
        <v>410</v>
      </c>
      <c r="E14">
        <v>57723</v>
      </c>
      <c r="F14">
        <v>130162</v>
      </c>
      <c r="G14">
        <v>51200</v>
      </c>
    </row>
    <row r="15" spans="1:7">
      <c r="A15" t="s">
        <v>424</v>
      </c>
      <c r="B15" t="s">
        <v>56</v>
      </c>
      <c r="C15" t="s">
        <v>56</v>
      </c>
      <c r="D15" t="s">
        <v>410</v>
      </c>
      <c r="E15">
        <v>8693</v>
      </c>
      <c r="F15">
        <v>3219</v>
      </c>
      <c r="G15">
        <v>1684</v>
      </c>
    </row>
    <row r="16" spans="1:7">
      <c r="A16" t="s">
        <v>425</v>
      </c>
      <c r="B16" t="s">
        <v>70</v>
      </c>
      <c r="C16" t="s">
        <v>70</v>
      </c>
      <c r="D16" t="s">
        <v>410</v>
      </c>
      <c r="E16">
        <v>400235</v>
      </c>
      <c r="F16">
        <v>231418</v>
      </c>
      <c r="G16">
        <v>189682</v>
      </c>
    </row>
    <row r="17" spans="1:7">
      <c r="A17" t="s">
        <v>426</v>
      </c>
      <c r="D17" t="s">
        <v>410</v>
      </c>
    </row>
    <row r="18" spans="1:7">
      <c r="A18" t="s">
        <v>427</v>
      </c>
      <c r="D18" t="s">
        <v>410</v>
      </c>
      <c r="E18">
        <v>500</v>
      </c>
      <c r="F18">
        <v>289</v>
      </c>
      <c r="G18">
        <v>238</v>
      </c>
    </row>
    <row r="19" spans="1:7">
      <c r="A19" t="s">
        <v>428</v>
      </c>
      <c r="D19" t="s">
        <v>410</v>
      </c>
      <c r="E19">
        <v>492</v>
      </c>
      <c r="F19">
        <v>283</v>
      </c>
      <c r="G19">
        <v>233</v>
      </c>
    </row>
    <row r="20" spans="1:7">
      <c r="A20" t="s">
        <v>429</v>
      </c>
      <c r="D20" t="s">
        <v>410</v>
      </c>
    </row>
    <row r="21" spans="1:7">
      <c r="A21" t="s">
        <v>427</v>
      </c>
      <c r="D21" t="s">
        <v>410</v>
      </c>
      <c r="E21">
        <v>80064</v>
      </c>
      <c r="F21">
        <v>80085</v>
      </c>
      <c r="G21">
        <v>79856</v>
      </c>
    </row>
    <row r="22" spans="1:7">
      <c r="A22" t="s">
        <v>430</v>
      </c>
      <c r="D22" t="s">
        <v>410</v>
      </c>
    </row>
    <row r="23" spans="1:7">
      <c r="A23" t="s">
        <v>431</v>
      </c>
      <c r="D23" t="s">
        <v>410</v>
      </c>
    </row>
    <row r="24" spans="1:7">
      <c r="A24" t="s">
        <v>432</v>
      </c>
      <c r="D24" t="s">
        <v>410</v>
      </c>
    </row>
    <row r="25" spans="1:7">
      <c r="D25" t="s">
        <v>410</v>
      </c>
    </row>
    <row r="26" spans="1:7">
      <c r="D26" t="s">
        <v>410</v>
      </c>
    </row>
    <row r="27" spans="1:7">
      <c r="A27" t="s">
        <v>425</v>
      </c>
      <c r="B27" t="s">
        <v>70</v>
      </c>
      <c r="C27" t="s">
        <v>70</v>
      </c>
      <c r="D27" t="s">
        <v>410</v>
      </c>
      <c r="E27">
        <v>400235</v>
      </c>
      <c r="F27">
        <v>231418</v>
      </c>
      <c r="G27">
        <v>189682</v>
      </c>
    </row>
    <row r="28" spans="1:7">
      <c r="A28" t="s">
        <v>433</v>
      </c>
      <c r="B28" t="s">
        <v>59</v>
      </c>
      <c r="C28" t="s">
        <v>59</v>
      </c>
      <c r="D28" t="s">
        <v>410</v>
      </c>
      <c r="E28">
        <v>-3631</v>
      </c>
      <c r="F28">
        <v>1741</v>
      </c>
      <c r="G28">
        <v>-670</v>
      </c>
    </row>
    <row r="29" spans="1:7">
      <c r="A29" t="s">
        <v>434</v>
      </c>
      <c r="D29" t="s">
        <v>410</v>
      </c>
      <c r="E29">
        <v>286</v>
      </c>
      <c r="F29">
        <v>-232</v>
      </c>
      <c r="G29">
        <v>712</v>
      </c>
    </row>
    <row r="30" spans="1:7">
      <c r="A30" t="s">
        <v>435</v>
      </c>
      <c r="B30" t="s">
        <v>436</v>
      </c>
      <c r="C30" t="s">
        <v>436</v>
      </c>
      <c r="D30" t="s">
        <v>410</v>
      </c>
      <c r="E30">
        <v>-3345</v>
      </c>
      <c r="F30">
        <v>1509</v>
      </c>
      <c r="G30">
        <v>42</v>
      </c>
    </row>
    <row r="31" spans="1:7">
      <c r="A31" t="s">
        <v>437</v>
      </c>
      <c r="B31" t="s">
        <v>436</v>
      </c>
      <c r="C31" t="s">
        <v>436</v>
      </c>
      <c r="D31" t="s">
        <v>410</v>
      </c>
      <c r="E31">
        <v>396890</v>
      </c>
      <c r="F31">
        <v>232927</v>
      </c>
      <c r="G31">
        <v>189724</v>
      </c>
    </row>
    <row r="32" spans="1:7">
      <c r="A32" t="s">
        <v>438</v>
      </c>
      <c r="D32" t="s">
        <v>410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defaultRowHeight="12.75"/>
  <cols>
    <col min="1" max="4" width="25.7109375" customWidth="1"/>
  </cols>
  <sheetData>
    <row r="1" spans="1:7">
      <c r="F1">
        <v>31</v>
      </c>
    </row>
    <row r="2" spans="1:7">
      <c r="E2">
        <v>2018</v>
      </c>
      <c r="F2">
        <v>2017</v>
      </c>
      <c r="G2">
        <v>2016</v>
      </c>
    </row>
    <row r="3" spans="1:7">
      <c r="A3" t="s">
        <v>439</v>
      </c>
      <c r="B3" t="s">
        <v>231</v>
      </c>
      <c r="C3" t="s">
        <v>231</v>
      </c>
      <c r="D3" t="s">
        <v>440</v>
      </c>
    </row>
    <row r="4" spans="1:7">
      <c r="A4" t="s">
        <v>425</v>
      </c>
      <c r="B4" t="s">
        <v>232</v>
      </c>
      <c r="C4" t="s">
        <v>232</v>
      </c>
      <c r="D4" t="s">
        <v>440</v>
      </c>
      <c r="E4">
        <v>400235</v>
      </c>
      <c r="F4">
        <v>231418</v>
      </c>
      <c r="G4">
        <v>189682</v>
      </c>
    </row>
    <row r="5" spans="1:7">
      <c r="A5" t="s">
        <v>441</v>
      </c>
    </row>
    <row r="6" spans="1:7">
      <c r="A6" t="s">
        <v>442</v>
      </c>
      <c r="E6">
        <v>-15680</v>
      </c>
      <c r="F6">
        <v>17572</v>
      </c>
      <c r="G6">
        <v>-16401</v>
      </c>
    </row>
    <row r="7" spans="1:7">
      <c r="A7" t="s">
        <v>443</v>
      </c>
      <c r="B7" t="s">
        <v>236</v>
      </c>
      <c r="C7" t="s">
        <v>236</v>
      </c>
      <c r="D7" t="s">
        <v>440</v>
      </c>
      <c r="E7">
        <v>54727</v>
      </c>
      <c r="F7">
        <v>37739</v>
      </c>
      <c r="G7">
        <v>24002</v>
      </c>
    </row>
    <row r="8" spans="1:7">
      <c r="A8" t="s">
        <v>444</v>
      </c>
      <c r="B8" t="s">
        <v>248</v>
      </c>
      <c r="C8" t="s">
        <v>248</v>
      </c>
      <c r="D8" t="s">
        <v>440</v>
      </c>
      <c r="E8">
        <v>70763</v>
      </c>
      <c r="F8">
        <v>58854</v>
      </c>
      <c r="G8">
        <v>54148</v>
      </c>
    </row>
    <row r="9" spans="1:7">
      <c r="A9" t="s">
        <v>445</v>
      </c>
      <c r="B9" t="s">
        <v>243</v>
      </c>
      <c r="C9" t="s">
        <v>243</v>
      </c>
      <c r="D9" t="s">
        <v>440</v>
      </c>
      <c r="G9">
        <v>15888</v>
      </c>
    </row>
    <row r="10" spans="1:7">
      <c r="A10" t="s">
        <v>446</v>
      </c>
      <c r="G10">
        <v>-16773</v>
      </c>
    </row>
    <row r="11" spans="1:7">
      <c r="A11" t="s">
        <v>447</v>
      </c>
      <c r="E11">
        <v>8693</v>
      </c>
      <c r="F11">
        <v>3219</v>
      </c>
      <c r="G11">
        <v>1684</v>
      </c>
    </row>
    <row r="12" spans="1:7">
      <c r="A12" t="s">
        <v>448</v>
      </c>
      <c r="B12" t="s">
        <v>279</v>
      </c>
      <c r="C12" t="s">
        <v>279</v>
      </c>
      <c r="E12">
        <v>17252</v>
      </c>
      <c r="F12">
        <v>13847</v>
      </c>
      <c r="G12">
        <v>12031</v>
      </c>
    </row>
    <row r="13" spans="1:7">
      <c r="A13" t="s">
        <v>449</v>
      </c>
    </row>
    <row r="14" spans="1:7">
      <c r="A14" t="s">
        <v>450</v>
      </c>
      <c r="B14" t="s">
        <v>265</v>
      </c>
      <c r="C14" t="s">
        <v>265</v>
      </c>
      <c r="D14" t="s">
        <v>440</v>
      </c>
      <c r="E14">
        <v>-109224</v>
      </c>
      <c r="F14">
        <v>-90990</v>
      </c>
      <c r="G14">
        <v>-95808</v>
      </c>
    </row>
    <row r="15" spans="1:7">
      <c r="A15" t="s">
        <v>379</v>
      </c>
      <c r="B15" t="s">
        <v>261</v>
      </c>
      <c r="C15" t="s">
        <v>261</v>
      </c>
      <c r="D15" t="s">
        <v>440</v>
      </c>
      <c r="E15">
        <v>-24109</v>
      </c>
      <c r="F15">
        <v>-5481</v>
      </c>
      <c r="G15">
        <v>-7663</v>
      </c>
    </row>
    <row r="16" spans="1:7">
      <c r="A16" t="s">
        <v>451</v>
      </c>
      <c r="B16" t="s">
        <v>264</v>
      </c>
      <c r="C16" t="s">
        <v>264</v>
      </c>
      <c r="D16" t="s">
        <v>440</v>
      </c>
      <c r="E16">
        <v>-9122</v>
      </c>
      <c r="F16">
        <v>-8669</v>
      </c>
      <c r="G16">
        <v>-9390</v>
      </c>
    </row>
    <row r="17" spans="1:7">
      <c r="A17" t="s">
        <v>392</v>
      </c>
      <c r="B17" t="s">
        <v>275</v>
      </c>
      <c r="C17" t="s">
        <v>275</v>
      </c>
      <c r="D17" t="s">
        <v>440</v>
      </c>
      <c r="E17">
        <v>25045</v>
      </c>
      <c r="F17">
        <v>8175</v>
      </c>
      <c r="G17">
        <v>-3395</v>
      </c>
    </row>
    <row r="18" spans="1:7">
      <c r="A18" t="s">
        <v>452</v>
      </c>
      <c r="B18" t="s">
        <v>277</v>
      </c>
      <c r="C18" t="s">
        <v>277</v>
      </c>
      <c r="D18" t="s">
        <v>440</v>
      </c>
      <c r="E18">
        <v>36250</v>
      </c>
      <c r="F18">
        <v>24235</v>
      </c>
      <c r="G18">
        <v>31371</v>
      </c>
    </row>
    <row r="19" spans="1:7">
      <c r="A19" t="s">
        <v>453</v>
      </c>
      <c r="B19" t="s">
        <v>454</v>
      </c>
      <c r="C19" t="s">
        <v>247</v>
      </c>
      <c r="D19" t="s">
        <v>440</v>
      </c>
      <c r="E19">
        <v>-36548</v>
      </c>
      <c r="F19">
        <v>68958</v>
      </c>
      <c r="G19">
        <v>7622</v>
      </c>
    </row>
    <row r="20" spans="1:7">
      <c r="A20" t="s">
        <v>394</v>
      </c>
      <c r="B20" t="s">
        <v>269</v>
      </c>
      <c r="C20" t="s">
        <v>269</v>
      </c>
      <c r="D20" t="s">
        <v>440</v>
      </c>
      <c r="E20">
        <v>136399</v>
      </c>
      <c r="F20">
        <v>79662</v>
      </c>
      <c r="G20">
        <v>60656</v>
      </c>
    </row>
    <row r="21" spans="1:7">
      <c r="A21" t="s">
        <v>455</v>
      </c>
      <c r="B21" t="s">
        <v>285</v>
      </c>
      <c r="C21" t="s">
        <v>285</v>
      </c>
      <c r="D21" t="s">
        <v>440</v>
      </c>
      <c r="E21">
        <v>554681</v>
      </c>
      <c r="F21">
        <v>438539</v>
      </c>
      <c r="G21">
        <v>247654</v>
      </c>
    </row>
    <row r="22" spans="1:7">
      <c r="A22" t="s">
        <v>456</v>
      </c>
      <c r="B22" t="s">
        <v>286</v>
      </c>
      <c r="C22" t="s">
        <v>286</v>
      </c>
      <c r="D22" t="s">
        <v>457</v>
      </c>
    </row>
    <row r="23" spans="1:7">
      <c r="A23" t="s">
        <v>458</v>
      </c>
      <c r="B23" t="s">
        <v>287</v>
      </c>
      <c r="C23" t="s">
        <v>287</v>
      </c>
      <c r="D23" t="s">
        <v>457</v>
      </c>
      <c r="E23">
        <v>-223312</v>
      </c>
      <c r="F23">
        <v>-195695</v>
      </c>
      <c r="G23">
        <v>-70576</v>
      </c>
    </row>
    <row r="24" spans="1:7">
      <c r="A24" t="s">
        <v>459</v>
      </c>
      <c r="B24" t="s">
        <v>290</v>
      </c>
      <c r="C24" t="s">
        <v>290</v>
      </c>
      <c r="D24" t="s">
        <v>457</v>
      </c>
      <c r="E24">
        <v>-180191</v>
      </c>
      <c r="F24">
        <v>-390244</v>
      </c>
      <c r="G24">
        <v>-405612</v>
      </c>
    </row>
    <row r="25" spans="1:7">
      <c r="A25" t="s">
        <v>460</v>
      </c>
      <c r="B25" t="s">
        <v>291</v>
      </c>
      <c r="C25" t="s">
        <v>291</v>
      </c>
      <c r="D25" t="s">
        <v>457</v>
      </c>
      <c r="E25">
        <v>375105</v>
      </c>
      <c r="F25">
        <v>349240</v>
      </c>
      <c r="G25">
        <v>387873</v>
      </c>
    </row>
    <row r="26" spans="1:7">
      <c r="A26" t="s">
        <v>461</v>
      </c>
      <c r="B26" t="s">
        <v>291</v>
      </c>
      <c r="C26" t="s">
        <v>291</v>
      </c>
      <c r="D26" t="s">
        <v>457</v>
      </c>
      <c r="E26">
        <v>9560</v>
      </c>
      <c r="F26">
        <v>39536</v>
      </c>
      <c r="G26">
        <v>216119</v>
      </c>
    </row>
    <row r="27" spans="1:7">
      <c r="A27" t="s">
        <v>462</v>
      </c>
      <c r="D27" t="s">
        <v>457</v>
      </c>
      <c r="E27">
        <v>-5000</v>
      </c>
      <c r="F27">
        <v>-12764</v>
      </c>
      <c r="G27">
        <v>-46745</v>
      </c>
    </row>
    <row r="28" spans="1:7">
      <c r="A28" t="s">
        <v>463</v>
      </c>
      <c r="B28" t="s">
        <v>290</v>
      </c>
      <c r="C28" t="s">
        <v>290</v>
      </c>
      <c r="D28" t="s">
        <v>457</v>
      </c>
      <c r="F28">
        <v>-36000</v>
      </c>
    </row>
    <row r="29" spans="1:7">
      <c r="A29" t="s">
        <v>464</v>
      </c>
      <c r="D29" t="s">
        <v>457</v>
      </c>
      <c r="E29">
        <v>30000</v>
      </c>
      <c r="F29">
        <v>6000</v>
      </c>
    </row>
    <row r="30" spans="1:7">
      <c r="A30" t="s">
        <v>465</v>
      </c>
      <c r="B30" t="s">
        <v>287</v>
      </c>
      <c r="C30" t="s">
        <v>287</v>
      </c>
      <c r="D30" t="s">
        <v>457</v>
      </c>
      <c r="F30">
        <v>-8953</v>
      </c>
    </row>
    <row r="31" spans="1:7">
      <c r="A31" t="s">
        <v>466</v>
      </c>
      <c r="B31" t="s">
        <v>286</v>
      </c>
      <c r="C31" t="s">
        <v>286</v>
      </c>
      <c r="D31" t="s">
        <v>457</v>
      </c>
      <c r="E31">
        <v>765</v>
      </c>
      <c r="F31">
        <v>-2597</v>
      </c>
      <c r="G31">
        <v>-8031</v>
      </c>
    </row>
    <row r="32" spans="1:7">
      <c r="A32" t="s">
        <v>467</v>
      </c>
      <c r="B32" t="s">
        <v>296</v>
      </c>
      <c r="C32" t="s">
        <v>296</v>
      </c>
      <c r="D32" t="s">
        <v>457</v>
      </c>
      <c r="E32">
        <v>6927</v>
      </c>
      <c r="F32">
        <v>-251477</v>
      </c>
      <c r="G32">
        <v>73028</v>
      </c>
    </row>
    <row r="33" spans="1:7">
      <c r="A33" t="s">
        <v>468</v>
      </c>
      <c r="B33" t="s">
        <v>297</v>
      </c>
      <c r="C33" t="s">
        <v>297</v>
      </c>
      <c r="D33" t="s">
        <v>469</v>
      </c>
    </row>
    <row r="34" spans="1:7">
      <c r="A34" t="s">
        <v>470</v>
      </c>
      <c r="B34" t="s">
        <v>298</v>
      </c>
      <c r="C34" t="s">
        <v>298</v>
      </c>
      <c r="D34" t="s">
        <v>469</v>
      </c>
      <c r="E34">
        <v>16635</v>
      </c>
      <c r="F34">
        <v>14461</v>
      </c>
      <c r="G34">
        <v>13778</v>
      </c>
    </row>
    <row r="35" spans="1:7">
      <c r="A35" t="s">
        <v>471</v>
      </c>
      <c r="B35" t="s">
        <v>298</v>
      </c>
      <c r="C35" t="s">
        <v>298</v>
      </c>
      <c r="D35" t="s">
        <v>469</v>
      </c>
      <c r="E35">
        <v>-300002</v>
      </c>
      <c r="F35">
        <v>-103793</v>
      </c>
      <c r="G35">
        <v>-96218</v>
      </c>
    </row>
    <row r="36" spans="1:7">
      <c r="A36" t="s">
        <v>446</v>
      </c>
      <c r="B36" t="s">
        <v>243</v>
      </c>
      <c r="C36" t="s">
        <v>243</v>
      </c>
      <c r="D36" t="s">
        <v>440</v>
      </c>
      <c r="G36">
        <v>16773</v>
      </c>
    </row>
    <row r="37" spans="1:7">
      <c r="A37" t="s">
        <v>472</v>
      </c>
      <c r="D37" t="s">
        <v>457</v>
      </c>
      <c r="E37">
        <v>-86067</v>
      </c>
      <c r="F37">
        <v>-46168</v>
      </c>
      <c r="G37">
        <v>-29857</v>
      </c>
    </row>
    <row r="38" spans="1:7">
      <c r="A38" t="s">
        <v>473</v>
      </c>
      <c r="B38" t="s">
        <v>311</v>
      </c>
      <c r="C38" t="s">
        <v>311</v>
      </c>
      <c r="D38" t="s">
        <v>469</v>
      </c>
      <c r="E38">
        <v>-369434</v>
      </c>
      <c r="F38">
        <v>-135500</v>
      </c>
      <c r="G38">
        <v>-95524</v>
      </c>
    </row>
    <row r="39" spans="1:7">
      <c r="A39" t="s">
        <v>474</v>
      </c>
      <c r="B39" t="s">
        <v>313</v>
      </c>
      <c r="C39" t="s">
        <v>313</v>
      </c>
      <c r="D39" t="s">
        <v>469</v>
      </c>
      <c r="E39">
        <v>-4733</v>
      </c>
      <c r="F39">
        <v>5544</v>
      </c>
      <c r="G39">
        <v>-3374</v>
      </c>
    </row>
    <row r="40" spans="1:7">
      <c r="A40" t="s">
        <v>475</v>
      </c>
      <c r="B40" t="s">
        <v>476</v>
      </c>
      <c r="C40" t="s">
        <v>312</v>
      </c>
      <c r="D40" t="s">
        <v>469</v>
      </c>
      <c r="E40">
        <v>187441</v>
      </c>
      <c r="F40">
        <v>57106</v>
      </c>
      <c r="G40">
        <v>221784</v>
      </c>
    </row>
    <row r="41" spans="1:7">
      <c r="A41" t="s">
        <v>477</v>
      </c>
      <c r="B41" t="s">
        <v>478</v>
      </c>
      <c r="C41" t="s">
        <v>315</v>
      </c>
      <c r="D41" t="s">
        <v>469</v>
      </c>
      <c r="E41">
        <v>450125</v>
      </c>
      <c r="F41">
        <v>393019</v>
      </c>
      <c r="G41">
        <v>171235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9D116E-B12C-44B7-B2B0-CEDFD8283E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317FFB-A196-45F9-B2DD-021CFBBD457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9DCAD98-8C8B-437D-BF4C-8E647B1606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2021-10-19T08:40:36Z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