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F213" i="1" l="1"/>
  <c r="G212" i="1"/>
  <c r="F212" i="1"/>
  <c r="G213" i="1"/>
  <c r="G227" i="1" s="1"/>
  <c r="G11" i="1" s="1"/>
  <c r="G92" i="1"/>
  <c r="F92" i="1"/>
  <c r="G433" i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O382" i="1"/>
  <c r="M382" i="1"/>
  <c r="L382" i="1"/>
  <c r="O381" i="1"/>
  <c r="N381" i="1"/>
  <c r="M381" i="1"/>
  <c r="L381" i="1"/>
  <c r="K381" i="1"/>
  <c r="J381" i="1"/>
  <c r="G381" i="1"/>
  <c r="F381" i="1"/>
  <c r="K377" i="1"/>
  <c r="J377" i="1"/>
  <c r="M376" i="1"/>
  <c r="L376" i="1"/>
  <c r="O375" i="1"/>
  <c r="N375" i="1"/>
  <c r="M375" i="1"/>
  <c r="L375" i="1"/>
  <c r="K375" i="1"/>
  <c r="J375" i="1"/>
  <c r="G375" i="1"/>
  <c r="F375" i="1"/>
  <c r="I373" i="1"/>
  <c r="H373" i="1"/>
  <c r="M371" i="1"/>
  <c r="L371" i="1"/>
  <c r="O370" i="1"/>
  <c r="N370" i="1"/>
  <c r="K369" i="1"/>
  <c r="I369" i="1"/>
  <c r="H369" i="1"/>
  <c r="M368" i="1"/>
  <c r="K368" i="1"/>
  <c r="J368" i="1"/>
  <c r="O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J369" i="1" s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M377" i="1" s="1"/>
  <c r="L11" i="1"/>
  <c r="K11" i="1"/>
  <c r="J11" i="1"/>
  <c r="I11" i="1"/>
  <c r="H11" i="1"/>
  <c r="O10" i="1"/>
  <c r="O376" i="1" s="1"/>
  <c r="N10" i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227" i="1" l="1"/>
  <c r="F11" i="1" s="1"/>
  <c r="F377" i="1" s="1"/>
  <c r="F161" i="1"/>
  <c r="F8" i="1" s="1"/>
  <c r="F383" i="1" s="1"/>
  <c r="G161" i="1"/>
  <c r="G8" i="1" s="1"/>
  <c r="G383" i="1" s="1"/>
  <c r="G384" i="1"/>
  <c r="G13" i="1"/>
  <c r="G377" i="1"/>
  <c r="G353" i="1"/>
  <c r="G355" i="1" s="1"/>
  <c r="G357" i="1" s="1"/>
  <c r="G385" i="1"/>
  <c r="F385" i="1"/>
  <c r="F353" i="1"/>
  <c r="F355" i="1" s="1"/>
  <c r="F357" i="1" s="1"/>
  <c r="F384" i="1"/>
  <c r="H384" i="1"/>
  <c r="K372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65" i="1"/>
  <c r="I370" i="1"/>
  <c r="M372" i="1"/>
  <c r="I375" i="1"/>
  <c r="I381" i="1"/>
  <c r="K384" i="1"/>
  <c r="F363" i="1"/>
  <c r="N368" i="1"/>
  <c r="N372" i="1"/>
  <c r="H376" i="1"/>
  <c r="N377" i="1"/>
  <c r="L378" i="1"/>
  <c r="H382" i="1"/>
  <c r="J383" i="1"/>
  <c r="K383" i="1"/>
  <c r="G363" i="1"/>
  <c r="O368" i="1"/>
  <c r="K370" i="1"/>
  <c r="O372" i="1"/>
  <c r="I376" i="1"/>
  <c r="O377" i="1"/>
  <c r="M378" i="1"/>
  <c r="I382" i="1"/>
  <c r="F44" i="1"/>
  <c r="H363" i="1"/>
  <c r="I384" i="1"/>
  <c r="G44" i="1"/>
  <c r="I363" i="1"/>
  <c r="F13" i="1" l="1"/>
  <c r="F12" i="1"/>
  <c r="F376" i="1" s="1"/>
  <c r="F382" i="1"/>
  <c r="G12" i="1"/>
  <c r="G382" i="1"/>
  <c r="G378" i="1"/>
  <c r="G370" i="1"/>
  <c r="G59" i="1"/>
  <c r="G67" i="1" s="1"/>
  <c r="G71" i="1" s="1"/>
  <c r="F378" i="1"/>
  <c r="F370" i="1"/>
  <c r="F59" i="1"/>
  <c r="F67" i="1" s="1"/>
  <c r="F71" i="1" s="1"/>
  <c r="F14" i="1" l="1"/>
  <c r="F366" i="1"/>
  <c r="G366" i="1"/>
  <c r="G14" i="1"/>
  <c r="G376" i="1"/>
  <c r="F373" i="1"/>
  <c r="F83" i="1"/>
  <c r="F6" i="1"/>
  <c r="F372" i="1"/>
  <c r="G373" i="1"/>
  <c r="G83" i="1"/>
  <c r="G6" i="1"/>
  <c r="G372" i="1"/>
  <c r="G371" i="1" l="1"/>
  <c r="G365" i="1"/>
  <c r="F365" i="1"/>
  <c r="F371" i="1"/>
</calcChain>
</file>

<file path=xl/sharedStrings.xml><?xml version="1.0" encoding="utf-8"?>
<sst xmlns="http://schemas.openxmlformats.org/spreadsheetml/2006/main" count="882" uniqueCount="541">
  <si>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</si>
  <si>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</si>
  <si>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</si>
  <si>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</si>
  <si>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</si>
  <si>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</si>
  <si>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</si>
  <si>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</si>
  <si>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</si>
  <si>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</si>
  <si>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</si>
  <si>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</si>
  <si>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</si>
  <si>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</si>
  <si>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</si>
  <si>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</si>
  <si>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</si>
  <si>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</si>
  <si>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</si>
  <si>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</si>
  <si>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</si>
  <si>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</si>
  <si>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</si>
  <si>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</si>
  <si>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</si>
  <si>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</si>
  <si>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</si>
  <si>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</si>
  <si>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</si>
  <si>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</si>
  <si>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</si>
  <si>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</si>
  <si>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</si>
  <si>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</si>
  <si>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</si>
  <si>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</si>
  <si>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</si>
  <si>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</si>
  <si>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</si>
  <si>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</si>
  <si>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</si>
  <si>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</si>
  <si>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</si>
  <si>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</si>
  <si>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</si>
  <si>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</si>
  <si>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</si>
  <si>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</si>
  <si>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</si>
  <si>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</si>
  <si>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</si>
  <si>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</si>
  <si>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</si>
  <si>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</si>
  <si>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</si>
  <si>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</si>
  <si>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</si>
  <si>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</si>
  <si>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</si>
  <si>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</si>
  <si>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</si>
  <si>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</si>
  <si>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</si>
  <si>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</si>
  <si>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</si>
  <si>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</si>
  <si>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</si>
  <si>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</si>
  <si>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</si>
  <si>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</si>
  <si>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</si>
  <si>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</si>
  <si>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</si>
  <si>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</si>
  <si>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</si>
  <si>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</si>
  <si>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</si>
  <si>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</si>
  <si>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</si>
  <si>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</si>
  <si>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</si>
  <si>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</si>
  <si>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</si>
  <si>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</si>
  <si>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</si>
  <si>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</si>
  <si>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</si>
  <si>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</si>
  <si>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</si>
  <si>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</si>
  <si>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</si>
  <si>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</si>
  <si>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</si>
  <si>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</si>
  <si>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</si>
  <si>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</si>
  <si>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</si>
  <si>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</si>
  <si>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</si>
  <si>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</si>
  <si>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</si>
  <si>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</si>
  <si>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</si>
  <si>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</si>
  <si>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</si>
  <si>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</si>
  <si>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</si>
  <si>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</si>
  <si>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</si>
  <si>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</si>
  <si>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</si>
  <si>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</si>
  <si>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</si>
  <si>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</si>
  <si>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</si>
  <si>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</si>
  <si>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</si>
  <si>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</si>
  <si>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</si>
  <si>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</si>
  <si>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</si>
  <si>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</si>
  <si>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</si>
  <si>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</si>
  <si>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</si>
  <si>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</si>
  <si>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</si>
  <si>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</si>
  <si>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</si>
  <si>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</si>
  <si>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</si>
  <si>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</si>
  <si>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</si>
  <si>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</si>
  <si>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</si>
  <si>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</si>
  <si>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</si>
  <si>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</si>
  <si>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</si>
  <si>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</si>
  <si>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</si>
  <si>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</si>
  <si>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</si>
  <si>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</si>
  <si>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</si>
  <si>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</si>
  <si>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</si>
  <si>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</si>
  <si>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</si>
  <si>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</si>
  <si>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</si>
  <si>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</si>
  <si>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</si>
  <si>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</si>
  <si>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</si>
  <si>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</si>
  <si>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</si>
  <si>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</si>
  <si>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</si>
  <si>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</si>
  <si>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</si>
  <si>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</si>
  <si>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</si>
  <si>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</si>
  <si>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</si>
  <si>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</si>
  <si>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</si>
  <si>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</si>
  <si>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</si>
  <si>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</si>
  <si>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</si>
  <si>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</si>
  <si>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</si>
  <si>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</si>
  <si>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</si>
  <si>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</si>
  <si>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</si>
  <si>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</si>
  <si>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</si>
  <si>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</si>
  <si>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</si>
  <si>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</si>
  <si>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</si>
  <si>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</si>
  <si>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</si>
  <si>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</si>
  <si>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</si>
  <si>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</si>
  <si>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</si>
  <si>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</si>
  <si>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</si>
  <si>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</si>
  <si>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</si>
  <si>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</si>
  <si>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</si>
  <si>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</si>
  <si>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</si>
  <si>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</si>
  <si>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</si>
  <si>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</si>
  <si>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</si>
  <si>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</si>
  <si>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</si>
  <si>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</si>
  <si>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</si>
  <si>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</si>
  <si>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</si>
  <si>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</si>
  <si>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</si>
  <si>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</si>
  <si>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</si>
  <si>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</si>
  <si>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</si>
  <si>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</si>
  <si>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</si>
  <si>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</si>
  <si>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</si>
  <si>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</si>
  <si>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</si>
  <si>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</si>
  <si>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</si>
  <si>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</si>
  <si>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</si>
  <si>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</si>
  <si>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</si>
  <si>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</si>
  <si>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</si>
  <si>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</si>
  <si>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</si>
  <si>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</si>
  <si>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</si>
  <si>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</si>
  <si>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</si>
  <si>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</si>
  <si>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</si>
  <si>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</si>
  <si>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</si>
  <si>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</si>
  <si>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</si>
  <si>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</si>
  <si>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</si>
  <si>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</si>
  <si>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</si>
  <si>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</si>
  <si>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</si>
  <si>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</si>
  <si>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</si>
  <si>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</si>
  <si>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</si>
  <si>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</si>
  <si>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</si>
  <si>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</si>
  <si>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</si>
  <si>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</si>
  <si>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</si>
  <si>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</si>
  <si>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</si>
  <si>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</si>
  <si>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</si>
  <si>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</si>
  <si>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</si>
  <si>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</si>
  <si>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</si>
  <si>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</si>
  <si>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</si>
  <si>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</si>
  <si>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</si>
  <si>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</si>
  <si>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</si>
  <si>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</si>
  <si>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</si>
  <si>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</si>
  <si>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</si>
  <si>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</si>
  <si>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</si>
  <si>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</si>
  <si>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</si>
  <si>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</si>
  <si>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</si>
  <si>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</si>
  <si>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</si>
  <si>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</si>
  <si>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</si>
  <si>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</si>
  <si>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</si>
  <si>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</si>
  <si>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</si>
  <si>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</si>
  <si>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</si>
  <si>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</si>
  <si>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</si>
  <si>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</si>
  <si>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</si>
  <si>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</si>
  <si>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</si>
  <si>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</si>
  <si>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</si>
  <si>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</si>
  <si>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</si>
  <si>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</si>
  <si>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</si>
  <si>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</si>
  <si>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</si>
  <si>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</si>
  <si>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</si>
  <si>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</si>
  <si>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</si>
  <si>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</si>
  <si>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</si>
  <si>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</si>
  <si>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</si>
  <si>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</si>
  <si>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</si>
  <si>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</si>
  <si>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</si>
  <si>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</si>
  <si>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</si>
  <si>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</si>
  <si>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</si>
  <si>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</si>
  <si>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</si>
  <si>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</si>
  <si>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</si>
  <si>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</si>
  <si>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</si>
  <si>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</si>
  <si>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</si>
  <si>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</si>
  <si>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</si>
  <si>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</si>
  <si>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</si>
  <si>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</si>
  <si>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</si>
  <si>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</si>
  <si>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</si>
  <si>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</si>
  <si>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</si>
  <si>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</si>
  <si>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</si>
  <si>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</si>
  <si>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</si>
  <si>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</si>
  <si>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</si>
  <si>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</si>
  <si>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</si>
  <si>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</si>
  <si>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</si>
  <si>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</si>
  <si>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</si>
  <si>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</si>
  <si>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</si>
  <si>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</si>
  <si>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</si>
  <si>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</si>
  <si>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</si>
  <si>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</si>
  <si>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</si>
  <si>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</si>
  <si>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</si>
  <si>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</si>
  <si>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</si>
  <si>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</si>
  <si>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</si>
  <si>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</si>
  <si>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</si>
  <si>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</si>
  <si>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</si>
  <si>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</si>
  <si>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</si>
  <si>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</si>
  <si>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</si>
  <si>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</si>
  <si>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</si>
  <si>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</si>
  <si>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CURRENT ASSETS:</t>
  </si>
  <si>
    <t>Cash and cash equivalents</t>
  </si>
  <si>
    <t>Restricted cash</t>
  </si>
  <si>
    <t>Accounts receivable, net</t>
  </si>
  <si>
    <t>Prepaid expenses and other current assets</t>
  </si>
  <si>
    <t>Inventory (Note 5)</t>
  </si>
  <si>
    <t>Total current assets</t>
  </si>
  <si>
    <t>NON-CURRENT ASSETS:</t>
  </si>
  <si>
    <t>Property and equipment, net</t>
  </si>
  <si>
    <t>Property and Equipment</t>
  </si>
  <si>
    <t>Intangible asset, net</t>
  </si>
  <si>
    <t>Other Intangibles</t>
  </si>
  <si>
    <t>Deferred tax asset</t>
  </si>
  <si>
    <t>TOTAL ASSETS</t>
  </si>
  <si>
    <t>CURRENT LIABILITIES:</t>
  </si>
  <si>
    <t>Accounts payable</t>
  </si>
  <si>
    <t>Accrued expenses (Note 8)</t>
  </si>
  <si>
    <t>Accruals</t>
  </si>
  <si>
    <t>Capital lease obligations</t>
  </si>
  <si>
    <t>Total current liabilities</t>
  </si>
  <si>
    <t>NON-CURRENT LIABILITIES:</t>
  </si>
  <si>
    <t>Note payable (Note 10)</t>
  </si>
  <si>
    <t>Capital lease obligations  less current portion</t>
  </si>
  <si>
    <t>Other non-current liabilities</t>
  </si>
  <si>
    <t>COMMITMENTS AND CONTINGENCIES (Note 11)</t>
  </si>
  <si>
    <t>STOCKHOLDERS EQUITY:</t>
  </si>
  <si>
    <t>Preferred stock, $.01 par value  10,000,000 shares authorized at December 31, 2018 and 2017:</t>
  </si>
  <si>
    <t>Series A Convertible Preferred Stock, 1,300,000 authorized and 600,000 issued and outstanding at</t>
  </si>
  <si>
    <t>December 31, 2018 and 2017; liquidation preference of $24,000 at December 31, 2018 and 2017</t>
  </si>
  <si>
    <t>Series B Convertible Preferred Stock, 0 authorized and outstanding at December 31, 2018; 8,417</t>
  </si>
  <si>
    <t>authorized and 8,416.251 issued and outstanding at December 31, 2017; liquidation preference of $0 and $50,750 at December 31, 2018 and 2017, respectively</t>
  </si>
  <si>
    <t>Series C Convertible Preferred Stock, 10,150 authorized issued and outstanding at December 31, 2018;</t>
  </si>
  <si>
    <t>0 authorized and outstanding at December 31, 2017; liquidation preference of $10,150 and $0 at</t>
  </si>
  <si>
    <t>December 31, 2018 and 2017, respectively</t>
  </si>
  <si>
    <t>Common stock, $.01 par value  150,000,000 shares authorized, 70,078,878 shares issued and outstanding at December 31, 2018 and 69,146,381 shares issued and outstanding at December 31, 2017</t>
  </si>
  <si>
    <t>Additional paid-in capital</t>
  </si>
  <si>
    <t>Common stock warrants</t>
  </si>
  <si>
    <t>Accumulated deficit</t>
  </si>
  <si>
    <t>Accumulated other comprehensive loss  foreign currency translation adjustments</t>
  </si>
  <si>
    <t>TOTAL STOCKHOLDERS EQUITY</t>
  </si>
  <si>
    <t>NET REVENUE</t>
  </si>
  <si>
    <t>Net revenue</t>
  </si>
  <si>
    <t>Revenue</t>
  </si>
  <si>
    <t>COST OF GOODS SOLD, EXCLUDING DEPRECIATION AND AMORTIZATION</t>
  </si>
  <si>
    <t>GROSS PROFIT</t>
  </si>
  <si>
    <t>Gross Profit</t>
  </si>
  <si>
    <t>RESEARCH, DEVELOPMENT AND MEDICAL AFFAIRS EXPENSES</t>
  </si>
  <si>
    <t>GENERAL AND ADMINISTRATIVE EXPENSES</t>
  </si>
  <si>
    <t>SALES AND MARKETING EXPENSES</t>
  </si>
  <si>
    <t>Selling and distribution expenses</t>
  </si>
  <si>
    <t>DEPRECIATION AND AMORTIZATION</t>
  </si>
  <si>
    <t>RECOVERABLE COLLABORATION COSTS</t>
  </si>
  <si>
    <t>OPERATING EXPENSES</t>
  </si>
  <si>
    <t>NET LOSS FROM OPERATIONS</t>
  </si>
  <si>
    <t>INTEREST EXPENSE AND OTHER</t>
  </si>
  <si>
    <t>Other Income - Net profit (loss)</t>
  </si>
  <si>
    <t>UNREALIZED FOREIGN CURRENCY (LOSS) GAIN, NET</t>
  </si>
  <si>
    <t>LOSS ON EARLY EXTINGUISHMENT OF DEBT</t>
  </si>
  <si>
    <t>Other Income - net</t>
  </si>
  <si>
    <t>CHANGE IN FAIR VALUE OF DERIVATIVE WARRANT LIABILITY</t>
  </si>
  <si>
    <t>NET LOSS BEFORE TAXES</t>
  </si>
  <si>
    <t>PROVISION FOR TAXES</t>
  </si>
  <si>
    <t>NET LOSS</t>
  </si>
  <si>
    <t>GAIN ON EXTINGUISHMENT OF PREFERRED STOCK</t>
  </si>
  <si>
    <t>NET INCOME (LOSS) AVAILABLE TO STOCKHOLDERS</t>
  </si>
  <si>
    <t>NET INCOME (LOSS) PER SHARE  Basic</t>
  </si>
  <si>
    <t>WEIGHTED AVERAGE SHARES OUTSTANDING  Basic</t>
  </si>
  <si>
    <t>NET INCOME (LOSS) PER SHARE  Diluted</t>
  </si>
  <si>
    <t>Table of Contents</t>
  </si>
  <si>
    <t>ALIMERA SCIENCES, INC</t>
  </si>
  <si>
    <t>CONSOLIDATED STATEMENTS OF COMPREHENSIVE LOSS</t>
  </si>
  <si>
    <t>FOR THE YEARS ENDED DECEMBER 31, 2018 AND 2017</t>
  </si>
  <si>
    <t>OTHER COMPREHENSIVE (LOSS) INCOME</t>
  </si>
  <si>
    <t>Total Other Comprehensive Income</t>
  </si>
  <si>
    <t>Foreign currency translation adjustments</t>
  </si>
  <si>
    <t>TOTAL OTHER COMPREHENSIVE (LOSS) INCOME</t>
  </si>
  <si>
    <t>Total Other Comprehensive Income (Loss)</t>
  </si>
  <si>
    <t>COMPREHENSIVE LOSS</t>
  </si>
  <si>
    <t>Total Other Comprehensive Loss</t>
  </si>
  <si>
    <t>See Notes to Consolidated Financial Statements</t>
  </si>
  <si>
    <t>CASH FLOWS FROM OPERATING ACTIVITIES:</t>
  </si>
  <si>
    <t>Operating Activities</t>
  </si>
  <si>
    <t>Net loss</t>
  </si>
  <si>
    <t>Adjustments to reconcile net loss to net cash used in operating activities:</t>
  </si>
  <si>
    <t>Depreciation and amortization</t>
  </si>
  <si>
    <t>Unrealized foreign currency transaction loss</t>
  </si>
  <si>
    <t>Amortization of debt discount</t>
  </si>
  <si>
    <t>Deferred taxes (benefit)</t>
  </si>
  <si>
    <t>Loss on early extinguishment of debt</t>
  </si>
  <si>
    <t>Stock compensation expense</t>
  </si>
  <si>
    <t>Change in fair value of derivative warrant liability</t>
  </si>
  <si>
    <t>Changes in assets and liabilities:</t>
  </si>
  <si>
    <t>Accounts receivable</t>
  </si>
  <si>
    <t>Inventory</t>
  </si>
  <si>
    <t>Accrued expenses and other current liabilities</t>
  </si>
  <si>
    <t>Other long-term liabilities</t>
  </si>
  <si>
    <t>Net cash used in operating activities</t>
  </si>
  <si>
    <t>CASH FLOWS FROM INVESTING ACTIVITIES:</t>
  </si>
  <si>
    <t>Investing Activities</t>
  </si>
  <si>
    <t>Purchases of property and equipment</t>
  </si>
  <si>
    <t>Net cash used in investing activities</t>
  </si>
  <si>
    <t>CASH FLOWS FROM FINANCING ACTIVITIES:</t>
  </si>
  <si>
    <t>Financing Activities</t>
  </si>
  <si>
    <t>Proceeds from exercise of stock options</t>
  </si>
  <si>
    <t>Proceeds from sale of common stock</t>
  </si>
  <si>
    <t>Payment of issuance cost of common stock</t>
  </si>
  <si>
    <t>Finance Costs</t>
  </si>
  <si>
    <t>Issuance of debt</t>
  </si>
  <si>
    <t>Payment of principal on notes payable</t>
  </si>
  <si>
    <t>Payment of extinguishment of debt costs</t>
  </si>
  <si>
    <t>Interest income</t>
  </si>
  <si>
    <t>Payment of deferred financing costs</t>
  </si>
  <si>
    <t>Payment of preferred stock exchange costs</t>
  </si>
  <si>
    <t>Payments on capital lease obligations</t>
  </si>
  <si>
    <t>Net cash provided by financing activities</t>
  </si>
  <si>
    <t>EFFECT OF EXCHANGE RATES ON CASH AND CASH EQUIVALENTS AND RESTRICTED CASH</t>
  </si>
  <si>
    <t>NET DECREASE IN CASH AND CASH EQUIVALENTS AND RESTRICTED CASH</t>
  </si>
  <si>
    <t>CASH AND CASH EQUIVALENTS AND RESTRICTED CASH  Beginning of year</t>
  </si>
  <si>
    <t>Cash and cash equivalents at beginning of period</t>
  </si>
  <si>
    <t>CASH AND CASH EQUIVALENTS AND RESTRICTED CASH  End of year</t>
  </si>
  <si>
    <t>SUPPLEMENTAL DISCLOSURES:</t>
  </si>
  <si>
    <t>Cash paid for interest</t>
  </si>
  <si>
    <t>Cash paid for income taxes</t>
  </si>
  <si>
    <t xml:space="preserve">Adjustment for Income Tax Paid </t>
  </si>
  <si>
    <t>Supplemental schedule of noncash investing and financing activities: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</si>
  <si>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</si>
  <si>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</si>
  <si>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</si>
  <si>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</si>
  <si>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</si>
  <si>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property, plant and equipment</t>
  </si>
  <si>
    <t>furniture and fixtures</t>
  </si>
  <si>
    <t>leasehold improvements</t>
  </si>
  <si>
    <t>leased assets</t>
  </si>
  <si>
    <t>ordinary shares</t>
  </si>
  <si>
    <t>net revenue</t>
  </si>
  <si>
    <t>cost of goods sold</t>
  </si>
  <si>
    <t>changed value</t>
  </si>
  <si>
    <t>changed value and sign</t>
  </si>
  <si>
    <t>added value</t>
  </si>
  <si>
    <t>other operating expenses</t>
  </si>
  <si>
    <t>recoverable collaboration costs</t>
  </si>
  <si>
    <t>deleted this value</t>
  </si>
  <si>
    <t>gain(loss) on disposals</t>
  </si>
  <si>
    <t>unrealized gain or loss</t>
  </si>
  <si>
    <t>changed sign</t>
  </si>
  <si>
    <t>current taxation</t>
  </si>
  <si>
    <t>provision for taxes</t>
  </si>
  <si>
    <t>office equipment</t>
  </si>
  <si>
    <t>automobiles</t>
  </si>
  <si>
    <t>software</t>
  </si>
  <si>
    <t>manufacturing equipment</t>
  </si>
  <si>
    <t>Less accumulated depreciation and amortization</t>
  </si>
  <si>
    <t>accumulated depreciation and amortisation</t>
  </si>
  <si>
    <t>vehicles</t>
  </si>
  <si>
    <t>restricted cash</t>
  </si>
  <si>
    <t>stock - raw materials</t>
  </si>
  <si>
    <t>stock - work in progress</t>
  </si>
  <si>
    <t>finished goods</t>
  </si>
  <si>
    <t>component parts</t>
  </si>
  <si>
    <t>work-in-process</t>
  </si>
  <si>
    <t>note payable</t>
  </si>
  <si>
    <t>Common stock, $.01 par value</t>
  </si>
  <si>
    <t>preference shares</t>
  </si>
  <si>
    <t>Series A Convertible Preferred Stock</t>
  </si>
  <si>
    <t>Series B Convertible Preferred Stock</t>
  </si>
  <si>
    <t>Series C Convertible Preferred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</si>
</sst>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  <xf numFmtId="3" fontId="0" fillId="0" borderId="0" xfId="0" applyNumberFormat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30-4416-8FC4-78427893E5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26-40B9-BD9B-32509E6A77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42-4FEA-8D92-A17C2BC7CD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0D-4786-A2B6-54D410A188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212-4E31-8006-FCBC1C7C6F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2-4F72-B951-9A18CBAAC2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47-470B-BB05-AE4E335C05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0F-4D06-B35B-28610DE3B7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59-453B-8662-0544028483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E8-481B-B3D5-B1EF7D7A7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E9-4C09-BF90-4C70379C31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45-4858-A393-05B9F4E345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06-4ECE-ADB7-7A4CD37752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C5-4E27-95F1-653A238E8D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3E-458F-B1A7-F027DDD7C2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-16382</v>
      </c>
      <c r="G6" s="7">
        <f t="shared" ref="G6:O6" si="1">IF(G4=$BF$1,"",G71)</f>
        <v>-22001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19260</v>
      </c>
      <c r="G7" s="7">
        <f t="shared" ref="G7:O7" si="2">IF(G4=$BF$1,"",G128)</f>
        <v>20602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34848</v>
      </c>
      <c r="G8" s="7">
        <f t="shared" ref="G8:O8" si="3">IF(G4=$BF$1,"",G161)</f>
        <v>39322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10234</v>
      </c>
      <c r="G9" s="7">
        <f t="shared" ref="G9:O9" si="4">IF(G4=$BF$1,"",G189)</f>
        <v>9671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41152</v>
      </c>
      <c r="G10" s="7">
        <f t="shared" ref="G10:O10" si="5">IF(G4=$BF$1,"",G210)</f>
        <v>35334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2722</v>
      </c>
      <c r="G11" s="7">
        <f t="shared" ref="G11:O11" si="6">IF(G4=$BF$1,"",G227)</f>
        <v>14919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54108</v>
      </c>
      <c r="G12" s="35">
        <f t="shared" ref="G12:O12" si="7">IF(G4=$BF$1,"",SUM(G7:G8))</f>
        <v>59924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54108</v>
      </c>
      <c r="G13" s="35">
        <f t="shared" ref="G13:O13" si="8">IF(G4=$BF$1,"",SUM(G9:G11))</f>
        <v>59924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46970</v>
      </c>
      <c r="G24">
        <v>35912</v>
      </c>
      <c r="P24" s="47" t="s">
        <v>511</v>
      </c>
    </row>
    <row r="25" spans="5:16">
      <c r="E25" s="1" t="s">
        <v>27</v>
      </c>
      <c r="F25" s="38">
        <v>4679</v>
      </c>
      <c r="G25" s="38">
        <v>3438</v>
      </c>
      <c r="P25" s="47" t="s">
        <v>512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  <c r="F28"/>
      <c r="G28"/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42291</v>
      </c>
      <c r="G30" s="7">
        <f>IF(G4=$BF$1,"",G24-G25+ABS(G26)-G27-G28-G29)</f>
        <v>32474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  <c r="F31"/>
      <c r="G31"/>
      <c r="P31" s="47" t="s">
        <v>516</v>
      </c>
    </row>
    <row r="32" spans="5:16">
      <c r="E32" s="1" t="s">
        <v>34</v>
      </c>
    </row>
    <row r="33" spans="5:16">
      <c r="E33" s="1" t="s">
        <v>35</v>
      </c>
      <c r="F33">
        <v>23517</v>
      </c>
      <c r="G33">
        <v>23210</v>
      </c>
    </row>
    <row r="34" spans="5:16">
      <c r="E34" s="1" t="s">
        <v>36</v>
      </c>
      <c r="F34">
        <v>14525</v>
      </c>
      <c r="G34">
        <v>13039</v>
      </c>
    </row>
    <row r="35" spans="5:16">
      <c r="E35" s="1" t="s">
        <v>37</v>
      </c>
      <c r="F35">
        <v>11274</v>
      </c>
      <c r="G35">
        <v>12844</v>
      </c>
    </row>
    <row r="36" spans="5:16">
      <c r="E36" s="1" t="s">
        <v>38</v>
      </c>
      <c r="G36" s="49">
        <v>-2851</v>
      </c>
      <c r="P36" s="47" t="s">
        <v>513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2645</v>
      </c>
      <c r="G40">
        <v>2684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51961</v>
      </c>
      <c r="G43" s="7">
        <f>G32+G33+G34+G35+G36+G37+G38+G39+G40+G41+G42</f>
        <v>48926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8"/>
    </row>
    <row r="44" spans="5:16">
      <c r="E44" s="6" t="s">
        <v>46</v>
      </c>
      <c r="F44" s="7">
        <f>F30+F31-F43</f>
        <v>-9670</v>
      </c>
      <c r="G44" s="7">
        <f>IF(G4=$BF$1,"",G30+G31-G43)</f>
        <v>-16452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  <c r="F45" s="38">
        <v>-1766</v>
      </c>
      <c r="P45" s="47" t="s">
        <v>513</v>
      </c>
    </row>
    <row r="46" spans="5:16">
      <c r="E46" s="1" t="s">
        <v>48</v>
      </c>
      <c r="F46" s="38">
        <v>-65</v>
      </c>
      <c r="G46" s="38">
        <v>5</v>
      </c>
      <c r="P46" s="47" t="s">
        <v>513</v>
      </c>
    </row>
    <row r="47" spans="5:16">
      <c r="E47" s="1" t="s">
        <v>49</v>
      </c>
      <c r="G47" s="38">
        <v>188</v>
      </c>
      <c r="P47" s="47" t="s">
        <v>513</v>
      </c>
    </row>
    <row r="48" spans="5:16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-4775</v>
      </c>
      <c r="G54">
        <v>-5579</v>
      </c>
    </row>
    <row r="55" spans="5:16">
      <c r="E55" s="1" t="s">
        <v>57</v>
      </c>
    </row>
    <row r="56" spans="5:16">
      <c r="E56" s="1" t="s">
        <v>58</v>
      </c>
      <c r="F56"/>
      <c r="G56"/>
      <c r="P56" s="47" t="s">
        <v>516</v>
      </c>
    </row>
    <row r="57" spans="5:16">
      <c r="E57" s="1" t="s">
        <v>59</v>
      </c>
      <c r="F57"/>
      <c r="G57"/>
      <c r="P57" s="47" t="s">
        <v>516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-16276</v>
      </c>
      <c r="G59" s="7">
        <f>IF(G4=$BF$1,"",G44+G45+G46+G47+G48-G49-G50-G51+G52-G53+G54+G55-G56+G57+G58)</f>
        <v>-21838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106</v>
      </c>
      <c r="G60">
        <v>163</v>
      </c>
      <c r="P60" s="47" t="s">
        <v>519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-16382</v>
      </c>
      <c r="G67" s="7">
        <f>IF(G4=$BF$1,"",SUM(G59,-G60,-ABS(G61),-G62,-G66))</f>
        <v>-22001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-16382</v>
      </c>
      <c r="G71" s="7">
        <f t="shared" ref="G71:O71" si="14">IF(G4=$BF$1,"",SUM(G67:G70))</f>
        <v>-22001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  <c r="F82" s="38">
        <v>38330</v>
      </c>
      <c r="P82" s="47" t="s">
        <v>513</v>
      </c>
    </row>
    <row r="83" spans="5:16">
      <c r="E83" s="6" t="s">
        <v>77</v>
      </c>
      <c r="F83" s="7">
        <f>SUM(F71:F82)</f>
        <v>21948</v>
      </c>
      <c r="G83" s="7">
        <f t="shared" ref="G83:O83" si="15">IF(G4=$BF$1,"",SUM(G71:G82))</f>
        <v>-22001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8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392+869+1275+1087</f>
        <v>3623</v>
      </c>
      <c r="G92">
        <f>392+864+1122+1088</f>
        <v>3466</v>
      </c>
      <c r="P92" s="47" t="s">
        <v>513</v>
      </c>
    </row>
    <row r="93" spans="5:16">
      <c r="E93" s="1" t="s">
        <v>85</v>
      </c>
      <c r="F93" s="38">
        <v>870</v>
      </c>
      <c r="G93" s="38">
        <v>663</v>
      </c>
      <c r="P93" s="47" t="s">
        <v>513</v>
      </c>
    </row>
    <row r="94" spans="5:16">
      <c r="E94" s="1" t="s">
        <v>86</v>
      </c>
      <c r="F94" s="38">
        <v>474</v>
      </c>
      <c r="G94" s="38">
        <v>482</v>
      </c>
      <c r="P94" s="47" t="s">
        <v>513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4967</v>
      </c>
      <c r="G98" s="7">
        <f>IF(G4=$BF$1,"",G89+G90+G91+G92+G93+G94+G95+G96)</f>
        <v>4611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-3612</v>
      </c>
      <c r="G99" s="38">
        <v>-3201</v>
      </c>
      <c r="P99" s="47" t="s">
        <v>513</v>
      </c>
    </row>
    <row r="100" spans="5:16">
      <c r="E100" s="6" t="s">
        <v>90</v>
      </c>
      <c r="F100" s="7">
        <f>F98+F99</f>
        <v>1355</v>
      </c>
      <c r="G100" s="7">
        <f t="shared" ref="G100:O100" si="17">IF(G4=$BF$1,"",G98+G99)</f>
        <v>1410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  <c r="F102">
        <v>16723</v>
      </c>
      <c r="G102">
        <v>18664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16723</v>
      </c>
      <c r="G104" s="7">
        <f t="shared" ref="G104:O104" si="18">IF(G4=$BF$1,"",G101+G102+G103)</f>
        <v>18664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1182</v>
      </c>
      <c r="G111">
        <v>528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19260</v>
      </c>
      <c r="G128" s="7">
        <f t="shared" ref="G128:O128" si="19">IF(G4=$BF$1,"",G100+SUM(G104:G126))</f>
        <v>20602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13043</v>
      </c>
      <c r="G130">
        <v>24067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13043</v>
      </c>
      <c r="G140" s="7">
        <f t="shared" ref="G140:O140" si="20">IF(G4=$BF$1,"",G130+G131+G132+G133+G134+G135+G136+G139)</f>
        <v>24067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129</v>
      </c>
      <c r="G142" s="38">
        <v>404</v>
      </c>
      <c r="P142" s="47" t="s">
        <v>513</v>
      </c>
    </row>
    <row r="143" spans="5:16">
      <c r="E143" s="1" t="s">
        <v>125</v>
      </c>
      <c r="F143" s="38">
        <v>924</v>
      </c>
      <c r="G143" s="38">
        <v>587</v>
      </c>
      <c r="P143" s="47" t="s">
        <v>513</v>
      </c>
    </row>
    <row r="144" spans="5:16">
      <c r="E144" s="1" t="s">
        <v>126</v>
      </c>
      <c r="F144" s="38">
        <v>1352</v>
      </c>
      <c r="G144" s="38">
        <v>517</v>
      </c>
      <c r="P144" s="47" t="s">
        <v>513</v>
      </c>
    </row>
    <row r="145" spans="5:16">
      <c r="E145" s="6" t="s">
        <v>127</v>
      </c>
      <c r="F145" s="7">
        <f>F141+F142+F143+F144</f>
        <v>2405</v>
      </c>
      <c r="G145" s="7">
        <f t="shared" ref="G145:O145" si="21">IF(G4=$BF$1,"",G141+G142+G143+G144)</f>
        <v>1508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8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2109</v>
      </c>
      <c r="G154">
        <v>2278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17259</v>
      </c>
      <c r="G157">
        <v>11435</v>
      </c>
    </row>
    <row r="158" spans="5:16">
      <c r="E158" s="1" t="s">
        <v>138</v>
      </c>
    </row>
    <row r="159" spans="5:16">
      <c r="E159" s="1" t="s">
        <v>139</v>
      </c>
      <c r="F159" s="38">
        <v>32</v>
      </c>
      <c r="G159" s="38">
        <v>34</v>
      </c>
      <c r="P159" s="47" t="s">
        <v>513</v>
      </c>
    </row>
    <row r="160" spans="5:16">
      <c r="E160" s="6" t="s">
        <v>140</v>
      </c>
      <c r="F160" s="7">
        <f>F146+F147+F148+F149+F150+F151+F152+F153+F154+F155+F156+F157+F158+F159</f>
        <v>19400</v>
      </c>
      <c r="G160" s="7">
        <f>IF(G4=$BF$1,"",G146+G147+G148+G149+G150+G151+G152+G153+G154+G155+G156+G157+G158+G159)</f>
        <v>13747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34848</v>
      </c>
      <c r="G161" s="7">
        <f t="shared" ref="G161:O161" si="22">IF(G4=$BF$1,"",G140+G145+G160)</f>
        <v>39322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236</v>
      </c>
      <c r="G166">
        <v>184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3643</v>
      </c>
      <c r="G184">
        <v>3582</v>
      </c>
    </row>
    <row r="185" spans="5:16">
      <c r="E185" s="12" t="s">
        <v>162</v>
      </c>
    </row>
    <row r="187" spans="5:16">
      <c r="E187" s="1" t="s">
        <v>163</v>
      </c>
      <c r="F187">
        <v>6355</v>
      </c>
      <c r="G187">
        <v>5905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10234</v>
      </c>
      <c r="G189" s="7">
        <f t="shared" ref="G189:O189" si="23">IF(G4=$BF$1,"",SUM(G163:G188))</f>
        <v>9671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>
        <v>305</v>
      </c>
      <c r="G195">
        <v>203</v>
      </c>
    </row>
    <row r="196" spans="5:16">
      <c r="E196" s="1" t="s">
        <v>171</v>
      </c>
      <c r="F196" s="38">
        <v>37873</v>
      </c>
      <c r="G196" s="38">
        <v>34365</v>
      </c>
      <c r="P196" s="47" t="s">
        <v>513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2974</v>
      </c>
      <c r="G209">
        <v>766</v>
      </c>
    </row>
    <row r="210" spans="5:16">
      <c r="E210" s="6" t="s">
        <v>14</v>
      </c>
      <c r="F210" s="7">
        <f>SUM(F191:F209)</f>
        <v>41152</v>
      </c>
      <c r="G210" s="7">
        <f t="shared" ref="G210:O210" si="24">IF(G4=$BF$1,"",SUM(G191:G209))</f>
        <v>35334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346108+701+3707</f>
        <v>350516</v>
      </c>
      <c r="G212">
        <f>341622+691+3707</f>
        <v>346020</v>
      </c>
      <c r="P212" s="47" t="s">
        <v>511</v>
      </c>
    </row>
    <row r="213" spans="5:16">
      <c r="E213" s="1" t="s">
        <v>183</v>
      </c>
      <c r="F213">
        <f>19227+11117</f>
        <v>30344</v>
      </c>
      <c r="G213">
        <f>19227+49568</f>
        <v>68795</v>
      </c>
      <c r="P213" s="47" t="s">
        <v>513</v>
      </c>
    </row>
    <row r="214" spans="5:16">
      <c r="E214" s="1" t="s">
        <v>184</v>
      </c>
    </row>
    <row r="215" spans="5:16">
      <c r="E215" s="1" t="s">
        <v>185</v>
      </c>
      <c r="F215">
        <v>-1011</v>
      </c>
      <c r="G215">
        <v>-821</v>
      </c>
    </row>
    <row r="216" spans="5:16">
      <c r="E216" s="1" t="s">
        <v>186</v>
      </c>
    </row>
    <row r="217" spans="5:16">
      <c r="E217" s="1" t="s">
        <v>187</v>
      </c>
      <c r="F217">
        <v>-377127</v>
      </c>
      <c r="G217">
        <v>-399075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2722</v>
      </c>
      <c r="G227" s="7">
        <f t="shared" ref="G227:O227" si="25">IF(G4=$BF$1,"",SUM(G212:G226))</f>
        <v>14919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-16382</v>
      </c>
      <c r="G267">
        <v>-22001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2645</v>
      </c>
      <c r="G271">
        <v>2684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842</v>
      </c>
      <c r="G275">
        <v>1416</v>
      </c>
    </row>
    <row r="276" spans="5:7">
      <c r="E276" s="1" t="s">
        <v>241</v>
      </c>
      <c r="F276">
        <v>1766</v>
      </c>
      <c r="G276">
        <v>-188</v>
      </c>
    </row>
    <row r="277" spans="5:7" ht="25.5" customHeight="1">
      <c r="E277" s="1" t="s">
        <v>242</v>
      </c>
    </row>
    <row r="278" spans="5:7">
      <c r="E278" s="1" t="s">
        <v>243</v>
      </c>
      <c r="F278">
        <v>-2544</v>
      </c>
      <c r="G278">
        <v>0</v>
      </c>
    </row>
    <row r="279" spans="5:7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  <c r="F284">
        <v>239</v>
      </c>
      <c r="G284">
        <v>74</v>
      </c>
    </row>
    <row r="285" spans="5:7">
      <c r="E285" s="1" t="s">
        <v>248</v>
      </c>
      <c r="F285">
        <v>4411</v>
      </c>
      <c r="G285">
        <v>4981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-653</v>
      </c>
      <c r="G288">
        <v>-92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6706</v>
      </c>
      <c r="G296" s="7">
        <f>IF(G4=$BF$1,"",G271+G272+G273+G274+G275+G276+G277+G278+G279+G280+G281+G282+G283+G284+G285+G286+G287+G288+G289+G290+G291+G292+G293+G294+G295)</f>
        <v>8875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-9676</v>
      </c>
      <c r="G297" s="7">
        <f t="shared" ref="G297:O297" si="27">IF(G4=$BF$1,"",MIN(F267,F268,F269)+F296)</f>
        <v>-9676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-933</v>
      </c>
      <c r="G299">
        <v>-1018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129</v>
      </c>
      <c r="G302">
        <v>-67</v>
      </c>
    </row>
    <row r="303" spans="5:15">
      <c r="E303" s="1" t="s">
        <v>265</v>
      </c>
      <c r="F303">
        <v>-5995</v>
      </c>
      <c r="G303">
        <v>2610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556</v>
      </c>
      <c r="G315">
        <v>644</v>
      </c>
    </row>
    <row r="316" spans="5:15">
      <c r="E316" s="1" t="s">
        <v>276</v>
      </c>
    </row>
    <row r="317" spans="5:15">
      <c r="E317" s="1" t="s">
        <v>277</v>
      </c>
      <c r="F317">
        <v>1996</v>
      </c>
      <c r="G317">
        <v>-1838</v>
      </c>
    </row>
    <row r="318" spans="5:15">
      <c r="E318" s="6" t="s">
        <v>278</v>
      </c>
      <c r="F318" s="7">
        <f>F299+F300+F301+F302+F303+F304+F305+F306+F307+F308+F309+F310+F311+F312+F313+F314+F315+F316+F317</f>
        <v>-4247</v>
      </c>
      <c r="G318" s="7">
        <f>IF(G4=$BF$1,"",G299+G300+G301+G302+G303+G304+G305+G306+G307+G308+G309+G310+G311+G312+G313+G314+G315+G316+G317)</f>
        <v>331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-13923</v>
      </c>
      <c r="G319" s="7">
        <f t="shared" ref="G319:O319" si="28">IF(G4=$BF$1,"",G297+G318)</f>
        <v>-9345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-13923</v>
      </c>
      <c r="G326" s="7">
        <f t="shared" ref="G326:O326" si="30">IF(G4=$BF$1,"",G325+G319)</f>
        <v>-9345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-175</v>
      </c>
      <c r="G328">
        <v>-238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-175</v>
      </c>
      <c r="G337" s="7">
        <f>IF(G4=$BF$1,"",SUM(G328:G336))</f>
        <v>-238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85</v>
      </c>
      <c r="G339">
        <v>6085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-35000</v>
      </c>
      <c r="G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-1591</v>
      </c>
      <c r="G349">
        <v>-182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-36506</v>
      </c>
      <c r="G352" s="7">
        <f>IF(G4=$BF$1,"",SUM(G339:G351))</f>
        <v>5903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-50604</v>
      </c>
      <c r="G353" s="7">
        <f t="shared" ref="G353:O353" si="33">IF(G4=$BF$1,"",G326+G337+G352)</f>
        <v>-3680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-248</v>
      </c>
      <c r="G354">
        <v>483</v>
      </c>
    </row>
    <row r="355" spans="5:15">
      <c r="E355" s="6" t="s">
        <v>314</v>
      </c>
      <c r="F355" s="7">
        <f>F353+F354</f>
        <v>-50852</v>
      </c>
      <c r="G355" s="7">
        <f t="shared" ref="G355:O355" si="34">IF(G4=$BF$1,"",G353+G354)</f>
        <v>-3197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24101</v>
      </c>
      <c r="G356">
        <v>31010</v>
      </c>
    </row>
    <row r="357" spans="5:15">
      <c r="E357" s="6" t="s">
        <v>316</v>
      </c>
      <c r="F357" s="7">
        <f>F355+F356</f>
        <v>-26751</v>
      </c>
      <c r="G357" s="7">
        <f t="shared" ref="G357:O357" si="35">IF(G4=$BF$1,"",G355+G356)</f>
        <v>27813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0.30791935843172197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-0.25539748193263945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-9.7056271276950809E-2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0.90038322333404297</v>
      </c>
      <c r="G369" s="27">
        <f t="shared" si="41"/>
        <v>0.90426598351525955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-0.20587609112199276</v>
      </c>
      <c r="G370" s="27">
        <f t="shared" si="42"/>
        <v>-0.45811984851860105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-0.34877581434958482</v>
      </c>
      <c r="G371" s="28">
        <f t="shared" si="43"/>
        <v>-0.61263644464245937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-0.3027648406889924</v>
      </c>
      <c r="G372" s="27">
        <f t="shared" si="44"/>
        <v>-0.36714838795808025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-6.0183688464364442</v>
      </c>
      <c r="G373" s="27">
        <f t="shared" si="45"/>
        <v>-1.4746966954889738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0.94969320618023212</v>
      </c>
      <c r="G376" s="30">
        <f t="shared" si="47"/>
        <v>0.75103464388225083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18.878030859662012</v>
      </c>
      <c r="G377" s="30">
        <f t="shared" si="48"/>
        <v>3.016623098062873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3.4051201876099277</v>
      </c>
      <c r="G382" s="32">
        <f t="shared" si="51"/>
        <v>4.065970427049943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3.1701192104748874</v>
      </c>
      <c r="G383" s="32">
        <f t="shared" si="52"/>
        <v>3.9100403267500776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1.2744772327535665</v>
      </c>
      <c r="G384" s="32">
        <f t="shared" si="53"/>
        <v>2.4885740874780269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-1.3604651162790697</v>
      </c>
      <c r="G385" s="32">
        <f t="shared" si="54"/>
        <v>-0.96629097301209799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13043</v>
      </c>
      <c r="G418" s="17">
        <f>G130-G417</f>
        <v>24067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499</v>
      </c>
      <c r="B1" s="39" t="s">
        <v>500</v>
      </c>
      <c r="C1" s="39" t="s">
        <v>501</v>
      </c>
      <c r="D1" s="39"/>
    </row>
    <row r="2" spans="1:4">
      <c r="A2" t="s">
        <v>509</v>
      </c>
      <c r="B2" s="41" t="s">
        <v>502</v>
      </c>
      <c r="C2" s="39" t="s">
        <v>503</v>
      </c>
      <c r="D2" s="39"/>
    </row>
    <row r="3" spans="1:4">
      <c r="A3" t="s">
        <v>417</v>
      </c>
      <c r="B3" s="41" t="s">
        <v>510</v>
      </c>
      <c r="C3" s="39" t="s">
        <v>503</v>
      </c>
    </row>
    <row r="4" spans="1:4">
      <c r="A4" t="s">
        <v>515</v>
      </c>
      <c r="B4" s="41" t="s">
        <v>514</v>
      </c>
      <c r="C4" s="39" t="s">
        <v>503</v>
      </c>
    </row>
    <row r="5" spans="1:4">
      <c r="A5" t="s">
        <v>431</v>
      </c>
      <c r="B5" s="41" t="s">
        <v>517</v>
      </c>
      <c r="C5" s="39" t="s">
        <v>503</v>
      </c>
    </row>
    <row r="6" spans="1:4">
      <c r="A6" t="s">
        <v>430</v>
      </c>
      <c r="B6" s="42" t="s">
        <v>518</v>
      </c>
      <c r="C6" s="39" t="s">
        <v>503</v>
      </c>
    </row>
    <row r="7" spans="1:4">
      <c r="A7" t="s">
        <v>433</v>
      </c>
      <c r="B7" s="41" t="s">
        <v>49</v>
      </c>
      <c r="C7" s="39" t="s">
        <v>503</v>
      </c>
    </row>
    <row r="8" spans="1:4">
      <c r="A8" t="s">
        <v>521</v>
      </c>
      <c r="B8" s="41" t="s">
        <v>520</v>
      </c>
      <c r="C8" s="39" t="s">
        <v>503</v>
      </c>
    </row>
    <row r="9" spans="1:4">
      <c r="A9" t="s">
        <v>437</v>
      </c>
      <c r="B9" s="41" t="s">
        <v>76</v>
      </c>
      <c r="C9" s="39" t="s">
        <v>503</v>
      </c>
    </row>
    <row r="10" spans="1:4">
      <c r="A10" t="s">
        <v>505</v>
      </c>
      <c r="B10" s="41" t="s">
        <v>504</v>
      </c>
      <c r="C10" s="39" t="s">
        <v>503</v>
      </c>
    </row>
    <row r="11" spans="1:4">
      <c r="A11" s="41" t="s">
        <v>523</v>
      </c>
      <c r="B11" s="41" t="s">
        <v>528</v>
      </c>
      <c r="C11" s="39" t="s">
        <v>503</v>
      </c>
    </row>
    <row r="12" spans="1:4">
      <c r="A12" s="41" t="s">
        <v>524</v>
      </c>
      <c r="B12" s="41" t="s">
        <v>504</v>
      </c>
      <c r="C12" s="39" t="s">
        <v>503</v>
      </c>
    </row>
    <row r="13" spans="1:4">
      <c r="A13" s="42" t="s">
        <v>506</v>
      </c>
      <c r="B13" s="41" t="s">
        <v>507</v>
      </c>
      <c r="C13" s="39" t="s">
        <v>503</v>
      </c>
    </row>
    <row r="14" spans="1:4">
      <c r="A14" s="42" t="s">
        <v>525</v>
      </c>
      <c r="B14" s="41" t="s">
        <v>504</v>
      </c>
      <c r="C14" s="39" t="s">
        <v>503</v>
      </c>
    </row>
    <row r="15" spans="1:4">
      <c r="A15" t="s">
        <v>526</v>
      </c>
      <c r="B15" t="s">
        <v>527</v>
      </c>
      <c r="C15" s="39" t="s">
        <v>503</v>
      </c>
    </row>
    <row r="16" spans="1:4">
      <c r="A16" s="43" t="s">
        <v>522</v>
      </c>
      <c r="B16" s="41" t="s">
        <v>504</v>
      </c>
      <c r="C16" s="39" t="s">
        <v>503</v>
      </c>
    </row>
    <row r="17" spans="1:3">
      <c r="A17" s="42" t="s">
        <v>529</v>
      </c>
      <c r="B17" s="41" t="s">
        <v>139</v>
      </c>
      <c r="C17" s="39" t="s">
        <v>503</v>
      </c>
    </row>
    <row r="18" spans="1:3">
      <c r="A18" s="42" t="s">
        <v>532</v>
      </c>
      <c r="B18" s="44" t="s">
        <v>126</v>
      </c>
      <c r="C18" s="39" t="s">
        <v>503</v>
      </c>
    </row>
    <row r="19" spans="1:3">
      <c r="A19" s="45" t="s">
        <v>533</v>
      </c>
      <c r="B19" s="46" t="s">
        <v>530</v>
      </c>
      <c r="C19" s="39" t="s">
        <v>503</v>
      </c>
    </row>
    <row r="20" spans="1:3">
      <c r="A20" s="45" t="s">
        <v>534</v>
      </c>
      <c r="B20" s="44" t="s">
        <v>531</v>
      </c>
      <c r="C20" s="39" t="s">
        <v>503</v>
      </c>
    </row>
    <row r="21" spans="1:3">
      <c r="A21" s="46" t="s">
        <v>535</v>
      </c>
      <c r="B21" s="46" t="s">
        <v>171</v>
      </c>
      <c r="C21" s="39" t="s">
        <v>503</v>
      </c>
    </row>
    <row r="22" spans="1:3">
      <c r="A22" t="s">
        <v>536</v>
      </c>
      <c r="B22" s="46" t="s">
        <v>508</v>
      </c>
      <c r="C22" s="39" t="s">
        <v>503</v>
      </c>
    </row>
    <row r="23" spans="1:3">
      <c r="A23" t="s">
        <v>409</v>
      </c>
      <c r="B23" s="44" t="s">
        <v>508</v>
      </c>
      <c r="C23" s="39" t="s">
        <v>503</v>
      </c>
    </row>
    <row r="24" spans="1:3">
      <c r="A24" t="s">
        <v>410</v>
      </c>
      <c r="B24" s="44" t="s">
        <v>508</v>
      </c>
      <c r="C24" s="39" t="s">
        <v>503</v>
      </c>
    </row>
    <row r="25" spans="1:3">
      <c r="A25" t="s">
        <v>538</v>
      </c>
      <c r="B25" s="44" t="s">
        <v>537</v>
      </c>
      <c r="C25" s="39" t="s">
        <v>503</v>
      </c>
    </row>
    <row r="26" spans="1:3">
      <c r="A26" t="s">
        <v>539</v>
      </c>
      <c r="B26" s="44" t="s">
        <v>537</v>
      </c>
      <c r="C26" s="39" t="s">
        <v>503</v>
      </c>
    </row>
    <row r="27" spans="1:3">
      <c r="A27" t="s">
        <v>540</v>
      </c>
      <c r="B27" s="44" t="s">
        <v>537</v>
      </c>
      <c r="C27" s="39" t="s">
        <v>503</v>
      </c>
    </row>
    <row r="28" spans="1:3">
      <c r="A28" s="45"/>
      <c r="B28" s="44"/>
      <c r="C28" s="39"/>
    </row>
    <row r="29" spans="1:3">
      <c r="A29" s="45"/>
      <c r="B29" s="44"/>
      <c r="C29" s="39"/>
    </row>
    <row r="30" spans="1:3">
      <c r="A30" s="45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 s="46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topLeftCell="A25" workbookViewId="0">
      <selection activeCell="C32" sqref="C32"/>
    </sheetView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4" spans="1:6">
      <c r="A4" t="s">
        <v>374</v>
      </c>
      <c r="B4" t="s">
        <v>116</v>
      </c>
      <c r="C4" t="s">
        <v>116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13043</v>
      </c>
      <c r="F5">
        <v>24067</v>
      </c>
    </row>
    <row r="6" spans="1:6">
      <c r="A6" t="s">
        <v>376</v>
      </c>
      <c r="B6" t="s">
        <v>139</v>
      </c>
      <c r="C6" t="s">
        <v>139</v>
      </c>
      <c r="D6" t="s">
        <v>80</v>
      </c>
      <c r="E6">
        <v>32</v>
      </c>
      <c r="F6">
        <v>34</v>
      </c>
    </row>
    <row r="7" spans="1:6">
      <c r="A7" t="s">
        <v>377</v>
      </c>
      <c r="B7" t="s">
        <v>352</v>
      </c>
      <c r="C7" t="s">
        <v>137</v>
      </c>
      <c r="D7" t="s">
        <v>116</v>
      </c>
      <c r="E7">
        <v>17259</v>
      </c>
      <c r="F7">
        <v>11435</v>
      </c>
    </row>
    <row r="8" spans="1:6">
      <c r="A8" t="s">
        <v>378</v>
      </c>
      <c r="B8" t="s">
        <v>134</v>
      </c>
      <c r="C8" t="s">
        <v>134</v>
      </c>
      <c r="D8" t="s">
        <v>116</v>
      </c>
      <c r="E8">
        <v>2109</v>
      </c>
      <c r="F8">
        <v>2278</v>
      </c>
    </row>
    <row r="9" spans="1:6">
      <c r="A9" t="s">
        <v>379</v>
      </c>
      <c r="D9" t="s">
        <v>116</v>
      </c>
      <c r="E9">
        <v>2405</v>
      </c>
      <c r="F9">
        <v>1508</v>
      </c>
    </row>
    <row r="10" spans="1:6">
      <c r="A10" t="s">
        <v>380</v>
      </c>
      <c r="B10" t="s">
        <v>12</v>
      </c>
      <c r="C10" t="s">
        <v>12</v>
      </c>
      <c r="D10" t="s">
        <v>116</v>
      </c>
      <c r="E10">
        <v>34848</v>
      </c>
      <c r="F10">
        <v>39322</v>
      </c>
    </row>
    <row r="11" spans="1:6">
      <c r="A11" t="s">
        <v>381</v>
      </c>
      <c r="B11" t="s">
        <v>80</v>
      </c>
      <c r="C11" t="s">
        <v>80</v>
      </c>
      <c r="D11" t="s">
        <v>80</v>
      </c>
    </row>
    <row r="12" spans="1:6">
      <c r="A12" t="s">
        <v>382</v>
      </c>
      <c r="B12" t="s">
        <v>383</v>
      </c>
      <c r="C12" t="s">
        <v>84</v>
      </c>
      <c r="D12" t="s">
        <v>80</v>
      </c>
      <c r="E12">
        <v>1355</v>
      </c>
      <c r="F12">
        <v>1410</v>
      </c>
    </row>
    <row r="13" spans="1:6">
      <c r="A13" t="s">
        <v>384</v>
      </c>
      <c r="B13" t="s">
        <v>385</v>
      </c>
      <c r="C13" t="s">
        <v>92</v>
      </c>
      <c r="D13" t="s">
        <v>80</v>
      </c>
      <c r="E13">
        <v>16723</v>
      </c>
      <c r="F13">
        <v>18664</v>
      </c>
    </row>
    <row r="14" spans="1:6">
      <c r="A14" t="s">
        <v>386</v>
      </c>
      <c r="B14" t="s">
        <v>101</v>
      </c>
      <c r="C14" t="s">
        <v>101</v>
      </c>
      <c r="D14" t="s">
        <v>80</v>
      </c>
      <c r="E14">
        <v>1182</v>
      </c>
      <c r="F14">
        <v>528</v>
      </c>
    </row>
    <row r="15" spans="1:6">
      <c r="A15" t="s">
        <v>387</v>
      </c>
      <c r="D15" t="s">
        <v>80</v>
      </c>
      <c r="E15">
        <v>54108</v>
      </c>
      <c r="F15">
        <v>59924</v>
      </c>
    </row>
    <row r="16" spans="1:6">
      <c r="A16" t="s">
        <v>388</v>
      </c>
      <c r="B16" t="s">
        <v>141</v>
      </c>
      <c r="C16" t="s">
        <v>141</v>
      </c>
      <c r="D16" t="s">
        <v>141</v>
      </c>
    </row>
    <row r="17" spans="1:6">
      <c r="A17" t="s">
        <v>389</v>
      </c>
      <c r="B17" t="s">
        <v>389</v>
      </c>
      <c r="C17" t="s">
        <v>163</v>
      </c>
      <c r="D17" t="s">
        <v>141</v>
      </c>
      <c r="E17">
        <v>6355</v>
      </c>
      <c r="F17">
        <v>5905</v>
      </c>
    </row>
    <row r="18" spans="1:6">
      <c r="A18" t="s">
        <v>390</v>
      </c>
      <c r="B18" t="s">
        <v>391</v>
      </c>
      <c r="C18" t="s">
        <v>161</v>
      </c>
      <c r="D18" t="s">
        <v>141</v>
      </c>
      <c r="E18">
        <v>3643</v>
      </c>
      <c r="F18">
        <v>3582</v>
      </c>
    </row>
    <row r="19" spans="1:6">
      <c r="A19" t="s">
        <v>392</v>
      </c>
      <c r="B19" t="s">
        <v>145</v>
      </c>
      <c r="C19" t="s">
        <v>145</v>
      </c>
      <c r="D19" t="s">
        <v>141</v>
      </c>
      <c r="E19">
        <v>236</v>
      </c>
      <c r="F19">
        <v>184</v>
      </c>
    </row>
    <row r="20" spans="1:6">
      <c r="A20" t="s">
        <v>393</v>
      </c>
      <c r="B20" t="s">
        <v>13</v>
      </c>
      <c r="C20" t="s">
        <v>13</v>
      </c>
      <c r="D20" t="s">
        <v>141</v>
      </c>
      <c r="E20">
        <v>10234</v>
      </c>
      <c r="F20">
        <v>9671</v>
      </c>
    </row>
    <row r="21" spans="1:6">
      <c r="A21" t="s">
        <v>394</v>
      </c>
      <c r="B21" t="s">
        <v>141</v>
      </c>
      <c r="C21" t="s">
        <v>141</v>
      </c>
      <c r="D21" t="s">
        <v>165</v>
      </c>
    </row>
    <row r="22" spans="1:6">
      <c r="A22" t="s">
        <v>395</v>
      </c>
      <c r="D22" t="s">
        <v>165</v>
      </c>
      <c r="E22">
        <v>37873</v>
      </c>
      <c r="F22">
        <v>34365</v>
      </c>
    </row>
    <row r="23" spans="1:6">
      <c r="A23" t="s">
        <v>396</v>
      </c>
      <c r="B23" t="s">
        <v>170</v>
      </c>
      <c r="C23" t="s">
        <v>170</v>
      </c>
      <c r="D23" t="s">
        <v>165</v>
      </c>
      <c r="E23">
        <v>305</v>
      </c>
      <c r="F23">
        <v>203</v>
      </c>
    </row>
    <row r="24" spans="1:6">
      <c r="A24" t="s">
        <v>397</v>
      </c>
      <c r="B24" t="s">
        <v>180</v>
      </c>
      <c r="C24" t="s">
        <v>180</v>
      </c>
      <c r="D24" t="s">
        <v>165</v>
      </c>
      <c r="E24">
        <v>2974</v>
      </c>
      <c r="F24">
        <v>766</v>
      </c>
    </row>
    <row r="25" spans="1:6">
      <c r="A25" t="s">
        <v>398</v>
      </c>
      <c r="B25" t="s">
        <v>180</v>
      </c>
      <c r="C25" t="s">
        <v>180</v>
      </c>
      <c r="D25" t="s">
        <v>165</v>
      </c>
    </row>
    <row r="26" spans="1:6">
      <c r="A26" t="s">
        <v>399</v>
      </c>
      <c r="B26" t="s">
        <v>181</v>
      </c>
      <c r="C26" t="s">
        <v>181</v>
      </c>
      <c r="D26" t="s">
        <v>165</v>
      </c>
    </row>
    <row r="27" spans="1:6">
      <c r="A27" t="s">
        <v>400</v>
      </c>
      <c r="D27" t="s">
        <v>165</v>
      </c>
    </row>
    <row r="28" spans="1:6">
      <c r="A28" t="s">
        <v>401</v>
      </c>
      <c r="D28" t="s">
        <v>165</v>
      </c>
    </row>
    <row r="29" spans="1:6">
      <c r="A29" t="s">
        <v>402</v>
      </c>
      <c r="D29" t="s">
        <v>165</v>
      </c>
      <c r="E29">
        <v>19227</v>
      </c>
      <c r="F29">
        <v>19227</v>
      </c>
    </row>
    <row r="30" spans="1:6">
      <c r="A30" t="s">
        <v>403</v>
      </c>
      <c r="D30" t="s">
        <v>165</v>
      </c>
    </row>
    <row r="31" spans="1:6">
      <c r="A31" t="s">
        <v>404</v>
      </c>
      <c r="D31" t="s">
        <v>165</v>
      </c>
      <c r="F31">
        <v>49568</v>
      </c>
    </row>
    <row r="32" spans="1:6">
      <c r="A32" t="s">
        <v>405</v>
      </c>
      <c r="B32" t="s">
        <v>183</v>
      </c>
      <c r="C32" t="s">
        <v>183</v>
      </c>
      <c r="D32" t="s">
        <v>181</v>
      </c>
    </row>
    <row r="33" spans="1:6">
      <c r="A33" t="s">
        <v>406</v>
      </c>
      <c r="D33" t="s">
        <v>181</v>
      </c>
    </row>
    <row r="34" spans="1:6">
      <c r="A34" t="s">
        <v>407</v>
      </c>
      <c r="D34" t="s">
        <v>181</v>
      </c>
      <c r="E34">
        <v>11117</v>
      </c>
    </row>
    <row r="35" spans="1:6">
      <c r="A35" t="s">
        <v>408</v>
      </c>
      <c r="B35" t="s">
        <v>182</v>
      </c>
      <c r="C35" t="s">
        <v>182</v>
      </c>
      <c r="D35" t="s">
        <v>181</v>
      </c>
      <c r="E35">
        <v>701</v>
      </c>
      <c r="F35">
        <v>691</v>
      </c>
    </row>
    <row r="36" spans="1:6">
      <c r="A36" t="s">
        <v>409</v>
      </c>
      <c r="B36" t="s">
        <v>182</v>
      </c>
      <c r="C36" t="s">
        <v>182</v>
      </c>
      <c r="D36" t="s">
        <v>181</v>
      </c>
      <c r="E36">
        <v>346108</v>
      </c>
      <c r="F36">
        <v>341622</v>
      </c>
    </row>
    <row r="37" spans="1:6">
      <c r="A37" t="s">
        <v>410</v>
      </c>
      <c r="B37" t="s">
        <v>182</v>
      </c>
      <c r="C37" t="s">
        <v>182</v>
      </c>
      <c r="D37" t="s">
        <v>181</v>
      </c>
      <c r="E37">
        <v>3707</v>
      </c>
      <c r="F37">
        <v>3707</v>
      </c>
    </row>
    <row r="38" spans="1:6">
      <c r="A38" t="s">
        <v>411</v>
      </c>
      <c r="B38" t="s">
        <v>187</v>
      </c>
      <c r="C38" t="s">
        <v>187</v>
      </c>
      <c r="D38" t="s">
        <v>181</v>
      </c>
      <c r="E38">
        <v>-377127</v>
      </c>
      <c r="F38">
        <v>-399075</v>
      </c>
    </row>
    <row r="39" spans="1:6">
      <c r="A39" t="s">
        <v>412</v>
      </c>
      <c r="B39" t="s">
        <v>185</v>
      </c>
      <c r="C39" t="s">
        <v>185</v>
      </c>
      <c r="D39" t="s">
        <v>181</v>
      </c>
      <c r="E39">
        <v>-1011</v>
      </c>
      <c r="F39">
        <v>-821</v>
      </c>
    </row>
    <row r="40" spans="1:6">
      <c r="A40" t="s">
        <v>413</v>
      </c>
      <c r="B40" t="s">
        <v>195</v>
      </c>
      <c r="C40" t="s">
        <v>195</v>
      </c>
      <c r="D40" t="s">
        <v>181</v>
      </c>
      <c r="E40">
        <v>2722</v>
      </c>
      <c r="F40">
        <v>14919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</row>
    <row r="2" spans="1:6">
      <c r="E2">
        <v>2018</v>
      </c>
      <c r="F2">
        <v>2017</v>
      </c>
    </row>
    <row r="4" spans="1:6">
      <c r="A4" t="s">
        <v>414</v>
      </c>
      <c r="B4" t="s">
        <v>415</v>
      </c>
      <c r="C4" t="s">
        <v>26</v>
      </c>
      <c r="D4" t="s">
        <v>416</v>
      </c>
      <c r="E4">
        <v>46970</v>
      </c>
      <c r="F4">
        <v>35912</v>
      </c>
    </row>
    <row r="5" spans="1:6">
      <c r="A5" t="s">
        <v>417</v>
      </c>
      <c r="B5" t="s">
        <v>30</v>
      </c>
      <c r="C5" t="s">
        <v>30</v>
      </c>
      <c r="D5" t="s">
        <v>416</v>
      </c>
      <c r="E5">
        <v>-4679</v>
      </c>
      <c r="F5">
        <v>-3438</v>
      </c>
    </row>
    <row r="6" spans="1:6">
      <c r="A6" t="s">
        <v>418</v>
      </c>
      <c r="B6" t="s">
        <v>419</v>
      </c>
      <c r="C6" t="s">
        <v>32</v>
      </c>
      <c r="D6" t="s">
        <v>416</v>
      </c>
      <c r="E6">
        <v>42291</v>
      </c>
      <c r="F6">
        <v>32474</v>
      </c>
    </row>
    <row r="7" spans="1:6">
      <c r="A7" t="s">
        <v>420</v>
      </c>
      <c r="B7" t="s">
        <v>37</v>
      </c>
      <c r="C7" t="s">
        <v>37</v>
      </c>
      <c r="D7" t="s">
        <v>416</v>
      </c>
      <c r="E7">
        <v>11274</v>
      </c>
      <c r="F7">
        <v>12844</v>
      </c>
    </row>
    <row r="8" spans="1:6">
      <c r="A8" t="s">
        <v>421</v>
      </c>
      <c r="B8" t="s">
        <v>36</v>
      </c>
      <c r="C8" t="s">
        <v>36</v>
      </c>
      <c r="D8" t="s">
        <v>416</v>
      </c>
      <c r="E8">
        <v>14525</v>
      </c>
      <c r="F8">
        <v>13039</v>
      </c>
    </row>
    <row r="9" spans="1:6">
      <c r="A9" t="s">
        <v>422</v>
      </c>
      <c r="B9" t="s">
        <v>423</v>
      </c>
      <c r="C9" t="s">
        <v>35</v>
      </c>
      <c r="D9" t="s">
        <v>416</v>
      </c>
      <c r="E9">
        <v>23517</v>
      </c>
      <c r="F9">
        <v>23210</v>
      </c>
    </row>
    <row r="10" spans="1:6">
      <c r="A10" t="s">
        <v>424</v>
      </c>
      <c r="B10" t="s">
        <v>42</v>
      </c>
      <c r="C10" t="s">
        <v>42</v>
      </c>
      <c r="D10" t="s">
        <v>416</v>
      </c>
      <c r="E10">
        <v>2645</v>
      </c>
      <c r="F10">
        <v>2684</v>
      </c>
    </row>
    <row r="11" spans="1:6">
      <c r="A11" t="s">
        <v>425</v>
      </c>
      <c r="B11" t="s">
        <v>416</v>
      </c>
      <c r="C11" t="s">
        <v>26</v>
      </c>
      <c r="D11" t="s">
        <v>416</v>
      </c>
      <c r="F11">
        <v>-2851</v>
      </c>
    </row>
    <row r="12" spans="1:6">
      <c r="A12" t="s">
        <v>426</v>
      </c>
      <c r="B12" t="s">
        <v>58</v>
      </c>
      <c r="C12" t="s">
        <v>58</v>
      </c>
      <c r="D12" t="s">
        <v>416</v>
      </c>
      <c r="E12">
        <v>51961</v>
      </c>
      <c r="F12">
        <v>48926</v>
      </c>
    </row>
    <row r="13" spans="1:6">
      <c r="A13" t="s">
        <v>427</v>
      </c>
      <c r="D13" t="s">
        <v>416</v>
      </c>
      <c r="E13">
        <v>-9670</v>
      </c>
      <c r="F13">
        <v>-16452</v>
      </c>
    </row>
    <row r="14" spans="1:6">
      <c r="A14" t="s">
        <v>428</v>
      </c>
      <c r="B14" t="s">
        <v>429</v>
      </c>
      <c r="C14" t="s">
        <v>56</v>
      </c>
      <c r="D14" t="s">
        <v>416</v>
      </c>
      <c r="E14">
        <v>-4775</v>
      </c>
      <c r="F14">
        <v>-5579</v>
      </c>
    </row>
    <row r="15" spans="1:6">
      <c r="A15" t="s">
        <v>430</v>
      </c>
      <c r="D15" t="s">
        <v>416</v>
      </c>
      <c r="E15">
        <v>-65</v>
      </c>
      <c r="F15">
        <v>5</v>
      </c>
    </row>
    <row r="16" spans="1:6">
      <c r="A16" t="s">
        <v>431</v>
      </c>
      <c r="B16" t="s">
        <v>432</v>
      </c>
      <c r="C16" t="s">
        <v>33</v>
      </c>
      <c r="D16" t="s">
        <v>416</v>
      </c>
      <c r="E16">
        <v>-1766</v>
      </c>
    </row>
    <row r="17" spans="1:6">
      <c r="A17" t="s">
        <v>433</v>
      </c>
      <c r="D17" t="s">
        <v>416</v>
      </c>
      <c r="F17">
        <v>188</v>
      </c>
    </row>
    <row r="18" spans="1:6">
      <c r="A18" t="s">
        <v>434</v>
      </c>
      <c r="B18" t="s">
        <v>61</v>
      </c>
      <c r="C18" t="s">
        <v>61</v>
      </c>
      <c r="D18" t="s">
        <v>416</v>
      </c>
      <c r="E18">
        <v>-16276</v>
      </c>
      <c r="F18">
        <v>-21838</v>
      </c>
    </row>
    <row r="19" spans="1:6">
      <c r="A19" t="s">
        <v>435</v>
      </c>
      <c r="B19" t="s">
        <v>62</v>
      </c>
      <c r="C19" t="s">
        <v>62</v>
      </c>
      <c r="D19" t="s">
        <v>416</v>
      </c>
      <c r="E19">
        <v>-106</v>
      </c>
      <c r="F19">
        <v>-163</v>
      </c>
    </row>
    <row r="20" spans="1:6">
      <c r="A20" t="s">
        <v>436</v>
      </c>
      <c r="B20" t="s">
        <v>66</v>
      </c>
      <c r="C20" t="s">
        <v>66</v>
      </c>
      <c r="D20" t="s">
        <v>416</v>
      </c>
      <c r="E20">
        <v>-16382</v>
      </c>
      <c r="F20">
        <v>-22001</v>
      </c>
    </row>
    <row r="21" spans="1:6">
      <c r="A21" t="s">
        <v>437</v>
      </c>
      <c r="B21" t="s">
        <v>432</v>
      </c>
      <c r="C21" t="s">
        <v>33</v>
      </c>
      <c r="D21" t="s">
        <v>416</v>
      </c>
      <c r="E21">
        <v>38330</v>
      </c>
    </row>
    <row r="22" spans="1:6">
      <c r="A22" t="s">
        <v>438</v>
      </c>
      <c r="D22" t="s">
        <v>416</v>
      </c>
      <c r="E22">
        <v>21948</v>
      </c>
      <c r="F22">
        <v>-22001</v>
      </c>
    </row>
    <row r="23" spans="1:6">
      <c r="A23" t="s">
        <v>439</v>
      </c>
      <c r="D23" t="s">
        <v>416</v>
      </c>
      <c r="E23">
        <v>25</v>
      </c>
      <c r="F23">
        <v>-33</v>
      </c>
    </row>
    <row r="24" spans="1:6">
      <c r="A24" t="s">
        <v>440</v>
      </c>
      <c r="D24" t="s">
        <v>416</v>
      </c>
      <c r="E24">
        <v>88002208</v>
      </c>
      <c r="F24">
        <v>66993649</v>
      </c>
    </row>
    <row r="25" spans="1:6">
      <c r="A25" t="s">
        <v>441</v>
      </c>
      <c r="D25" t="s">
        <v>416</v>
      </c>
      <c r="E25">
        <v>25</v>
      </c>
      <c r="F25">
        <v>-33</v>
      </c>
    </row>
    <row r="26" spans="1:6">
      <c r="A26" t="s">
        <v>442</v>
      </c>
      <c r="D26" t="s">
        <v>416</v>
      </c>
    </row>
    <row r="27" spans="1:6">
      <c r="A27" t="s">
        <v>443</v>
      </c>
      <c r="D27" t="s">
        <v>416</v>
      </c>
    </row>
    <row r="28" spans="1:6">
      <c r="A28" t="s">
        <v>444</v>
      </c>
      <c r="D28" t="s">
        <v>416</v>
      </c>
    </row>
    <row r="29" spans="1:6">
      <c r="A29" t="s">
        <v>445</v>
      </c>
      <c r="D29" t="s">
        <v>416</v>
      </c>
    </row>
    <row r="30" spans="1:6">
      <c r="D30" t="s">
        <v>416</v>
      </c>
      <c r="E30">
        <v>31</v>
      </c>
    </row>
    <row r="31" spans="1:6">
      <c r="D31" t="s">
        <v>416</v>
      </c>
    </row>
    <row r="32" spans="1:6">
      <c r="D32" t="s">
        <v>416</v>
      </c>
    </row>
    <row r="33" spans="1:6">
      <c r="A33" t="s">
        <v>436</v>
      </c>
      <c r="B33" t="s">
        <v>66</v>
      </c>
      <c r="C33" t="s">
        <v>66</v>
      </c>
      <c r="D33" t="s">
        <v>416</v>
      </c>
      <c r="E33">
        <v>-16382</v>
      </c>
      <c r="F33">
        <v>-22001</v>
      </c>
    </row>
    <row r="34" spans="1:6">
      <c r="A34" t="s">
        <v>446</v>
      </c>
      <c r="B34" t="s">
        <v>447</v>
      </c>
      <c r="C34" t="s">
        <v>447</v>
      </c>
      <c r="D34" t="s">
        <v>416</v>
      </c>
    </row>
    <row r="35" spans="1:6">
      <c r="A35" t="s">
        <v>448</v>
      </c>
      <c r="B35" t="s">
        <v>59</v>
      </c>
      <c r="C35" t="s">
        <v>59</v>
      </c>
      <c r="D35" t="s">
        <v>416</v>
      </c>
      <c r="E35">
        <v>-190</v>
      </c>
      <c r="F35">
        <v>-451</v>
      </c>
    </row>
    <row r="36" spans="1:6">
      <c r="A36" t="s">
        <v>449</v>
      </c>
      <c r="B36" t="s">
        <v>450</v>
      </c>
      <c r="C36" t="s">
        <v>447</v>
      </c>
      <c r="D36" t="s">
        <v>416</v>
      </c>
      <c r="E36">
        <v>-190</v>
      </c>
      <c r="F36">
        <v>451</v>
      </c>
    </row>
    <row r="37" spans="1:6">
      <c r="A37" t="s">
        <v>451</v>
      </c>
      <c r="B37" t="s">
        <v>452</v>
      </c>
      <c r="C37" t="s">
        <v>447</v>
      </c>
      <c r="D37" t="s">
        <v>416</v>
      </c>
      <c r="E37">
        <v>-16572</v>
      </c>
      <c r="F37">
        <v>-21550</v>
      </c>
    </row>
    <row r="38" spans="1:6">
      <c r="A38" t="s">
        <v>453</v>
      </c>
      <c r="D38" t="s">
        <v>416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</row>
    <row r="2" spans="1:6">
      <c r="E2">
        <v>2018</v>
      </c>
      <c r="F2">
        <v>2017</v>
      </c>
    </row>
    <row r="4" spans="1:6">
      <c r="A4" t="s">
        <v>454</v>
      </c>
      <c r="B4" t="s">
        <v>231</v>
      </c>
      <c r="C4" t="s">
        <v>231</v>
      </c>
      <c r="D4" t="s">
        <v>455</v>
      </c>
    </row>
    <row r="5" spans="1:6">
      <c r="A5" t="s">
        <v>456</v>
      </c>
      <c r="B5" t="s">
        <v>232</v>
      </c>
      <c r="C5" t="s">
        <v>232</v>
      </c>
      <c r="D5" t="s">
        <v>455</v>
      </c>
      <c r="E5">
        <v>-16382</v>
      </c>
      <c r="F5">
        <v>-22001</v>
      </c>
    </row>
    <row r="6" spans="1:6">
      <c r="A6" t="s">
        <v>457</v>
      </c>
      <c r="D6" t="s">
        <v>455</v>
      </c>
    </row>
    <row r="7" spans="1:6">
      <c r="A7" t="s">
        <v>458</v>
      </c>
      <c r="B7" t="s">
        <v>236</v>
      </c>
      <c r="C7" t="s">
        <v>236</v>
      </c>
      <c r="D7" t="s">
        <v>455</v>
      </c>
      <c r="E7">
        <v>2645</v>
      </c>
      <c r="F7">
        <v>2684</v>
      </c>
    </row>
    <row r="8" spans="1:6">
      <c r="A8" t="s">
        <v>459</v>
      </c>
      <c r="D8" t="s">
        <v>455</v>
      </c>
      <c r="E8">
        <v>65</v>
      </c>
      <c r="F8">
        <v>-5</v>
      </c>
    </row>
    <row r="9" spans="1:6">
      <c r="A9" t="s">
        <v>460</v>
      </c>
      <c r="B9" t="s">
        <v>240</v>
      </c>
      <c r="C9" t="s">
        <v>240</v>
      </c>
      <c r="D9" t="s">
        <v>455</v>
      </c>
      <c r="E9">
        <v>842</v>
      </c>
      <c r="F9">
        <v>1416</v>
      </c>
    </row>
    <row r="10" spans="1:6">
      <c r="A10" t="s">
        <v>461</v>
      </c>
      <c r="B10" t="s">
        <v>251</v>
      </c>
      <c r="C10" t="s">
        <v>251</v>
      </c>
      <c r="D10" t="s">
        <v>455</v>
      </c>
      <c r="E10">
        <v>-653</v>
      </c>
      <c r="F10">
        <v>-92</v>
      </c>
    </row>
    <row r="11" spans="1:6">
      <c r="A11" t="s">
        <v>462</v>
      </c>
      <c r="B11" t="s">
        <v>241</v>
      </c>
      <c r="C11" t="s">
        <v>241</v>
      </c>
      <c r="D11" t="s">
        <v>455</v>
      </c>
      <c r="E11">
        <v>1766</v>
      </c>
    </row>
    <row r="12" spans="1:6">
      <c r="A12" t="s">
        <v>463</v>
      </c>
      <c r="B12" t="s">
        <v>248</v>
      </c>
      <c r="C12" t="s">
        <v>248</v>
      </c>
      <c r="D12" t="s">
        <v>455</v>
      </c>
      <c r="E12">
        <v>4411</v>
      </c>
      <c r="F12">
        <v>4981</v>
      </c>
    </row>
    <row r="13" spans="1:6">
      <c r="A13" t="s">
        <v>464</v>
      </c>
      <c r="B13" t="s">
        <v>241</v>
      </c>
      <c r="C13" t="s">
        <v>241</v>
      </c>
      <c r="D13" t="s">
        <v>455</v>
      </c>
      <c r="F13">
        <v>-188</v>
      </c>
    </row>
    <row r="14" spans="1:6">
      <c r="A14" t="s">
        <v>465</v>
      </c>
      <c r="D14" t="s">
        <v>455</v>
      </c>
    </row>
    <row r="15" spans="1:6">
      <c r="A15" t="s">
        <v>466</v>
      </c>
      <c r="B15" t="s">
        <v>265</v>
      </c>
      <c r="C15" t="s">
        <v>265</v>
      </c>
      <c r="D15" t="s">
        <v>455</v>
      </c>
      <c r="E15">
        <v>-5995</v>
      </c>
      <c r="F15">
        <v>2610</v>
      </c>
    </row>
    <row r="16" spans="1:6">
      <c r="A16" t="s">
        <v>378</v>
      </c>
      <c r="B16" t="s">
        <v>264</v>
      </c>
      <c r="C16" t="s">
        <v>264</v>
      </c>
      <c r="D16" t="s">
        <v>455</v>
      </c>
      <c r="E16">
        <v>129</v>
      </c>
      <c r="F16">
        <v>-67</v>
      </c>
    </row>
    <row r="17" spans="1:6">
      <c r="A17" t="s">
        <v>467</v>
      </c>
      <c r="B17" t="s">
        <v>261</v>
      </c>
      <c r="C17" t="s">
        <v>261</v>
      </c>
      <c r="D17" t="s">
        <v>455</v>
      </c>
      <c r="E17">
        <v>-933</v>
      </c>
      <c r="F17">
        <v>-1018</v>
      </c>
    </row>
    <row r="18" spans="1:6">
      <c r="A18" t="s">
        <v>389</v>
      </c>
      <c r="B18" t="s">
        <v>275</v>
      </c>
      <c r="C18" t="s">
        <v>275</v>
      </c>
      <c r="D18" t="s">
        <v>455</v>
      </c>
      <c r="E18">
        <v>556</v>
      </c>
      <c r="F18">
        <v>644</v>
      </c>
    </row>
    <row r="19" spans="1:6">
      <c r="A19" t="s">
        <v>468</v>
      </c>
      <c r="B19" t="s">
        <v>277</v>
      </c>
      <c r="C19" t="s">
        <v>277</v>
      </c>
      <c r="D19" t="s">
        <v>455</v>
      </c>
      <c r="E19">
        <v>1547</v>
      </c>
      <c r="F19">
        <v>-271</v>
      </c>
    </row>
    <row r="20" spans="1:6">
      <c r="A20" t="s">
        <v>469</v>
      </c>
      <c r="B20" t="s">
        <v>277</v>
      </c>
      <c r="C20" t="s">
        <v>277</v>
      </c>
      <c r="D20" t="s">
        <v>455</v>
      </c>
      <c r="E20">
        <v>449</v>
      </c>
      <c r="F20">
        <v>-1567</v>
      </c>
    </row>
    <row r="21" spans="1:6">
      <c r="A21" t="s">
        <v>470</v>
      </c>
      <c r="B21" t="s">
        <v>285</v>
      </c>
      <c r="C21" t="s">
        <v>285</v>
      </c>
      <c r="D21" t="s">
        <v>455</v>
      </c>
      <c r="E21">
        <v>-11553</v>
      </c>
      <c r="F21">
        <v>-12874</v>
      </c>
    </row>
    <row r="22" spans="1:6">
      <c r="A22" t="s">
        <v>471</v>
      </c>
      <c r="B22" t="s">
        <v>286</v>
      </c>
      <c r="C22" t="s">
        <v>286</v>
      </c>
      <c r="D22" t="s">
        <v>472</v>
      </c>
    </row>
    <row r="23" spans="1:6">
      <c r="A23" t="s">
        <v>473</v>
      </c>
      <c r="B23" t="s">
        <v>287</v>
      </c>
      <c r="C23" t="s">
        <v>287</v>
      </c>
      <c r="D23" t="s">
        <v>472</v>
      </c>
      <c r="E23">
        <v>-175</v>
      </c>
      <c r="F23">
        <v>-238</v>
      </c>
    </row>
    <row r="24" spans="1:6">
      <c r="A24" t="s">
        <v>474</v>
      </c>
      <c r="B24" t="s">
        <v>296</v>
      </c>
      <c r="C24" t="s">
        <v>296</v>
      </c>
      <c r="D24" t="s">
        <v>472</v>
      </c>
      <c r="E24">
        <v>-175</v>
      </c>
      <c r="F24">
        <v>-238</v>
      </c>
    </row>
    <row r="25" spans="1:6">
      <c r="A25" t="s">
        <v>475</v>
      </c>
      <c r="B25" t="s">
        <v>297</v>
      </c>
      <c r="C25" t="s">
        <v>297</v>
      </c>
      <c r="D25" t="s">
        <v>476</v>
      </c>
    </row>
    <row r="26" spans="1:6">
      <c r="A26" t="s">
        <v>477</v>
      </c>
      <c r="B26" t="s">
        <v>298</v>
      </c>
      <c r="C26" t="s">
        <v>298</v>
      </c>
      <c r="D26" t="s">
        <v>476</v>
      </c>
      <c r="E26">
        <v>2</v>
      </c>
      <c r="F26">
        <v>1</v>
      </c>
    </row>
    <row r="27" spans="1:6">
      <c r="A27" t="s">
        <v>478</v>
      </c>
      <c r="B27" t="s">
        <v>298</v>
      </c>
      <c r="C27" t="s">
        <v>298</v>
      </c>
      <c r="D27" t="s">
        <v>476</v>
      </c>
      <c r="E27">
        <v>83</v>
      </c>
      <c r="F27">
        <v>6084</v>
      </c>
    </row>
    <row r="28" spans="1:6">
      <c r="A28" t="s">
        <v>479</v>
      </c>
      <c r="B28" t="s">
        <v>480</v>
      </c>
      <c r="C28" t="s">
        <v>480</v>
      </c>
      <c r="D28" t="s">
        <v>472</v>
      </c>
      <c r="F28">
        <v>-183</v>
      </c>
    </row>
    <row r="29" spans="1:6">
      <c r="A29" t="s">
        <v>481</v>
      </c>
      <c r="D29" t="s">
        <v>472</v>
      </c>
      <c r="E29">
        <v>40000</v>
      </c>
    </row>
    <row r="30" spans="1:6">
      <c r="A30" t="s">
        <v>482</v>
      </c>
      <c r="B30" t="s">
        <v>302</v>
      </c>
      <c r="C30" t="s">
        <v>302</v>
      </c>
      <c r="D30" t="s">
        <v>476</v>
      </c>
      <c r="E30">
        <v>-35000</v>
      </c>
    </row>
    <row r="31" spans="1:6">
      <c r="A31" t="s">
        <v>483</v>
      </c>
      <c r="B31" t="s">
        <v>484</v>
      </c>
      <c r="C31" t="s">
        <v>243</v>
      </c>
      <c r="D31" t="s">
        <v>455</v>
      </c>
      <c r="E31">
        <v>-2544</v>
      </c>
    </row>
    <row r="32" spans="1:6">
      <c r="A32" t="s">
        <v>485</v>
      </c>
      <c r="B32" t="s">
        <v>480</v>
      </c>
      <c r="C32" t="s">
        <v>480</v>
      </c>
      <c r="D32" t="s">
        <v>476</v>
      </c>
      <c r="E32">
        <v>-1142</v>
      </c>
    </row>
    <row r="33" spans="1:6">
      <c r="A33" t="s">
        <v>486</v>
      </c>
      <c r="B33" t="s">
        <v>480</v>
      </c>
      <c r="C33" t="s">
        <v>480</v>
      </c>
      <c r="D33" t="s">
        <v>476</v>
      </c>
      <c r="E33">
        <v>-122</v>
      </c>
    </row>
    <row r="34" spans="1:6">
      <c r="A34" t="s">
        <v>487</v>
      </c>
      <c r="B34" t="s">
        <v>480</v>
      </c>
      <c r="C34" t="s">
        <v>480</v>
      </c>
      <c r="D34" t="s">
        <v>476</v>
      </c>
      <c r="E34">
        <v>-327</v>
      </c>
      <c r="F34">
        <v>-182</v>
      </c>
    </row>
    <row r="35" spans="1:6">
      <c r="A35" t="s">
        <v>488</v>
      </c>
      <c r="B35" t="s">
        <v>311</v>
      </c>
      <c r="C35" t="s">
        <v>311</v>
      </c>
      <c r="D35" t="s">
        <v>476</v>
      </c>
      <c r="E35">
        <v>950</v>
      </c>
      <c r="F35">
        <v>5720</v>
      </c>
    </row>
    <row r="36" spans="1:6">
      <c r="A36" t="s">
        <v>489</v>
      </c>
      <c r="B36" t="s">
        <v>313</v>
      </c>
      <c r="C36" t="s">
        <v>313</v>
      </c>
      <c r="D36" t="s">
        <v>476</v>
      </c>
      <c r="E36">
        <v>-248</v>
      </c>
      <c r="F36">
        <v>483</v>
      </c>
    </row>
    <row r="37" spans="1:6">
      <c r="A37" t="s">
        <v>490</v>
      </c>
      <c r="B37" t="s">
        <v>314</v>
      </c>
      <c r="C37" t="s">
        <v>314</v>
      </c>
      <c r="D37" t="s">
        <v>476</v>
      </c>
      <c r="E37">
        <v>-11026</v>
      </c>
      <c r="F37">
        <v>-6909</v>
      </c>
    </row>
    <row r="38" spans="1:6">
      <c r="A38" t="s">
        <v>491</v>
      </c>
      <c r="B38" t="s">
        <v>492</v>
      </c>
      <c r="C38" t="s">
        <v>315</v>
      </c>
      <c r="D38" t="s">
        <v>476</v>
      </c>
      <c r="E38">
        <v>24101</v>
      </c>
      <c r="F38">
        <v>31010</v>
      </c>
    </row>
    <row r="39" spans="1:6">
      <c r="A39" t="s">
        <v>493</v>
      </c>
      <c r="B39" t="s">
        <v>316</v>
      </c>
      <c r="C39" t="s">
        <v>316</v>
      </c>
      <c r="D39" t="s">
        <v>476</v>
      </c>
      <c r="E39">
        <v>13075</v>
      </c>
      <c r="F39">
        <v>24101</v>
      </c>
    </row>
    <row r="40" spans="1:6">
      <c r="A40" t="s">
        <v>494</v>
      </c>
      <c r="D40" t="s">
        <v>476</v>
      </c>
    </row>
    <row r="41" spans="1:6">
      <c r="A41" t="s">
        <v>495</v>
      </c>
      <c r="D41" t="s">
        <v>476</v>
      </c>
      <c r="E41">
        <v>3571</v>
      </c>
      <c r="F41">
        <v>4117</v>
      </c>
    </row>
    <row r="42" spans="1:6">
      <c r="A42" t="s">
        <v>496</v>
      </c>
      <c r="B42" t="s">
        <v>497</v>
      </c>
      <c r="C42" t="s">
        <v>247</v>
      </c>
      <c r="D42" t="s">
        <v>455</v>
      </c>
      <c r="E42">
        <v>239</v>
      </c>
      <c r="F42">
        <v>74</v>
      </c>
    </row>
    <row r="43" spans="1:6">
      <c r="A43" t="s">
        <v>498</v>
      </c>
      <c r="D43" t="s">
        <v>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8083D0-F66A-400F-BEF4-B99900A1E2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C56A10-4B59-40E1-9849-B2FCA6F81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ECE91C-A454-4C1A-83B3-733AA5E981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2021-10-19T09:08:51Z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