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Financial Statements - PDF &amp; Excel\"/>
    </mc:Choice>
  </mc:AlternateContent>
  <bookViews>
    <workbookView xWindow="0" yWindow="0" windowWidth="11700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G227" i="1" s="1"/>
  <c r="G11" i="1" s="1"/>
  <c r="F212" i="1"/>
  <c r="F227" i="1" s="1"/>
  <c r="F11" i="1" s="1"/>
  <c r="G209" i="1"/>
  <c r="G210" i="1" s="1"/>
  <c r="G10" i="1" s="1"/>
  <c r="F209" i="1"/>
  <c r="F210" i="1" s="1"/>
  <c r="F10" i="1" s="1"/>
  <c r="G126" i="1"/>
  <c r="F126" i="1"/>
  <c r="G89" i="1"/>
  <c r="G98" i="1" s="1"/>
  <c r="G100" i="1" s="1"/>
  <c r="G128" i="1" s="1"/>
  <c r="G7" i="1" s="1"/>
  <c r="G12" i="1" s="1"/>
  <c r="F89" i="1"/>
  <c r="F98" i="1" s="1"/>
  <c r="F100" i="1" s="1"/>
  <c r="F128" i="1" s="1"/>
  <c r="F7" i="1" s="1"/>
  <c r="F12" i="1" s="1"/>
  <c r="G24" i="1"/>
  <c r="G30" i="1" s="1"/>
  <c r="G369" i="1" s="1"/>
  <c r="F24" i="1"/>
  <c r="F364" i="1" s="1"/>
  <c r="G432" i="1"/>
  <c r="G433" i="1" s="1"/>
  <c r="F432" i="1"/>
  <c r="F433" i="1" s="1"/>
  <c r="G417" i="1"/>
  <c r="G418" i="1" s="1"/>
  <c r="F417" i="1"/>
  <c r="F418" i="1" s="1"/>
  <c r="G409" i="1"/>
  <c r="G410" i="1" s="1"/>
  <c r="F409" i="1"/>
  <c r="F410" i="1" s="1"/>
  <c r="G397" i="1"/>
  <c r="F397" i="1"/>
  <c r="I382" i="1"/>
  <c r="H382" i="1"/>
  <c r="O381" i="1"/>
  <c r="N381" i="1"/>
  <c r="M381" i="1"/>
  <c r="L381" i="1"/>
  <c r="K381" i="1"/>
  <c r="J381" i="1"/>
  <c r="O377" i="1"/>
  <c r="N377" i="1"/>
  <c r="I376" i="1"/>
  <c r="H376" i="1"/>
  <c r="O375" i="1"/>
  <c r="N375" i="1"/>
  <c r="M375" i="1"/>
  <c r="L375" i="1"/>
  <c r="K375" i="1"/>
  <c r="J375" i="1"/>
  <c r="M373" i="1"/>
  <c r="L373" i="1"/>
  <c r="M371" i="1"/>
  <c r="I371" i="1"/>
  <c r="O370" i="1"/>
  <c r="K370" i="1"/>
  <c r="J370" i="1"/>
  <c r="N369" i="1"/>
  <c r="M369" i="1"/>
  <c r="L369" i="1"/>
  <c r="O368" i="1"/>
  <c r="N368" i="1"/>
  <c r="K368" i="1"/>
  <c r="J368" i="1"/>
  <c r="G368" i="1"/>
  <c r="F368" i="1"/>
  <c r="L366" i="1"/>
  <c r="I366" i="1"/>
  <c r="H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O363" i="1"/>
  <c r="N363" i="1"/>
  <c r="M363" i="1"/>
  <c r="L363" i="1"/>
  <c r="K363" i="1"/>
  <c r="J363" i="1"/>
  <c r="G363" i="1"/>
  <c r="F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G326" i="1" s="1"/>
  <c r="O227" i="1"/>
  <c r="N227" i="1"/>
  <c r="M227" i="1"/>
  <c r="L227" i="1"/>
  <c r="K227" i="1"/>
  <c r="J227" i="1"/>
  <c r="I227" i="1"/>
  <c r="H227" i="1"/>
  <c r="O210" i="1"/>
  <c r="N210" i="1"/>
  <c r="M210" i="1"/>
  <c r="L210" i="1"/>
  <c r="K210" i="1"/>
  <c r="J210" i="1"/>
  <c r="I210" i="1"/>
  <c r="H210" i="1"/>
  <c r="O189" i="1"/>
  <c r="N189" i="1"/>
  <c r="M189" i="1"/>
  <c r="L189" i="1"/>
  <c r="K189" i="1"/>
  <c r="J189" i="1"/>
  <c r="I189" i="1"/>
  <c r="H189" i="1"/>
  <c r="G189" i="1"/>
  <c r="G9" i="1" s="1"/>
  <c r="F189" i="1"/>
  <c r="F9" i="1" s="1"/>
  <c r="F384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F161" i="1" s="1"/>
  <c r="F8" i="1" s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G161" i="1" s="1"/>
  <c r="G8" i="1" s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2" i="1" s="1"/>
  <c r="L71" i="1"/>
  <c r="L372" i="1" s="1"/>
  <c r="K71" i="1"/>
  <c r="K373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8" i="1" s="1"/>
  <c r="J44" i="1"/>
  <c r="J378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M30" i="1"/>
  <c r="L30" i="1"/>
  <c r="K30" i="1"/>
  <c r="K369" i="1" s="1"/>
  <c r="J30" i="1"/>
  <c r="J369" i="1" s="1"/>
  <c r="I30" i="1"/>
  <c r="I369" i="1" s="1"/>
  <c r="H30" i="1"/>
  <c r="H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M366" i="1" s="1"/>
  <c r="M12" i="1"/>
  <c r="L12" i="1"/>
  <c r="K12" i="1"/>
  <c r="K366" i="1" s="1"/>
  <c r="J12" i="1"/>
  <c r="J366" i="1" s="1"/>
  <c r="I12" i="1"/>
  <c r="H12" i="1"/>
  <c r="O11" i="1"/>
  <c r="N11" i="1"/>
  <c r="M11" i="1"/>
  <c r="L11" i="1"/>
  <c r="K11" i="1"/>
  <c r="J11" i="1"/>
  <c r="I11" i="1"/>
  <c r="I373" i="1" s="1"/>
  <c r="H11" i="1"/>
  <c r="O10" i="1"/>
  <c r="N10" i="1"/>
  <c r="M10" i="1"/>
  <c r="L10" i="1"/>
  <c r="K10" i="1"/>
  <c r="K377" i="1" s="1"/>
  <c r="J10" i="1"/>
  <c r="J376" i="1" s="1"/>
  <c r="I10" i="1"/>
  <c r="H10" i="1"/>
  <c r="O9" i="1"/>
  <c r="O384" i="1" s="1"/>
  <c r="N9" i="1"/>
  <c r="N384" i="1" s="1"/>
  <c r="M9" i="1"/>
  <c r="M377" i="1" s="1"/>
  <c r="L9" i="1"/>
  <c r="L384" i="1" s="1"/>
  <c r="K9" i="1"/>
  <c r="K376" i="1" s="1"/>
  <c r="J9" i="1"/>
  <c r="J384" i="1" s="1"/>
  <c r="I9" i="1"/>
  <c r="I377" i="1" s="1"/>
  <c r="H9" i="1"/>
  <c r="H377" i="1" s="1"/>
  <c r="O8" i="1"/>
  <c r="O382" i="1" s="1"/>
  <c r="N8" i="1"/>
  <c r="N382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L6" i="1"/>
  <c r="L371" i="1" s="1"/>
  <c r="K6" i="1"/>
  <c r="K371" i="1" s="1"/>
  <c r="J6" i="1"/>
  <c r="J371" i="1" s="1"/>
  <c r="I6" i="1"/>
  <c r="I365" i="1" s="1"/>
  <c r="H6" i="1"/>
  <c r="H365" i="1" s="1"/>
  <c r="O5" i="1"/>
  <c r="N5" i="1"/>
  <c r="M5" i="1"/>
  <c r="L5" i="1"/>
  <c r="K5" i="1"/>
  <c r="J5" i="1"/>
  <c r="I5" i="1"/>
  <c r="I368" i="1" s="1"/>
  <c r="H5" i="1"/>
  <c r="H368" i="1" s="1"/>
  <c r="G5" i="1"/>
  <c r="G381" i="1" s="1"/>
  <c r="F5" i="1"/>
  <c r="F381" i="1" s="1"/>
  <c r="F377" i="1" l="1"/>
  <c r="H371" i="1"/>
  <c r="G364" i="1"/>
  <c r="G44" i="1"/>
  <c r="G378" i="1" s="1"/>
  <c r="F30" i="1"/>
  <c r="F369" i="1" s="1"/>
  <c r="G366" i="1"/>
  <c r="G384" i="1"/>
  <c r="G13" i="1"/>
  <c r="G14" i="1" s="1"/>
  <c r="G376" i="1"/>
  <c r="G377" i="1"/>
  <c r="G382" i="1"/>
  <c r="G383" i="1"/>
  <c r="G59" i="1"/>
  <c r="G67" i="1" s="1"/>
  <c r="G71" i="1" s="1"/>
  <c r="F366" i="1"/>
  <c r="F382" i="1"/>
  <c r="F383" i="1"/>
  <c r="G353" i="1"/>
  <c r="G355" i="1" s="1"/>
  <c r="G357" i="1" s="1"/>
  <c r="G385" i="1"/>
  <c r="N383" i="1"/>
  <c r="O372" i="1"/>
  <c r="O383" i="1"/>
  <c r="F297" i="1"/>
  <c r="F319" i="1" s="1"/>
  <c r="F326" i="1" s="1"/>
  <c r="N370" i="1"/>
  <c r="J372" i="1"/>
  <c r="H373" i="1"/>
  <c r="F375" i="1"/>
  <c r="L376" i="1"/>
  <c r="J377" i="1"/>
  <c r="H378" i="1"/>
  <c r="L382" i="1"/>
  <c r="J383" i="1"/>
  <c r="H384" i="1"/>
  <c r="N372" i="1"/>
  <c r="M378" i="1"/>
  <c r="K372" i="1"/>
  <c r="G375" i="1"/>
  <c r="M376" i="1"/>
  <c r="I378" i="1"/>
  <c r="M382" i="1"/>
  <c r="I384" i="1"/>
  <c r="N366" i="1"/>
  <c r="L368" i="1"/>
  <c r="H375" i="1"/>
  <c r="F376" i="1"/>
  <c r="N376" i="1"/>
  <c r="L377" i="1"/>
  <c r="H381" i="1"/>
  <c r="L378" i="1"/>
  <c r="M384" i="1"/>
  <c r="K383" i="1"/>
  <c r="M368" i="1"/>
  <c r="I375" i="1"/>
  <c r="O376" i="1"/>
  <c r="I381" i="1"/>
  <c r="K384" i="1"/>
  <c r="F13" i="1"/>
  <c r="F14" i="1" s="1"/>
  <c r="H363" i="1"/>
  <c r="I363" i="1"/>
  <c r="G370" i="1" l="1"/>
  <c r="F44" i="1"/>
  <c r="F353" i="1"/>
  <c r="F355" i="1" s="1"/>
  <c r="F357" i="1" s="1"/>
  <c r="F385" i="1"/>
  <c r="G373" i="1"/>
  <c r="G83" i="1"/>
  <c r="G6" i="1"/>
  <c r="G372" i="1"/>
  <c r="F59" i="1" l="1"/>
  <c r="F67" i="1" s="1"/>
  <c r="F71" i="1" s="1"/>
  <c r="F370" i="1"/>
  <c r="F378" i="1"/>
  <c r="G371" i="1"/>
  <c r="G365" i="1"/>
  <c r="F83" i="1" l="1"/>
  <c r="F6" i="1"/>
  <c r="F373" i="1"/>
  <c r="F372" i="1"/>
  <c r="F365" i="1" l="1"/>
  <c r="F371" i="1"/>
</calcChain>
</file>

<file path=xl/sharedStrings.xml><?xml version="1.0" encoding="utf-8"?>
<sst xmlns="http://schemas.openxmlformats.org/spreadsheetml/2006/main" count="883" uniqueCount="532">
  <si>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</si>
  <si>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</si>
  <si>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</si>
  <si>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</si>
  <si>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</si>
  <si>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</si>
  <si>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</si>
  <si>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</si>
  <si>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</si>
  <si>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</si>
  <si>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</si>
  <si>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</si>
  <si>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</si>
  <si>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</si>
  <si>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</si>
  <si>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</si>
  <si>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</si>
  <si>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</si>
  <si>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</si>
  <si>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</si>
  <si>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</si>
  <si>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</si>
  <si>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</si>
  <si>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</si>
  <si>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</si>
  <si>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</si>
  <si>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</si>
  <si>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</si>
  <si>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</si>
  <si>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</si>
  <si>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</si>
  <si>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</si>
  <si>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</si>
  <si>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</si>
  <si>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</si>
  <si>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</si>
  <si>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</si>
  <si>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</si>
  <si>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</si>
  <si>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</si>
  <si>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</si>
  <si>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</si>
  <si>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</si>
  <si>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</si>
  <si>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</si>
  <si>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</si>
  <si>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</si>
  <si>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</si>
  <si>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</si>
  <si>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</si>
  <si>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</si>
  <si>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</si>
  <si>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</si>
  <si>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</si>
  <si>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</si>
  <si>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</si>
  <si>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</si>
  <si>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</si>
  <si>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</si>
  <si>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</si>
  <si>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</si>
  <si>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</si>
  <si>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</si>
  <si>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</si>
  <si>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</si>
  <si>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</si>
  <si>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</si>
  <si>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</si>
  <si>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</si>
  <si>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</si>
  <si>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</si>
  <si>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</si>
  <si>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</si>
  <si>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</si>
  <si>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</si>
  <si>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</si>
  <si>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</si>
  <si>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</si>
  <si>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</si>
  <si>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</si>
  <si>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</si>
  <si>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</si>
  <si>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</si>
  <si>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</si>
  <si>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</si>
  <si>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</si>
  <si>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</si>
  <si>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</si>
  <si>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</si>
  <si>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</si>
  <si>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</si>
  <si>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</si>
  <si>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</si>
  <si>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</si>
  <si>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</si>
  <si>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</si>
  <si>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</si>
  <si>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</si>
  <si>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</si>
  <si>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</si>
  <si>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</si>
  <si>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</si>
  <si>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</si>
  <si>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</si>
  <si>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</si>
  <si>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</si>
  <si>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</si>
  <si>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</si>
  <si>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</si>
  <si>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</si>
  <si>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</si>
  <si>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</si>
  <si>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</si>
  <si>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</si>
  <si>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</si>
  <si>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</si>
  <si>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</si>
  <si>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</si>
  <si>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</si>
  <si>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</si>
  <si>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</si>
  <si>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</si>
  <si>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</si>
  <si>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</si>
  <si>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</si>
  <si>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</si>
  <si>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</si>
  <si>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</si>
  <si>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</si>
  <si>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</si>
  <si>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</si>
  <si>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</si>
  <si>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</si>
  <si>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</si>
  <si>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</si>
  <si>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</si>
  <si>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</si>
  <si>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</si>
  <si>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</si>
  <si>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</si>
  <si>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</si>
  <si>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</si>
  <si>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</si>
  <si>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</si>
  <si>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</si>
  <si>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</si>
  <si>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</si>
  <si>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</si>
  <si>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</si>
  <si>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</si>
  <si>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</si>
  <si>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</si>
  <si>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</si>
  <si>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</si>
  <si>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</si>
  <si>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</si>
  <si>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</si>
  <si>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</si>
  <si>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</si>
  <si>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</si>
  <si>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</si>
  <si>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</si>
  <si>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</si>
  <si>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</si>
  <si>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</si>
  <si>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</si>
  <si>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</si>
  <si>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</si>
  <si>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</si>
  <si>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</si>
  <si>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</si>
  <si>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</si>
  <si>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</si>
  <si>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</si>
  <si>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</si>
  <si>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</si>
  <si>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</si>
  <si>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</si>
  <si>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</si>
  <si>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</si>
  <si>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</si>
  <si>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</si>
  <si>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</si>
  <si>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</si>
  <si>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</si>
  <si>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</si>
  <si>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</si>
  <si>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</si>
  <si>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</si>
  <si>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</si>
  <si>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</si>
  <si>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</si>
  <si>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</si>
  <si>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</si>
  <si>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</si>
  <si>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</si>
  <si>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</si>
  <si>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</si>
  <si>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</si>
  <si>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</si>
  <si>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</si>
  <si>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</si>
  <si>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</si>
  <si>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</si>
  <si>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</si>
  <si>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</si>
  <si>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</si>
  <si>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</si>
  <si>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</si>
  <si>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</si>
  <si>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</si>
  <si>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</si>
  <si>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</si>
  <si>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</si>
  <si>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</si>
  <si>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</si>
  <si>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</si>
  <si>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</si>
  <si>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</si>
  <si>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</si>
  <si>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</si>
  <si>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</si>
  <si>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</si>
  <si>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</si>
  <si>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</si>
  <si>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</si>
  <si>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</si>
  <si>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</si>
  <si>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</si>
  <si>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</si>
  <si>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</si>
  <si>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</si>
  <si>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</si>
  <si>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</si>
  <si>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</si>
  <si>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</si>
  <si>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</si>
  <si>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</si>
  <si>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</si>
  <si>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</si>
  <si>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</si>
  <si>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</si>
  <si>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</si>
  <si>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</si>
  <si>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</si>
  <si>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</si>
  <si>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</si>
  <si>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</si>
  <si>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</si>
  <si>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</si>
  <si>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</si>
  <si>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</si>
  <si>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</si>
  <si>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</si>
  <si>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</si>
  <si>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</si>
  <si>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</si>
  <si>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</si>
  <si>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</si>
  <si>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</si>
  <si>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</si>
  <si>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</si>
  <si>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</si>
  <si>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</si>
  <si>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</si>
  <si>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</si>
  <si>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</si>
  <si>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</si>
  <si>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</si>
  <si>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</si>
  <si>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</si>
  <si>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</si>
  <si>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</si>
  <si>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</si>
  <si>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</si>
  <si>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</si>
  <si>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</si>
  <si>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</si>
  <si>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</si>
  <si>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</si>
  <si>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</si>
  <si>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</si>
  <si>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</si>
  <si>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</si>
  <si>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</si>
  <si>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</si>
  <si>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</si>
  <si>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</si>
  <si>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</si>
  <si>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</si>
  <si>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</si>
  <si>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</si>
  <si>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</si>
  <si>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</si>
  <si>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</si>
  <si>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</si>
  <si>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</si>
  <si>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</si>
  <si>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</si>
  <si>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</si>
  <si>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</si>
  <si>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</si>
  <si>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</si>
  <si>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</si>
  <si>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</si>
  <si>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</si>
  <si>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</si>
  <si>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</si>
  <si>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</si>
  <si>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</si>
  <si>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</si>
  <si>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</si>
  <si>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</si>
  <si>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</si>
  <si>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</si>
  <si>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</si>
  <si>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</si>
  <si>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</si>
  <si>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</si>
  <si>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</si>
  <si>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</si>
  <si>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</si>
  <si>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</si>
  <si>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</si>
  <si>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</si>
  <si>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</si>
  <si>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</si>
  <si>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</si>
  <si>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</si>
  <si>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</si>
  <si>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</si>
  <si>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</si>
  <si>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</si>
  <si>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</si>
  <si>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</si>
  <si>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</si>
  <si>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</si>
  <si>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</si>
  <si>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</si>
  <si>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</si>
  <si>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</si>
  <si>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</si>
  <si>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</si>
  <si>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</si>
  <si>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</si>
  <si>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</si>
  <si>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</si>
  <si>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</si>
  <si>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</si>
  <si>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</si>
  <si>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</si>
  <si>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</si>
  <si>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</si>
  <si>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</si>
  <si>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</si>
  <si>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</si>
  <si>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</si>
  <si>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</si>
  <si>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</si>
  <si>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</si>
  <si>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</si>
  <si>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</si>
  <si>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</si>
  <si>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</si>
  <si>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</si>
  <si>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</si>
  <si>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</si>
  <si>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</si>
  <si>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</si>
  <si>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</si>
  <si>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</si>
  <si>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</si>
  <si>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</si>
  <si>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</si>
  <si>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Table of Contents</t>
  </si>
  <si>
    <t>ALKERMES PLC AND SUBSIDIARIES</t>
  </si>
  <si>
    <t>CONSOLIDATED BALANCE SHEETS</t>
  </si>
  <si>
    <t>December 31, 2018 and 2017</t>
  </si>
  <si>
    <t>ASSETS</t>
  </si>
  <si>
    <t>CURRENT ASSETS:</t>
  </si>
  <si>
    <t>Cash and cash equivalents</t>
  </si>
  <si>
    <t>Investmentsshort-term</t>
  </si>
  <si>
    <t>Receivables, net</t>
  </si>
  <si>
    <t>Inventory</t>
  </si>
  <si>
    <t>Prepaid expenses and other current assets</t>
  </si>
  <si>
    <t>Total current assets</t>
  </si>
  <si>
    <t>PROPERTY, PLANT AND EQUIPMENT, NET</t>
  </si>
  <si>
    <t>INTANGIBLE ASSETS, NET</t>
  </si>
  <si>
    <t>Other Intangibles</t>
  </si>
  <si>
    <t>INVESTMENTSLONG-TERM</t>
  </si>
  <si>
    <t>GOODWILL</t>
  </si>
  <si>
    <t>Goodwill</t>
  </si>
  <si>
    <t>CONTINGENT CONSIDERATION</t>
  </si>
  <si>
    <t>DEFERRED TAX ASSETS</t>
  </si>
  <si>
    <t>OTHER ASSETS</t>
  </si>
  <si>
    <t>TOTAL ASSETS</t>
  </si>
  <si>
    <t>LIABILITIES AND SHAREHOLDERS EQUITY</t>
  </si>
  <si>
    <t>CURRENT LIABILITIES:</t>
  </si>
  <si>
    <t>Accounts payable and accrued expenses</t>
  </si>
  <si>
    <t>Accruals</t>
  </si>
  <si>
    <t>Contract liabilitiesshort-term</t>
  </si>
  <si>
    <t>Long-term debtshort-term</t>
  </si>
  <si>
    <t>Total current liabilities</t>
  </si>
  <si>
    <t>LONG-TERM DEBT</t>
  </si>
  <si>
    <t>OTHER LONG-TERM LIABILITIES</t>
  </si>
  <si>
    <t>CONTRACT LIABILITIESLONG-TERM</t>
  </si>
  <si>
    <t>Total liabilities</t>
  </si>
  <si>
    <t>COMMITMENTS AND CONTINGENT LIABILITIES (Note 16)</t>
  </si>
  <si>
    <t>SHAREHOLDERS EQUITY:</t>
  </si>
  <si>
    <t>Preferred shares, par value, $0.01 per share; 50,000,000 shares authorized; zero issued</t>
  </si>
  <si>
    <t>and outstanding at December 31, 2018 and 2017, respectively</t>
  </si>
  <si>
    <t>Ordinary shares, par value, $0.01 per share; 450,000,000 shares authorized; 158,180,833 and</t>
  </si>
  <si>
    <t>156,057,632 shares issued; 155,757,344 and 154,009,456 shares outstanding at December 31, 2018 and 2017, respectively</t>
  </si>
  <si>
    <t>Treasury shares, at cost (2,423,489 and 2,048,176 shares at December 31, 2018 and 2017, respectively)</t>
  </si>
  <si>
    <t>Treasury Stock</t>
  </si>
  <si>
    <t>Additional paid-in capital</t>
  </si>
  <si>
    <t>Accumulated other comprehensive loss</t>
  </si>
  <si>
    <t>Accumulated deficit</t>
  </si>
  <si>
    <t>Total shareholders equity</t>
  </si>
  <si>
    <t>REVENUES:</t>
  </si>
  <si>
    <t>Revenue</t>
  </si>
  <si>
    <t>Manufacturing and royalty revenues</t>
  </si>
  <si>
    <t>Product sales, net</t>
  </si>
  <si>
    <t>Research and development revenue</t>
  </si>
  <si>
    <t>License revenue</t>
  </si>
  <si>
    <t>Total revenues</t>
  </si>
  <si>
    <t>EXPENSES:</t>
  </si>
  <si>
    <t>Cost of goods manufactured and sold (exclusive of amortization of acquired intangible assets shown below)</t>
  </si>
  <si>
    <t>Research and development</t>
  </si>
  <si>
    <t>Selling, general and administrative</t>
  </si>
  <si>
    <t>Amortization of acquired intangible assets</t>
  </si>
  <si>
    <t>Amortisation of assets</t>
  </si>
  <si>
    <t>Total expenses</t>
  </si>
  <si>
    <t>OPERATING LOSS</t>
  </si>
  <si>
    <t>Operating Loss</t>
  </si>
  <si>
    <t>OTHER (EXPENSE) INCOME, NET:</t>
  </si>
  <si>
    <t>Other Income - net</t>
  </si>
  <si>
    <t>Interest income</t>
  </si>
  <si>
    <t>Interest expense</t>
  </si>
  <si>
    <t>Change in the fair value of contingent consideration</t>
  </si>
  <si>
    <t>Other Income - Net profit (loss)</t>
  </si>
  <si>
    <t>Other expense, net</t>
  </si>
  <si>
    <t>Total other (expense) income, net</t>
  </si>
  <si>
    <t>LOSS BEFORE INCOME TAXES</t>
  </si>
  <si>
    <t>Profit before Zakat</t>
  </si>
  <si>
    <t>INCOME TAX PROVISION (BENEFIT)</t>
  </si>
  <si>
    <t>NET LOSS</t>
  </si>
  <si>
    <t>LOSS PER ORDINARY SHARE:</t>
  </si>
  <si>
    <t>Basic and diluted</t>
  </si>
  <si>
    <t>WEIGHTED AVERAGE NUMBER OF ORDINARY SHARES OUTSTANDING:</t>
  </si>
  <si>
    <t>COMPREHENSIVE LOSS:</t>
  </si>
  <si>
    <t>Total Other Comprehensive Loss</t>
  </si>
  <si>
    <t>Total Other Comprehensive Income</t>
  </si>
  <si>
    <t>Net loss</t>
  </si>
  <si>
    <t>Holding gain, net of a tax provision (benefit) of $159, $(295) and $237, respectively</t>
  </si>
  <si>
    <t>CASH FLOWS FROM OPERATING ACTIVITIES:</t>
  </si>
  <si>
    <t>Operating Activities</t>
  </si>
  <si>
    <t>Adjustments to reconcile net loss to cash flows from operating activities:</t>
  </si>
  <si>
    <t>Depreciation and amortization</t>
  </si>
  <si>
    <t>Share-based compensation expense</t>
  </si>
  <si>
    <t>Deferred income taxes</t>
  </si>
  <si>
    <t>Impairment of property, plant and equipment</t>
  </si>
  <si>
    <t>Loss on debt refinancing</t>
  </si>
  <si>
    <t>Payment made for debt refinancing</t>
  </si>
  <si>
    <t>Impairment of investment in Synchronicity Pharma, Inc</t>
  </si>
  <si>
    <t>Excess tax benefit from share-based compensation</t>
  </si>
  <si>
    <t>Other non-cash charges</t>
  </si>
  <si>
    <t>Changes in assets and liabilities:</t>
  </si>
  <si>
    <t>Receivables</t>
  </si>
  <si>
    <t>Prepaid expenses and other assets</t>
  </si>
  <si>
    <t>Contract liabilities</t>
  </si>
  <si>
    <t>Other long-term liabilities</t>
  </si>
  <si>
    <t>Cash flows provided by (used in) operating activities</t>
  </si>
  <si>
    <t>CASH FLOWS FROM INVESTING ACTIVITIES:</t>
  </si>
  <si>
    <t>Investing Activities</t>
  </si>
  <si>
    <t>Additions of property, plant and equipment</t>
  </si>
  <si>
    <t>Proceeds from the sale of equipment</t>
  </si>
  <si>
    <t>Purchases of investments</t>
  </si>
  <si>
    <t>Sales and maturities of investments</t>
  </si>
  <si>
    <t>Investment in Synchronicity Pharma, Inc</t>
  </si>
  <si>
    <t>Cash flows (used in) provided by investing activities</t>
  </si>
  <si>
    <t>CASH FLOWS FROM FINANCING ACTIVITIES:</t>
  </si>
  <si>
    <t>Financing Activities</t>
  </si>
  <si>
    <t>Proceeds from the issuance of ordinary shares under share-based compensation arrangements</t>
  </si>
  <si>
    <t>Employee taxes paid related to net share settlement of equity awards</t>
  </si>
  <si>
    <t>Finance Costs</t>
  </si>
  <si>
    <t>Principal payments of long-term debt</t>
  </si>
  <si>
    <t>Cash flows (used in) provided by financing activities</t>
  </si>
  <si>
    <t>NET INCREASE IN CASH AND CASH EQUIVALENTS</t>
  </si>
  <si>
    <t>Net increase (decrease) in cash and cash equivalents</t>
  </si>
  <si>
    <t>CASH AND CASH EQUIVALENTSBeginning of period</t>
  </si>
  <si>
    <t>CASH AND CASH EQUIVALENTSEnd of period</t>
  </si>
  <si>
    <t>SUPPLEMENTAL CASH FLOW DISCLOSURE:</t>
  </si>
  <si>
    <t>Cash paid for interest</t>
  </si>
  <si>
    <t>Cash paid for taxes</t>
  </si>
  <si>
    <t>Non-cash investing and financing activities:</t>
  </si>
  <si>
    <t>Original Line Item in the pdf</t>
  </si>
  <si>
    <t>Line item in the accounts Template into which Original line item is mapped</t>
  </si>
  <si>
    <t xml:space="preserve">Person mapping </t>
  </si>
  <si>
    <t>turnover</t>
  </si>
  <si>
    <t>Niyoshi Aithal</t>
  </si>
  <si>
    <t>cost of goods sold</t>
  </si>
  <si>
    <t>property, plant and equipment</t>
  </si>
  <si>
    <t>leasehold improvements</t>
  </si>
  <si>
    <t>leased assets</t>
  </si>
  <si>
    <t>accumulated depreciation and amortisation</t>
  </si>
  <si>
    <t>ordinary shares</t>
  </si>
  <si>
    <t>wrong value; corrected</t>
  </si>
  <si>
    <t>added value</t>
  </si>
  <si>
    <t>manufacturing and royalty revenues</t>
  </si>
  <si>
    <t>product sales, net</t>
  </si>
  <si>
    <t>research and development revenue</t>
  </si>
  <si>
    <t>license revenue</t>
  </si>
  <si>
    <t>total revenues</t>
  </si>
  <si>
    <t>cost of goods manufactured and sold</t>
  </si>
  <si>
    <t>deleted this value</t>
  </si>
  <si>
    <t>changed value</t>
  </si>
  <si>
    <t>other income (expenses)</t>
  </si>
  <si>
    <t>other (expense) income, net</t>
  </si>
  <si>
    <t>land</t>
  </si>
  <si>
    <t>building and improvements</t>
  </si>
  <si>
    <t>furniture, fixtures and equipment</t>
  </si>
  <si>
    <t>construction in progress</t>
  </si>
  <si>
    <t>less: accumulated depreciation</t>
  </si>
  <si>
    <t>land and buildings</t>
  </si>
  <si>
    <t>other assets</t>
  </si>
  <si>
    <t>contingent consideration</t>
  </si>
  <si>
    <t>long-term debt-short term</t>
  </si>
  <si>
    <t>contract liabilities-short-term</t>
  </si>
  <si>
    <t>contract liabilities-long-term</t>
  </si>
  <si>
    <t>Ordinary shares, par value, $0.01 per share</t>
  </si>
  <si>
    <t>additional paid-in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</si>
</sst>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49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 applyFont="1" applyFill="1" applyAlignment="1">
      <alignment horizontal="left" vertical="center" wrapText="1"/>
    </xf>
    <xf numFmtId="3" fontId="4" fillId="0" borderId="0" xfId="2" applyFont="1"/>
    <xf numFmtId="3" fontId="4" fillId="0" borderId="0" xfId="2" applyAlignment="1">
      <alignment horizontal="left" vertical="center" wrapText="1"/>
    </xf>
    <xf numFmtId="3" fontId="4" fillId="0" borderId="0" xfId="2" applyFill="1"/>
    <xf numFmtId="3" fontId="4" fillId="0" borderId="0" xfId="2"/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A4D-445B-81E8-28C01F269F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A7B-478F-81F9-BE220EC160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D98-490D-84D6-6EE1BD1544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E21-40AD-9560-A578DACBAD7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DB1-4B13-9943-7F6F890BB2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521-44D3-87FC-F074E8E012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630-4C91-9D07-3BF2AD5F08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B59-4B87-85E5-532C85412A5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1E3-44BB-B28D-933E014196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4F8-4F2D-9389-46D3F91143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93B-41A1-A4EC-C7761B576D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80B-4AB7-909F-24F2B7575A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655-4EBC-B707-8926F1EB05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6F4-4686-88FB-1D5C365955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53F-4F80-89CC-DB853B04D3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-139311</v>
      </c>
      <c r="G6" s="7">
        <f t="shared" ref="G6:O6" si="1">IF(G4=$BF$1,"",G71)</f>
        <v>-157945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841755</v>
      </c>
      <c r="G7" s="7">
        <f t="shared" ref="G7:O7" si="2">IF(G4=$BF$1,"",G128)</f>
        <v>988383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983252</v>
      </c>
      <c r="G8" s="7">
        <f t="shared" ref="G8:O8" si="3">IF(G4=$BF$1,"",G161)</f>
        <v>808844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339774</v>
      </c>
      <c r="G9" s="7">
        <f t="shared" ref="G9:O9" si="4">IF(G4=$BF$1,"",G189)</f>
        <v>291122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313948</v>
      </c>
      <c r="G10" s="7">
        <f t="shared" ref="G10:O10" si="5">IF(G4=$BF$1,"",G210)</f>
        <v>303297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1171285</v>
      </c>
      <c r="G11" s="7">
        <f t="shared" ref="G11:O11" si="6">IF(G4=$BF$1,"",G227)</f>
        <v>1202808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1825007</v>
      </c>
      <c r="G12" s="35">
        <f t="shared" ref="G12:O12" si="7">IF(G4=$BF$1,"",SUM(G7:G8))</f>
        <v>1797227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1825007</v>
      </c>
      <c r="G13" s="35">
        <f t="shared" ref="G13:O13" si="8">IF(G4=$BF$1,"",SUM(G9:G11))</f>
        <v>1797227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f>526675+450334+68895+48370</f>
        <v>1094274</v>
      </c>
      <c r="G24">
        <f>505308+362834+7232+28000</f>
        <v>903374</v>
      </c>
      <c r="P24" s="47" t="s">
        <v>507</v>
      </c>
    </row>
    <row r="25" spans="5:16">
      <c r="E25" s="1" t="s">
        <v>27</v>
      </c>
      <c r="F25" s="38">
        <v>176420</v>
      </c>
      <c r="G25" s="38">
        <v>154748</v>
      </c>
      <c r="P25" s="47" t="s">
        <v>508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917854</v>
      </c>
      <c r="G30" s="7">
        <f>IF(G4=$BF$1,"",G24-G25+ABS(G26)-G27-G28-G29)</f>
        <v>748626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  <c r="F31"/>
      <c r="G31"/>
      <c r="P31" s="47" t="s">
        <v>515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526408</v>
      </c>
      <c r="G34">
        <v>421578</v>
      </c>
      <c r="H34">
        <v>374130</v>
      </c>
    </row>
    <row r="35" spans="5:16">
      <c r="E35" s="1" t="s">
        <v>37</v>
      </c>
      <c r="F35">
        <v>425406</v>
      </c>
      <c r="G35">
        <v>412889</v>
      </c>
      <c r="P35" s="47" t="s">
        <v>507</v>
      </c>
    </row>
    <row r="36" spans="5:16">
      <c r="E36" s="1" t="s">
        <v>38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  <c r="F39"/>
      <c r="G39"/>
    </row>
    <row r="40" spans="5:16">
      <c r="E40" s="1" t="s">
        <v>42</v>
      </c>
    </row>
    <row r="41" spans="5:16">
      <c r="E41" s="1" t="s">
        <v>43</v>
      </c>
      <c r="F41">
        <v>65168</v>
      </c>
      <c r="G41">
        <v>62059</v>
      </c>
      <c r="H41">
        <v>60959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1016982</v>
      </c>
      <c r="G43" s="7">
        <f>G32+G33+G34+G35+G36+G37+G38+G39+G40+G41+G42</f>
        <v>896526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-99128</v>
      </c>
      <c r="G44" s="7">
        <f>IF(G4=$BF$1,"",G30+G31-G43)</f>
        <v>-147900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8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/>
      <c r="G49"/>
      <c r="P49" s="47" t="s">
        <v>515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/>
      <c r="G52"/>
      <c r="P52" s="47" t="s">
        <v>515</v>
      </c>
    </row>
    <row r="53" spans="5:16">
      <c r="E53" s="1" t="s">
        <v>55</v>
      </c>
    </row>
    <row r="54" spans="5:16">
      <c r="E54" s="1" t="s">
        <v>56</v>
      </c>
      <c r="F54">
        <v>-27839</v>
      </c>
      <c r="G54">
        <v>4626</v>
      </c>
      <c r="P54" s="47" t="s">
        <v>516</v>
      </c>
    </row>
    <row r="55" spans="5:16">
      <c r="E55" s="1" t="s">
        <v>57</v>
      </c>
    </row>
    <row r="56" spans="5:16">
      <c r="E56" s="1" t="s">
        <v>58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-126967</v>
      </c>
      <c r="G59" s="7">
        <f>IF(G4=$BF$1,"",G44+G45+G46+G47+G48-G49-G50-G51+G52-G53+G54+G55-G56+G57+G58)</f>
        <v>-143274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8"/>
    </row>
    <row r="60" spans="5:16">
      <c r="E60" s="1" t="s">
        <v>62</v>
      </c>
      <c r="F60">
        <v>12344</v>
      </c>
      <c r="G60">
        <v>14671</v>
      </c>
      <c r="H60">
        <v>-5943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-139311</v>
      </c>
      <c r="G67" s="7">
        <f>IF(G4=$BF$1,"",SUM(G59,-G60,-ABS(G61),-G62,-G66))</f>
        <v>-157945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8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-139311</v>
      </c>
      <c r="G71" s="7">
        <f t="shared" ref="G71:O71" si="14">IF(G4=$BF$1,"",SUM(G67:G70))</f>
        <v>-157945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-139311</v>
      </c>
      <c r="G83" s="7">
        <f t="shared" ref="G83:O83" si="15">IF(G4=$BF$1,"",SUM(G71:G82))</f>
        <v>-157945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f>6486+157053</f>
        <v>163539</v>
      </c>
      <c r="G89" s="38">
        <f>6293+155198</f>
        <v>161491</v>
      </c>
      <c r="P89" s="47" t="s">
        <v>508</v>
      </c>
    </row>
    <row r="90" spans="5:16">
      <c r="E90" s="1" t="s">
        <v>82</v>
      </c>
      <c r="F90" s="38">
        <v>88983</v>
      </c>
      <c r="G90" s="38">
        <v>54270</v>
      </c>
      <c r="P90" s="47" t="s">
        <v>508</v>
      </c>
    </row>
    <row r="91" spans="5:16">
      <c r="E91" s="1" t="s">
        <v>83</v>
      </c>
    </row>
    <row r="92" spans="5:16">
      <c r="E92" s="12" t="s">
        <v>84</v>
      </c>
      <c r="F92">
        <v>314831</v>
      </c>
      <c r="G92">
        <v>289455</v>
      </c>
      <c r="P92" s="47" t="s">
        <v>508</v>
      </c>
    </row>
    <row r="93" spans="5:16">
      <c r="E93" s="1" t="s">
        <v>85</v>
      </c>
    </row>
    <row r="94" spans="5:16">
      <c r="E94" s="1" t="s">
        <v>86</v>
      </c>
      <c r="F94" s="38">
        <v>20105</v>
      </c>
      <c r="G94" s="38">
        <v>19578</v>
      </c>
      <c r="P94" s="47" t="s">
        <v>508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587458</v>
      </c>
      <c r="G98" s="7">
        <f>IF(G4=$BF$1,"",G89+G90+G91+G92+G93+G94+G95+G96)</f>
        <v>524794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8"/>
    </row>
    <row r="99" spans="5:16">
      <c r="E99" s="1" t="s">
        <v>89</v>
      </c>
      <c r="F99" s="38">
        <v>-277471</v>
      </c>
      <c r="G99" s="38">
        <v>-240058</v>
      </c>
      <c r="P99" s="47" t="s">
        <v>508</v>
      </c>
    </row>
    <row r="100" spans="5:16">
      <c r="E100" s="6" t="s">
        <v>90</v>
      </c>
      <c r="F100" s="7">
        <f>F98+F99</f>
        <v>309987</v>
      </c>
      <c r="G100" s="7">
        <f t="shared" ref="G100:O100" si="17">IF(G4=$BF$1,"",G98+G99)</f>
        <v>284736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8"/>
    </row>
    <row r="101" spans="5:16">
      <c r="E101" s="1" t="s">
        <v>91</v>
      </c>
      <c r="F101">
        <v>92873</v>
      </c>
      <c r="G101">
        <v>92873</v>
      </c>
    </row>
    <row r="102" spans="5:16">
      <c r="E102" s="1" t="s">
        <v>92</v>
      </c>
      <c r="F102">
        <v>191001</v>
      </c>
      <c r="G102">
        <v>256168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283874</v>
      </c>
      <c r="G104" s="7">
        <f t="shared" ref="G104:O104" si="18">IF(G4=$BF$1,"",G101+G102+G103)</f>
        <v>349041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>
        <v>85807</v>
      </c>
      <c r="G111">
        <v>98560</v>
      </c>
    </row>
    <row r="112" spans="5:16">
      <c r="E112" s="1" t="s">
        <v>102</v>
      </c>
    </row>
    <row r="113" spans="5:16">
      <c r="E113" s="1" t="s">
        <v>103</v>
      </c>
      <c r="F113">
        <v>80744</v>
      </c>
      <c r="G113">
        <v>157212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</row>
    <row r="126" spans="5:16">
      <c r="E126" s="1" t="s">
        <v>113</v>
      </c>
      <c r="F126">
        <f>65200+16143</f>
        <v>81343</v>
      </c>
      <c r="G126">
        <f>84800+14034</f>
        <v>98834</v>
      </c>
      <c r="P126" s="47" t="s">
        <v>516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841755</v>
      </c>
      <c r="G128" s="7">
        <f t="shared" ref="G128:O128" si="19">IF(G4=$BF$1,"",G100+SUM(G104:G126))</f>
        <v>988383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8"/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266762</v>
      </c>
      <c r="G130">
        <v>191296</v>
      </c>
    </row>
    <row r="131" spans="5:15">
      <c r="E131" s="1" t="s">
        <v>118</v>
      </c>
      <c r="F131">
        <v>272533</v>
      </c>
      <c r="G131">
        <v>242208</v>
      </c>
    </row>
    <row r="132" spans="5:15">
      <c r="E132" s="1" t="s">
        <v>119</v>
      </c>
    </row>
    <row r="133" spans="5:15">
      <c r="E133" s="1" t="s">
        <v>120</v>
      </c>
    </row>
    <row r="134" spans="5:15">
      <c r="E134" s="1" t="s">
        <v>95</v>
      </c>
    </row>
    <row r="135" spans="5:15">
      <c r="E135" s="1" t="s">
        <v>96</v>
      </c>
      <c r="F135">
        <v>292223</v>
      </c>
      <c r="G135">
        <v>233590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831518</v>
      </c>
      <c r="G140" s="7">
        <f t="shared" ref="G140:O140" si="20">IF(G4=$BF$1,"",G130+G131+G132+G133+G134+G135+G136+G139)</f>
        <v>667094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  <c r="F144">
        <v>90196</v>
      </c>
      <c r="G144">
        <v>93275</v>
      </c>
    </row>
    <row r="145" spans="5:15">
      <c r="E145" s="6" t="s">
        <v>127</v>
      </c>
      <c r="F145" s="7">
        <f>F141+F142+F143+F144</f>
        <v>90196</v>
      </c>
      <c r="G145" s="7">
        <f t="shared" ref="G145:O145" si="21">IF(G4=$BF$1,"",G141+G142+G143+G144)</f>
        <v>93275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5">
      <c r="E146" s="1" t="s">
        <v>128</v>
      </c>
    </row>
    <row r="147" spans="5:15">
      <c r="E147" s="1" t="s">
        <v>129</v>
      </c>
    </row>
    <row r="148" spans="5:15">
      <c r="E148" s="1" t="s">
        <v>130</v>
      </c>
    </row>
    <row r="149" spans="5:15">
      <c r="E149" s="1" t="s">
        <v>131</v>
      </c>
    </row>
    <row r="150" spans="5:15">
      <c r="E150" s="1" t="s">
        <v>132</v>
      </c>
    </row>
    <row r="151" spans="5:15">
      <c r="E151" s="1" t="s">
        <v>133</v>
      </c>
    </row>
    <row r="154" spans="5:15">
      <c r="E154" s="12" t="s">
        <v>134</v>
      </c>
      <c r="F154">
        <v>53308</v>
      </c>
      <c r="G154">
        <v>48475</v>
      </c>
    </row>
    <row r="155" spans="5:15">
      <c r="E155" s="1" t="s">
        <v>135</v>
      </c>
      <c r="F155">
        <v>8230</v>
      </c>
      <c r="G155">
        <v>0</v>
      </c>
    </row>
    <row r="156" spans="5:15">
      <c r="E156" s="12" t="s">
        <v>136</v>
      </c>
    </row>
    <row r="157" spans="5:15">
      <c r="E157" s="12" t="s">
        <v>137</v>
      </c>
    </row>
    <row r="158" spans="5:15">
      <c r="E158" s="1" t="s">
        <v>138</v>
      </c>
    </row>
    <row r="159" spans="5:15">
      <c r="E159" s="1" t="s">
        <v>139</v>
      </c>
    </row>
    <row r="160" spans="5:15">
      <c r="E160" s="6" t="s">
        <v>140</v>
      </c>
      <c r="F160" s="7">
        <f>F146+F147+F148+F149+F150+F151+F152+F153+F154+F155+F156+F157+F158+F159</f>
        <v>61538</v>
      </c>
      <c r="G160" s="7">
        <f>IF(G4=$BF$1,"",G146+G147+G148+G149+G150+G151+G152+G153+G154+G155+G156+G157+G158+G159)</f>
        <v>48475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983252</v>
      </c>
      <c r="G161" s="7">
        <f t="shared" ref="G161:O161" si="22">IF(G4=$BF$1,"",G140+G145+G160)</f>
        <v>808844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8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  <c r="F167" s="38">
        <v>2843</v>
      </c>
      <c r="G167" s="38">
        <v>3000</v>
      </c>
      <c r="P167" s="47" t="s">
        <v>508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v>333762</v>
      </c>
      <c r="G184">
        <v>286166</v>
      </c>
    </row>
    <row r="185" spans="5:16">
      <c r="E185" s="12" t="s">
        <v>162</v>
      </c>
    </row>
    <row r="187" spans="5:16">
      <c r="E187" s="1" t="s">
        <v>163</v>
      </c>
      <c r="F187" s="38">
        <v>3169</v>
      </c>
      <c r="G187" s="38">
        <v>1956</v>
      </c>
      <c r="P187" s="47" t="s">
        <v>508</v>
      </c>
    </row>
    <row r="188" spans="5:16">
      <c r="E188" s="1" t="s">
        <v>164</v>
      </c>
      <c r="F188"/>
      <c r="G188"/>
      <c r="P188" s="47" t="s">
        <v>515</v>
      </c>
    </row>
    <row r="189" spans="5:16">
      <c r="E189" s="6" t="s">
        <v>13</v>
      </c>
      <c r="F189" s="7">
        <f>SUM(F163:F188)</f>
        <v>339774</v>
      </c>
      <c r="G189" s="7">
        <f t="shared" ref="G189:O189" si="23">IF(G4=$BF$1,"",SUM(G163:G188))</f>
        <v>291122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8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7">
      <c r="E193" s="1" t="s">
        <v>168</v>
      </c>
      <c r="F193">
        <v>276465</v>
      </c>
      <c r="G193">
        <v>278436</v>
      </c>
    </row>
    <row r="194" spans="5:7">
      <c r="E194" s="1" t="s">
        <v>169</v>
      </c>
    </row>
    <row r="195" spans="5:7">
      <c r="E195" s="1" t="s">
        <v>170</v>
      </c>
    </row>
    <row r="196" spans="5:7">
      <c r="E196" s="1" t="s">
        <v>171</v>
      </c>
    </row>
    <row r="197" spans="5:7">
      <c r="E197" s="1" t="s">
        <v>172</v>
      </c>
    </row>
    <row r="198" spans="5:7">
      <c r="E198" s="1" t="s">
        <v>173</v>
      </c>
    </row>
    <row r="199" spans="5:7">
      <c r="E199" s="1" t="s">
        <v>174</v>
      </c>
    </row>
    <row r="200" spans="5:7">
      <c r="E200" s="1" t="s">
        <v>175</v>
      </c>
    </row>
    <row r="201" spans="5:7">
      <c r="E201" s="1" t="s">
        <v>176</v>
      </c>
    </row>
    <row r="202" spans="5:7">
      <c r="E202" s="1" t="s">
        <v>177</v>
      </c>
    </row>
    <row r="203" spans="5:7">
      <c r="E203" s="1" t="s">
        <v>178</v>
      </c>
    </row>
    <row r="204" spans="5:7">
      <c r="E204" s="1" t="s">
        <v>55</v>
      </c>
    </row>
    <row r="205" spans="5:7">
      <c r="E205" s="1" t="s">
        <v>67</v>
      </c>
    </row>
    <row r="206" spans="5:7">
      <c r="E206" s="12" t="s">
        <v>179</v>
      </c>
    </row>
    <row r="209" spans="5:16">
      <c r="E209" s="1" t="s">
        <v>180</v>
      </c>
      <c r="F209">
        <f>27958+9525</f>
        <v>37483</v>
      </c>
      <c r="G209">
        <f>19204+5657</f>
        <v>24861</v>
      </c>
      <c r="P209" s="47" t="s">
        <v>516</v>
      </c>
    </row>
    <row r="210" spans="5:16">
      <c r="E210" s="6" t="s">
        <v>14</v>
      </c>
      <c r="F210" s="7">
        <f>SUM(F191:F209)</f>
        <v>313948</v>
      </c>
      <c r="G210" s="7">
        <f t="shared" ref="G210:O210" si="24">IF(G4=$BF$1,"",SUM(G191:G209))</f>
        <v>303297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8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1579+2467323</f>
        <v>2468902</v>
      </c>
      <c r="G212">
        <f>1557+2338755</f>
        <v>2340312</v>
      </c>
      <c r="P212" s="47" t="s">
        <v>516</v>
      </c>
    </row>
    <row r="213" spans="5:16">
      <c r="E213" s="1" t="s">
        <v>183</v>
      </c>
      <c r="F213">
        <v>0</v>
      </c>
      <c r="G213">
        <v>0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-1185368</v>
      </c>
      <c r="G217">
        <v>-1044365</v>
      </c>
    </row>
    <row r="218" spans="5:16">
      <c r="E218" s="1" t="s">
        <v>188</v>
      </c>
    </row>
    <row r="219" spans="5:16">
      <c r="E219" s="1" t="s">
        <v>189</v>
      </c>
      <c r="F219">
        <v>-3280</v>
      </c>
      <c r="G219">
        <v>-3792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  <c r="F223">
        <v>-108969</v>
      </c>
      <c r="G223">
        <v>-89347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1171285</v>
      </c>
      <c r="G227" s="7">
        <f t="shared" ref="G227:O227" si="25">IF(G4=$BF$1,"",SUM(G212:G226))</f>
        <v>1202808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8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99281</v>
      </c>
      <c r="G266" s="8">
        <v>19190</v>
      </c>
      <c r="H266" s="8">
        <v>-63802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-139311</v>
      </c>
      <c r="G267">
        <v>-157945</v>
      </c>
      <c r="H267">
        <v>-208444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109406</v>
      </c>
      <c r="G271">
        <v>98523</v>
      </c>
      <c r="H271">
        <v>94256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0</v>
      </c>
      <c r="G275">
        <v>10471</v>
      </c>
      <c r="H275">
        <v>0</v>
      </c>
    </row>
    <row r="276" spans="5:8">
      <c r="E276" s="1" t="s">
        <v>241</v>
      </c>
      <c r="F276">
        <v>19600</v>
      </c>
      <c r="G276">
        <v>-21600</v>
      </c>
      <c r="H276">
        <v>-7900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>
      <c r="E279" s="1" t="s">
        <v>244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</row>
    <row r="285" spans="5:8">
      <c r="E285" s="1" t="s">
        <v>248</v>
      </c>
      <c r="F285">
        <v>105357</v>
      </c>
      <c r="G285">
        <v>83917</v>
      </c>
      <c r="H285">
        <v>94396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979</v>
      </c>
      <c r="G288">
        <v>3471</v>
      </c>
      <c r="H288">
        <v>2936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235342</v>
      </c>
      <c r="G296" s="7">
        <f>IF(G4=$BF$1,"",G271+G272+G273+G274+G275+G276+G277+G278+G279+G280+G281+G282+G283+G284+G285+G286+G287+G288+G289+G290+G291+G292+G293+G294+G295)</f>
        <v>174782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96031</v>
      </c>
      <c r="G297" s="7">
        <f t="shared" ref="G297:O297" si="27">IF(G4=$BF$1,"",MIN(F267,F268,F269)+F296)</f>
        <v>96031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-2665</v>
      </c>
      <c r="G299">
        <v>-30191</v>
      </c>
      <c r="H299">
        <v>-26381</v>
      </c>
    </row>
    <row r="300" spans="5:15">
      <c r="E300" s="1" t="s">
        <v>262</v>
      </c>
      <c r="F300">
        <v>-58632</v>
      </c>
      <c r="G300">
        <v>-42489</v>
      </c>
      <c r="H300">
        <v>-35616</v>
      </c>
    </row>
    <row r="301" spans="5:15">
      <c r="E301" s="1" t="s">
        <v>263</v>
      </c>
    </row>
    <row r="302" spans="5:15" ht="25.5" customHeight="1">
      <c r="E302" s="1" t="s">
        <v>264</v>
      </c>
      <c r="F302">
        <v>-5990</v>
      </c>
      <c r="G302">
        <v>-9506</v>
      </c>
      <c r="H302">
        <v>-15014</v>
      </c>
    </row>
    <row r="303" spans="5:15">
      <c r="E303" s="1" t="s">
        <v>265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  <c r="F308">
        <v>3252</v>
      </c>
      <c r="G308">
        <v>-1447</v>
      </c>
      <c r="H308">
        <v>-649</v>
      </c>
    </row>
    <row r="309" spans="5:15">
      <c r="E309" s="1" t="s">
        <v>269</v>
      </c>
      <c r="F309">
        <v>10623</v>
      </c>
      <c r="G309">
        <v>7234</v>
      </c>
      <c r="H309">
        <v>-9689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  <c r="F313">
        <v>46739</v>
      </c>
      <c r="G313">
        <v>72658</v>
      </c>
      <c r="H313">
        <v>45870</v>
      </c>
    </row>
    <row r="314" spans="5:15">
      <c r="E314" s="1" t="s">
        <v>274</v>
      </c>
    </row>
    <row r="315" spans="5:15">
      <c r="E315" s="1" t="s">
        <v>275</v>
      </c>
    </row>
    <row r="316" spans="5:15">
      <c r="E316" s="1" t="s">
        <v>276</v>
      </c>
      <c r="F316">
        <v>880</v>
      </c>
      <c r="G316">
        <v>0</v>
      </c>
      <c r="H316">
        <v>0</v>
      </c>
    </row>
    <row r="317" spans="5:15">
      <c r="E317" s="1" t="s">
        <v>277</v>
      </c>
      <c r="F317">
        <v>8996</v>
      </c>
      <c r="G317">
        <v>6094</v>
      </c>
      <c r="H317">
        <v>4587</v>
      </c>
    </row>
    <row r="318" spans="5:15">
      <c r="E318" s="6" t="s">
        <v>278</v>
      </c>
      <c r="F318" s="7">
        <f>F299+F300+F301+F302+F303+F304+F305+F306+F307+F308+F309+F310+F311+F312+F313+F314+F315+F316+F317</f>
        <v>3203</v>
      </c>
      <c r="G318" s="7">
        <f>IF(G4=$BF$1,"",G299+G300+G301+G302+G303+G304+G305+G306+G307+G308+G309+G310+G311+G312+G313+G314+G315+G316+G317)</f>
        <v>2353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99234</v>
      </c>
      <c r="G319" s="7">
        <f t="shared" ref="G319:O319" si="28">IF(G4=$BF$1,"",G297+G318)</f>
        <v>98384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99234</v>
      </c>
      <c r="G326" s="7">
        <f t="shared" ref="G326:O326" si="30">IF(G4=$BF$1,"",G325+G319)</f>
        <v>98384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-69431</v>
      </c>
      <c r="G328">
        <v>-51300</v>
      </c>
      <c r="H328">
        <v>-43657</v>
      </c>
    </row>
    <row r="329" spans="5:15">
      <c r="E329" s="1" t="s">
        <v>288</v>
      </c>
    </row>
    <row r="330" spans="5:15">
      <c r="E330" s="1" t="s">
        <v>289</v>
      </c>
    </row>
    <row r="331" spans="5:15">
      <c r="E331" s="1" t="s">
        <v>290</v>
      </c>
      <c r="F331">
        <v>-397727</v>
      </c>
      <c r="G331">
        <v>-431712</v>
      </c>
      <c r="H331">
        <v>-375099</v>
      </c>
    </row>
    <row r="332" spans="5:15">
      <c r="E332" s="12" t="s">
        <v>291</v>
      </c>
      <c r="F332">
        <v>444456</v>
      </c>
      <c r="G332">
        <v>464494</v>
      </c>
      <c r="H332">
        <v>560805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-22702</v>
      </c>
      <c r="G337" s="7">
        <f>IF(G4=$BF$1,"",SUM(G328:G336))</f>
        <v>-18518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20877</v>
      </c>
      <c r="G339">
        <v>23517</v>
      </c>
      <c r="H339">
        <v>20308</v>
      </c>
    </row>
    <row r="340" spans="5:15">
      <c r="E340" s="1" t="s">
        <v>299</v>
      </c>
    </row>
    <row r="341" spans="5:15">
      <c r="E341" s="12" t="s">
        <v>300</v>
      </c>
      <c r="F341">
        <v>-743</v>
      </c>
      <c r="G341">
        <v>0</v>
      </c>
      <c r="H341">
        <v>-65813</v>
      </c>
    </row>
    <row r="342" spans="5:15">
      <c r="E342" s="1" t="s">
        <v>301</v>
      </c>
    </row>
    <row r="343" spans="5:15">
      <c r="E343" s="1" t="s">
        <v>302</v>
      </c>
      <c r="F343">
        <v>-2132</v>
      </c>
      <c r="G343">
        <v>-3000</v>
      </c>
      <c r="H343">
        <v>-3429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-19622</v>
      </c>
      <c r="G349">
        <v>-16433</v>
      </c>
      <c r="H349">
        <v>-13467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-1620</v>
      </c>
      <c r="G352" s="7">
        <f>IF(G4=$BF$1,"",SUM(G339:G351))</f>
        <v>4084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74912</v>
      </c>
      <c r="G353" s="7">
        <f t="shared" ref="G353:O353" si="33">IF(G4=$BF$1,"",G326+G337+G352)</f>
        <v>83950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74912</v>
      </c>
      <c r="G355" s="7">
        <f t="shared" ref="G355:O355" si="34">IF(G4=$BF$1,"",G353+G354)</f>
        <v>83950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</row>
    <row r="357" spans="5:15">
      <c r="E357" s="6" t="s">
        <v>316</v>
      </c>
      <c r="F357" s="7">
        <f>F355+F356</f>
        <v>74912</v>
      </c>
      <c r="G357" s="7">
        <f t="shared" ref="G357:O357" si="35">IF(G4=$BF$1,"",G355+G356)</f>
        <v>83950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0.21131890003475859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-0.11797777707429802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1.5457145925361682E-2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0.83877895298618077</v>
      </c>
      <c r="G369" s="27">
        <f t="shared" si="41"/>
        <v>0.82869996258471024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-9.0587914909794079E-2</v>
      </c>
      <c r="G370" s="27">
        <f t="shared" si="42"/>
        <v>-0.16371956686820741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-0.1273090651884263</v>
      </c>
      <c r="G371" s="28">
        <f t="shared" si="43"/>
        <v>-0.17483899248816104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-7.6334501730678295E-2</v>
      </c>
      <c r="G372" s="27">
        <f t="shared" si="44"/>
        <v>-8.7882610265703778E-2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-0.11893860162129627</v>
      </c>
      <c r="G373" s="27">
        <f t="shared" si="45"/>
        <v>-0.13131355960386029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0.35820246168918807</v>
      </c>
      <c r="G376" s="30">
        <f t="shared" si="47"/>
        <v>0.33074230467269855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0.55812377004742653</v>
      </c>
      <c r="G377" s="30">
        <f t="shared" si="48"/>
        <v>0.49419275561851933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 t="str">
        <f t="shared" ref="F378:O378" si="49">IFERROR(F44/F49,"")</f>
        <v/>
      </c>
      <c r="G378" s="30" t="str">
        <f t="shared" si="49"/>
        <v/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2.8938412003272762</v>
      </c>
      <c r="G382" s="32">
        <f t="shared" si="51"/>
        <v>2.7783678320429237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2.6283823953569136</v>
      </c>
      <c r="G383" s="32">
        <f t="shared" si="52"/>
        <v>2.45796951106409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1.5872167970474491</v>
      </c>
      <c r="G384" s="32">
        <f t="shared" si="53"/>
        <v>1.4890801794436697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0.29205883911070302</v>
      </c>
      <c r="G385" s="32">
        <f t="shared" si="54"/>
        <v>0.33794766455300529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266762</v>
      </c>
      <c r="G418" s="17">
        <f>G130-G417</f>
        <v>191296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/>
  </sheetViews>
  <sheetFormatPr defaultRowHeight="12.75"/>
  <cols>
    <col min="1" max="2" width="44.7109375" style="40" customWidth="1"/>
    <col min="3" max="3" width="15.28515625" style="40" bestFit="1" customWidth="1"/>
    <col min="4" max="4" width="14.7109375" style="40" customWidth="1"/>
    <col min="5" max="16384" width="9.140625" style="40"/>
  </cols>
  <sheetData>
    <row r="1" spans="1:4" ht="25.5">
      <c r="A1" s="39" t="s">
        <v>496</v>
      </c>
      <c r="B1" s="39" t="s">
        <v>497</v>
      </c>
      <c r="C1" s="39" t="s">
        <v>498</v>
      </c>
      <c r="D1" s="39"/>
    </row>
    <row r="2" spans="1:4">
      <c r="A2" t="s">
        <v>509</v>
      </c>
      <c r="B2" s="41" t="s">
        <v>499</v>
      </c>
      <c r="C2" s="39" t="s">
        <v>500</v>
      </c>
      <c r="D2" s="39"/>
    </row>
    <row r="3" spans="1:4">
      <c r="A3" t="s">
        <v>510</v>
      </c>
      <c r="B3" s="41" t="s">
        <v>499</v>
      </c>
      <c r="C3" s="39" t="s">
        <v>500</v>
      </c>
    </row>
    <row r="4" spans="1:4">
      <c r="A4" t="s">
        <v>511</v>
      </c>
      <c r="B4" s="41" t="s">
        <v>499</v>
      </c>
      <c r="C4" s="39" t="s">
        <v>500</v>
      </c>
    </row>
    <row r="5" spans="1:4">
      <c r="A5" t="s">
        <v>512</v>
      </c>
      <c r="B5" s="41" t="s">
        <v>499</v>
      </c>
      <c r="C5" s="39" t="s">
        <v>500</v>
      </c>
    </row>
    <row r="6" spans="1:4">
      <c r="A6" t="s">
        <v>513</v>
      </c>
      <c r="B6" s="42" t="s">
        <v>499</v>
      </c>
      <c r="C6" s="39" t="s">
        <v>500</v>
      </c>
    </row>
    <row r="7" spans="1:4">
      <c r="A7" t="s">
        <v>514</v>
      </c>
      <c r="B7" s="41" t="s">
        <v>501</v>
      </c>
      <c r="C7" s="39" t="s">
        <v>500</v>
      </c>
    </row>
    <row r="8" spans="1:4">
      <c r="A8" t="s">
        <v>37</v>
      </c>
      <c r="B8" s="41" t="s">
        <v>37</v>
      </c>
      <c r="C8" s="39" t="s">
        <v>500</v>
      </c>
    </row>
    <row r="9" spans="1:4">
      <c r="A9" t="s">
        <v>518</v>
      </c>
      <c r="B9" s="41" t="s">
        <v>517</v>
      </c>
      <c r="C9" s="39" t="s">
        <v>500</v>
      </c>
    </row>
    <row r="10" spans="1:4">
      <c r="A10" t="s">
        <v>519</v>
      </c>
      <c r="B10" s="41" t="s">
        <v>524</v>
      </c>
      <c r="C10" s="39" t="s">
        <v>500</v>
      </c>
    </row>
    <row r="11" spans="1:4">
      <c r="A11" s="41" t="s">
        <v>520</v>
      </c>
      <c r="B11" s="41" t="s">
        <v>524</v>
      </c>
      <c r="C11" s="39" t="s">
        <v>500</v>
      </c>
    </row>
    <row r="12" spans="1:4">
      <c r="A12" s="41" t="s">
        <v>521</v>
      </c>
      <c r="B12" s="41" t="s">
        <v>502</v>
      </c>
      <c r="C12" s="39" t="s">
        <v>500</v>
      </c>
    </row>
    <row r="13" spans="1:4">
      <c r="A13" s="42" t="s">
        <v>503</v>
      </c>
      <c r="B13" s="41" t="s">
        <v>504</v>
      </c>
      <c r="C13" s="39" t="s">
        <v>500</v>
      </c>
    </row>
    <row r="14" spans="1:4">
      <c r="A14" s="42" t="s">
        <v>522</v>
      </c>
      <c r="B14" s="42" t="s">
        <v>522</v>
      </c>
      <c r="C14" s="39" t="s">
        <v>500</v>
      </c>
    </row>
    <row r="15" spans="1:4">
      <c r="A15" s="42" t="s">
        <v>523</v>
      </c>
      <c r="B15" t="s">
        <v>505</v>
      </c>
      <c r="C15" s="39" t="s">
        <v>500</v>
      </c>
    </row>
    <row r="16" spans="1:4">
      <c r="A16" s="43" t="s">
        <v>525</v>
      </c>
      <c r="B16" s="41" t="s">
        <v>113</v>
      </c>
      <c r="C16" s="39" t="s">
        <v>500</v>
      </c>
    </row>
    <row r="17" spans="1:3">
      <c r="A17" s="42" t="s">
        <v>526</v>
      </c>
      <c r="B17" s="41" t="s">
        <v>113</v>
      </c>
      <c r="C17" s="39" t="s">
        <v>500</v>
      </c>
    </row>
    <row r="18" spans="1:3">
      <c r="A18" s="42" t="s">
        <v>527</v>
      </c>
      <c r="B18" s="44" t="s">
        <v>146</v>
      </c>
      <c r="C18" s="39" t="s">
        <v>500</v>
      </c>
    </row>
    <row r="19" spans="1:3">
      <c r="A19" s="45" t="s">
        <v>528</v>
      </c>
      <c r="B19" s="46" t="s">
        <v>163</v>
      </c>
      <c r="C19" s="39" t="s">
        <v>500</v>
      </c>
    </row>
    <row r="20" spans="1:3">
      <c r="A20" s="45" t="s">
        <v>529</v>
      </c>
      <c r="B20" s="44" t="s">
        <v>180</v>
      </c>
      <c r="C20" s="39" t="s">
        <v>500</v>
      </c>
    </row>
    <row r="21" spans="1:3">
      <c r="A21" t="s">
        <v>530</v>
      </c>
      <c r="B21" s="46" t="s">
        <v>506</v>
      </c>
      <c r="C21" s="39" t="s">
        <v>500</v>
      </c>
    </row>
    <row r="22" spans="1:3">
      <c r="A22" t="s">
        <v>531</v>
      </c>
      <c r="B22" s="46" t="s">
        <v>506</v>
      </c>
      <c r="C22" s="39" t="s">
        <v>500</v>
      </c>
    </row>
    <row r="23" spans="1:3">
      <c r="A23"/>
      <c r="B23" s="44"/>
      <c r="C23" s="39"/>
    </row>
    <row r="24" spans="1:3">
      <c r="A24"/>
      <c r="B24" s="44"/>
      <c r="C24" s="39"/>
    </row>
    <row r="25" spans="1:3">
      <c r="A25"/>
      <c r="B25" s="44"/>
      <c r="C25" s="39"/>
    </row>
    <row r="26" spans="1:3">
      <c r="A26"/>
      <c r="B26" s="44"/>
      <c r="C26" s="39"/>
    </row>
    <row r="27" spans="1:3">
      <c r="A27"/>
      <c r="B27" s="44"/>
      <c r="C27" s="39"/>
    </row>
    <row r="28" spans="1:3">
      <c r="A28" s="45"/>
      <c r="B28" s="44"/>
      <c r="C28" s="39"/>
    </row>
    <row r="29" spans="1:3">
      <c r="A29" s="45"/>
      <c r="B29" s="44"/>
      <c r="C29" s="39"/>
    </row>
    <row r="30" spans="1:3">
      <c r="A30" s="45"/>
      <c r="B30" s="44"/>
      <c r="C30" s="39"/>
    </row>
    <row r="31" spans="1:3">
      <c r="A31" s="44"/>
      <c r="B31" s="44"/>
      <c r="C31" s="39"/>
    </row>
    <row r="32" spans="1:3">
      <c r="A32" s="43"/>
      <c r="B32" s="44"/>
      <c r="C32" s="39"/>
    </row>
    <row r="33" spans="1:3">
      <c r="A33" s="44"/>
      <c r="B33" s="44"/>
      <c r="C33" s="39"/>
    </row>
    <row r="34" spans="1:3">
      <c r="A34" s="44"/>
      <c r="B34" s="44"/>
      <c r="C34" s="39"/>
    </row>
    <row r="35" spans="1:3">
      <c r="A35" s="44"/>
      <c r="B35" s="44"/>
      <c r="C35" s="39"/>
    </row>
    <row r="36" spans="1:3">
      <c r="A36" s="44"/>
      <c r="B36" s="44"/>
      <c r="C36" s="39"/>
    </row>
    <row r="37" spans="1:3">
      <c r="A37" s="44"/>
      <c r="B37" s="44"/>
      <c r="C37" s="39"/>
    </row>
    <row r="38" spans="1:3">
      <c r="A38" s="46"/>
      <c r="B38" s="44"/>
      <c r="C38" s="39"/>
    </row>
    <row r="39" spans="1:3">
      <c r="A39" s="46"/>
      <c r="B39" s="44"/>
      <c r="C39" s="39"/>
    </row>
    <row r="40" spans="1:3">
      <c r="A40" s="46"/>
      <c r="B40" s="44"/>
      <c r="C40" s="39"/>
    </row>
    <row r="41" spans="1:3">
      <c r="A41" s="46"/>
      <c r="B41" s="44"/>
      <c r="C41" s="39"/>
    </row>
    <row r="42" spans="1:3">
      <c r="A42" s="46"/>
      <c r="B42" s="44"/>
      <c r="C42" s="39"/>
    </row>
    <row r="43" spans="1:3">
      <c r="A43" s="44"/>
      <c r="B43" s="44"/>
      <c r="C43" s="39"/>
    </row>
    <row r="44" spans="1:3">
      <c r="A44" s="44"/>
      <c r="B44" s="44"/>
      <c r="C44" s="39"/>
    </row>
    <row r="45" spans="1:3">
      <c r="A45" s="44"/>
      <c r="B45" s="44"/>
      <c r="C45" s="39"/>
    </row>
    <row r="46" spans="1:3">
      <c r="A46" s="44"/>
      <c r="B46" s="44"/>
      <c r="C46" s="39"/>
    </row>
    <row r="47" spans="1:3">
      <c r="A47" s="44"/>
      <c r="B47" s="44"/>
    </row>
    <row r="48" spans="1:3">
      <c r="A48" s="44"/>
      <c r="B48" s="44"/>
    </row>
    <row r="49" spans="1:2">
      <c r="A49" s="44"/>
      <c r="B49" s="44"/>
    </row>
    <row r="50" spans="1:2">
      <c r="A50" s="44"/>
      <c r="B50" s="44"/>
    </row>
    <row r="51" spans="1:2">
      <c r="A51" s="44"/>
      <c r="B51" s="44"/>
    </row>
    <row r="52" spans="1:2">
      <c r="A52" s="44"/>
      <c r="B52" s="44"/>
    </row>
    <row r="53" spans="1:2">
      <c r="A53" s="44"/>
      <c r="B53" s="44"/>
    </row>
    <row r="54" spans="1:2">
      <c r="A54" s="44"/>
      <c r="B54" s="44"/>
    </row>
    <row r="55" spans="1:2">
      <c r="A55" s="44"/>
      <c r="B55" s="44"/>
    </row>
    <row r="56" spans="1:2">
      <c r="A56" s="44"/>
      <c r="B56" s="44"/>
    </row>
    <row r="57" spans="1:2">
      <c r="A57" s="44"/>
      <c r="B57" s="44"/>
    </row>
    <row r="58" spans="1:2">
      <c r="A58" s="44"/>
      <c r="B58" s="44"/>
    </row>
    <row r="59" spans="1:2">
      <c r="A59" s="44"/>
      <c r="B59" s="44"/>
    </row>
    <row r="60" spans="1:2">
      <c r="A60" s="44"/>
      <c r="B60" s="44"/>
    </row>
    <row r="61" spans="1:2">
      <c r="A61" s="44"/>
      <c r="B61" s="44"/>
    </row>
    <row r="62" spans="1:2">
      <c r="A62" s="44"/>
      <c r="B62" s="44"/>
    </row>
    <row r="63" spans="1:2">
      <c r="A63" s="44"/>
      <c r="B63" s="4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15" workbookViewId="0">
      <selection activeCell="A27" sqref="A27"/>
    </sheetView>
  </sheetViews>
  <sheetFormatPr defaultRowHeight="12.75"/>
  <cols>
    <col min="1" max="4" width="25.7109375" customWidth="1"/>
  </cols>
  <sheetData>
    <row r="1" spans="1:6">
      <c r="A1" t="s">
        <v>374</v>
      </c>
    </row>
    <row r="2" spans="1:6">
      <c r="A2" t="s">
        <v>375</v>
      </c>
    </row>
    <row r="3" spans="1:6">
      <c r="A3" t="s">
        <v>376</v>
      </c>
    </row>
    <row r="4" spans="1:6">
      <c r="A4" t="s">
        <v>377</v>
      </c>
    </row>
    <row r="5" spans="1:6">
      <c r="E5">
        <v>312018</v>
      </c>
      <c r="F5">
        <v>312017</v>
      </c>
    </row>
    <row r="7" spans="1:6">
      <c r="A7" t="s">
        <v>378</v>
      </c>
    </row>
    <row r="8" spans="1:6">
      <c r="A8" t="s">
        <v>379</v>
      </c>
      <c r="B8" t="s">
        <v>116</v>
      </c>
      <c r="C8" t="s">
        <v>116</v>
      </c>
      <c r="D8" t="s">
        <v>116</v>
      </c>
    </row>
    <row r="9" spans="1:6">
      <c r="A9" t="s">
        <v>380</v>
      </c>
      <c r="B9" t="s">
        <v>117</v>
      </c>
      <c r="C9" t="s">
        <v>117</v>
      </c>
      <c r="D9" t="s">
        <v>116</v>
      </c>
      <c r="E9">
        <v>266762</v>
      </c>
      <c r="F9">
        <v>191296</v>
      </c>
    </row>
    <row r="10" spans="1:6">
      <c r="A10" t="s">
        <v>381</v>
      </c>
      <c r="B10" t="s">
        <v>118</v>
      </c>
      <c r="C10" t="s">
        <v>118</v>
      </c>
      <c r="D10" t="s">
        <v>116</v>
      </c>
      <c r="E10">
        <v>272533</v>
      </c>
      <c r="F10">
        <v>242208</v>
      </c>
    </row>
    <row r="11" spans="1:6">
      <c r="A11" t="s">
        <v>382</v>
      </c>
      <c r="B11" t="s">
        <v>96</v>
      </c>
      <c r="C11" t="s">
        <v>96</v>
      </c>
      <c r="D11" t="s">
        <v>116</v>
      </c>
      <c r="E11">
        <v>292223</v>
      </c>
      <c r="F11">
        <v>233590</v>
      </c>
    </row>
    <row r="12" spans="1:6">
      <c r="A12" t="s">
        <v>135</v>
      </c>
      <c r="B12" t="s">
        <v>135</v>
      </c>
      <c r="C12" t="s">
        <v>135</v>
      </c>
      <c r="D12" t="s">
        <v>116</v>
      </c>
      <c r="E12">
        <v>8230</v>
      </c>
    </row>
    <row r="13" spans="1:6">
      <c r="A13" t="s">
        <v>383</v>
      </c>
      <c r="B13" t="s">
        <v>126</v>
      </c>
      <c r="C13" t="s">
        <v>126</v>
      </c>
      <c r="D13" t="s">
        <v>116</v>
      </c>
      <c r="E13">
        <v>90196</v>
      </c>
      <c r="F13">
        <v>93275</v>
      </c>
    </row>
    <row r="14" spans="1:6">
      <c r="A14" t="s">
        <v>384</v>
      </c>
      <c r="B14" t="s">
        <v>134</v>
      </c>
      <c r="C14" t="s">
        <v>134</v>
      </c>
      <c r="D14" t="s">
        <v>116</v>
      </c>
      <c r="E14">
        <v>53308</v>
      </c>
      <c r="F14">
        <v>48475</v>
      </c>
    </row>
    <row r="15" spans="1:6">
      <c r="A15" t="s">
        <v>385</v>
      </c>
      <c r="B15" t="s">
        <v>12</v>
      </c>
      <c r="C15" t="s">
        <v>12</v>
      </c>
      <c r="D15" t="s">
        <v>116</v>
      </c>
      <c r="E15">
        <v>983252</v>
      </c>
      <c r="F15">
        <v>808844</v>
      </c>
    </row>
    <row r="16" spans="1:6">
      <c r="A16" t="s">
        <v>386</v>
      </c>
      <c r="B16" t="s">
        <v>84</v>
      </c>
      <c r="C16" t="s">
        <v>84</v>
      </c>
      <c r="D16" t="s">
        <v>80</v>
      </c>
      <c r="E16">
        <v>309987</v>
      </c>
      <c r="F16">
        <v>284736</v>
      </c>
    </row>
    <row r="17" spans="1:6">
      <c r="A17" t="s">
        <v>387</v>
      </c>
      <c r="B17" t="s">
        <v>388</v>
      </c>
      <c r="C17" t="s">
        <v>92</v>
      </c>
      <c r="D17" t="s">
        <v>80</v>
      </c>
      <c r="E17">
        <v>191001</v>
      </c>
      <c r="F17">
        <v>256168</v>
      </c>
    </row>
    <row r="18" spans="1:6">
      <c r="A18" t="s">
        <v>389</v>
      </c>
      <c r="B18" t="s">
        <v>103</v>
      </c>
      <c r="C18" t="s">
        <v>103</v>
      </c>
      <c r="D18" t="s">
        <v>80</v>
      </c>
      <c r="E18">
        <v>80744</v>
      </c>
      <c r="F18">
        <v>157212</v>
      </c>
    </row>
    <row r="19" spans="1:6">
      <c r="A19" t="s">
        <v>390</v>
      </c>
      <c r="B19" t="s">
        <v>391</v>
      </c>
      <c r="C19" t="s">
        <v>91</v>
      </c>
      <c r="D19" t="s">
        <v>80</v>
      </c>
      <c r="E19">
        <v>92873</v>
      </c>
      <c r="F19">
        <v>92873</v>
      </c>
    </row>
    <row r="20" spans="1:6">
      <c r="A20" t="s">
        <v>392</v>
      </c>
      <c r="B20" t="s">
        <v>164</v>
      </c>
      <c r="C20" t="s">
        <v>164</v>
      </c>
      <c r="D20" t="s">
        <v>141</v>
      </c>
      <c r="E20">
        <v>65200</v>
      </c>
      <c r="F20">
        <v>84800</v>
      </c>
    </row>
    <row r="21" spans="1:6">
      <c r="A21" t="s">
        <v>393</v>
      </c>
      <c r="B21" t="s">
        <v>101</v>
      </c>
      <c r="C21" t="s">
        <v>101</v>
      </c>
      <c r="D21" t="s">
        <v>80</v>
      </c>
      <c r="E21">
        <v>85807</v>
      </c>
      <c r="F21">
        <v>98560</v>
      </c>
    </row>
    <row r="22" spans="1:6">
      <c r="A22" t="s">
        <v>394</v>
      </c>
      <c r="B22" t="s">
        <v>113</v>
      </c>
      <c r="C22" t="s">
        <v>113</v>
      </c>
      <c r="D22" t="s">
        <v>80</v>
      </c>
      <c r="E22">
        <v>16143</v>
      </c>
      <c r="F22">
        <v>14034</v>
      </c>
    </row>
    <row r="23" spans="1:6">
      <c r="A23" t="s">
        <v>395</v>
      </c>
      <c r="D23" t="s">
        <v>80</v>
      </c>
      <c r="E23">
        <v>1825007</v>
      </c>
      <c r="F23">
        <v>1797227</v>
      </c>
    </row>
    <row r="24" spans="1:6">
      <c r="A24" t="s">
        <v>396</v>
      </c>
      <c r="D24" t="s">
        <v>80</v>
      </c>
    </row>
    <row r="25" spans="1:6">
      <c r="A25" t="s">
        <v>397</v>
      </c>
      <c r="B25" t="s">
        <v>141</v>
      </c>
      <c r="C25" t="s">
        <v>141</v>
      </c>
      <c r="D25" t="s">
        <v>141</v>
      </c>
    </row>
    <row r="26" spans="1:6">
      <c r="A26" t="s">
        <v>398</v>
      </c>
      <c r="B26" t="s">
        <v>399</v>
      </c>
      <c r="C26" t="s">
        <v>161</v>
      </c>
      <c r="D26" t="s">
        <v>141</v>
      </c>
      <c r="E26">
        <v>333762</v>
      </c>
      <c r="F26">
        <v>286166</v>
      </c>
    </row>
    <row r="27" spans="1:6">
      <c r="A27" t="s">
        <v>400</v>
      </c>
      <c r="D27" t="s">
        <v>141</v>
      </c>
      <c r="E27">
        <v>3169</v>
      </c>
      <c r="F27">
        <v>1956</v>
      </c>
    </row>
    <row r="28" spans="1:6">
      <c r="A28" t="s">
        <v>401</v>
      </c>
      <c r="B28" t="s">
        <v>98</v>
      </c>
      <c r="C28" t="s">
        <v>98</v>
      </c>
      <c r="D28" t="s">
        <v>141</v>
      </c>
      <c r="E28">
        <v>2843</v>
      </c>
      <c r="F28">
        <v>3000</v>
      </c>
    </row>
    <row r="29" spans="1:6">
      <c r="A29" t="s">
        <v>402</v>
      </c>
      <c r="B29" t="s">
        <v>13</v>
      </c>
      <c r="C29" t="s">
        <v>13</v>
      </c>
      <c r="D29" t="s">
        <v>141</v>
      </c>
      <c r="E29">
        <v>339774</v>
      </c>
      <c r="F29">
        <v>291122</v>
      </c>
    </row>
    <row r="30" spans="1:6">
      <c r="A30" t="s">
        <v>403</v>
      </c>
      <c r="B30" t="s">
        <v>169</v>
      </c>
      <c r="C30" t="s">
        <v>168</v>
      </c>
      <c r="D30" t="s">
        <v>165</v>
      </c>
      <c r="E30">
        <v>276465</v>
      </c>
      <c r="F30">
        <v>278436</v>
      </c>
    </row>
    <row r="31" spans="1:6">
      <c r="A31" t="s">
        <v>404</v>
      </c>
      <c r="B31" t="s">
        <v>180</v>
      </c>
      <c r="C31" t="s">
        <v>180</v>
      </c>
      <c r="D31" t="s">
        <v>165</v>
      </c>
      <c r="E31">
        <v>27958</v>
      </c>
      <c r="F31">
        <v>19204</v>
      </c>
    </row>
    <row r="32" spans="1:6">
      <c r="A32" t="s">
        <v>405</v>
      </c>
      <c r="B32" t="s">
        <v>163</v>
      </c>
      <c r="C32" t="s">
        <v>163</v>
      </c>
      <c r="D32" t="s">
        <v>165</v>
      </c>
      <c r="E32">
        <v>9525</v>
      </c>
      <c r="F32">
        <v>5657</v>
      </c>
    </row>
    <row r="33" spans="1:6">
      <c r="A33" t="s">
        <v>406</v>
      </c>
      <c r="B33" t="s">
        <v>164</v>
      </c>
      <c r="C33" t="s">
        <v>164</v>
      </c>
      <c r="D33" t="s">
        <v>165</v>
      </c>
      <c r="E33">
        <v>653722</v>
      </c>
      <c r="F33">
        <v>594419</v>
      </c>
    </row>
    <row r="34" spans="1:6">
      <c r="A34" t="s">
        <v>407</v>
      </c>
      <c r="B34" t="s">
        <v>180</v>
      </c>
      <c r="C34" t="s">
        <v>180</v>
      </c>
      <c r="D34" t="s">
        <v>165</v>
      </c>
    </row>
    <row r="35" spans="1:6">
      <c r="A35" t="s">
        <v>408</v>
      </c>
      <c r="B35" t="s">
        <v>181</v>
      </c>
      <c r="C35" t="s">
        <v>181</v>
      </c>
      <c r="D35" t="s">
        <v>181</v>
      </c>
    </row>
    <row r="36" spans="1:6">
      <c r="A36" t="s">
        <v>409</v>
      </c>
      <c r="B36" t="s">
        <v>183</v>
      </c>
      <c r="C36" t="s">
        <v>183</v>
      </c>
      <c r="D36" t="s">
        <v>181</v>
      </c>
    </row>
    <row r="37" spans="1:6">
      <c r="A37" t="s">
        <v>410</v>
      </c>
      <c r="D37" t="s">
        <v>181</v>
      </c>
    </row>
    <row r="38" spans="1:6">
      <c r="A38" t="s">
        <v>411</v>
      </c>
      <c r="D38" t="s">
        <v>181</v>
      </c>
    </row>
    <row r="39" spans="1:6">
      <c r="A39" t="s">
        <v>412</v>
      </c>
      <c r="D39" t="s">
        <v>181</v>
      </c>
      <c r="E39">
        <v>1579</v>
      </c>
      <c r="F39">
        <v>1557</v>
      </c>
    </row>
    <row r="40" spans="1:6">
      <c r="A40" t="s">
        <v>413</v>
      </c>
      <c r="B40" t="s">
        <v>414</v>
      </c>
      <c r="C40" t="s">
        <v>192</v>
      </c>
      <c r="D40" t="s">
        <v>181</v>
      </c>
      <c r="E40">
        <v>-108969</v>
      </c>
      <c r="F40">
        <v>-89347</v>
      </c>
    </row>
    <row r="41" spans="1:6">
      <c r="A41" t="s">
        <v>415</v>
      </c>
      <c r="B41" t="s">
        <v>182</v>
      </c>
      <c r="C41" t="s">
        <v>182</v>
      </c>
      <c r="D41" t="s">
        <v>181</v>
      </c>
      <c r="E41">
        <v>2467323</v>
      </c>
      <c r="F41">
        <v>2338755</v>
      </c>
    </row>
    <row r="42" spans="1:6">
      <c r="A42" t="s">
        <v>416</v>
      </c>
      <c r="B42" t="s">
        <v>189</v>
      </c>
      <c r="C42" t="s">
        <v>189</v>
      </c>
      <c r="D42" t="s">
        <v>181</v>
      </c>
      <c r="E42">
        <v>-3280</v>
      </c>
      <c r="F42">
        <v>-3792</v>
      </c>
    </row>
    <row r="43" spans="1:6">
      <c r="A43" t="s">
        <v>417</v>
      </c>
      <c r="B43" t="s">
        <v>187</v>
      </c>
      <c r="C43" t="s">
        <v>187</v>
      </c>
      <c r="D43" t="s">
        <v>181</v>
      </c>
      <c r="E43">
        <v>-1185368</v>
      </c>
      <c r="F43">
        <v>-1044365</v>
      </c>
    </row>
    <row r="44" spans="1:6">
      <c r="A44" t="s">
        <v>418</v>
      </c>
      <c r="B44" t="s">
        <v>195</v>
      </c>
      <c r="C44" t="s">
        <v>195</v>
      </c>
      <c r="D44" t="s">
        <v>181</v>
      </c>
      <c r="E44">
        <v>1171285</v>
      </c>
      <c r="F44">
        <v>1202808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/>
  </sheetViews>
  <sheetFormatPr defaultRowHeight="12.75"/>
  <cols>
    <col min="1" max="4" width="25.7109375" customWidth="1"/>
  </cols>
  <sheetData>
    <row r="2" spans="1:7">
      <c r="E2">
        <v>2018</v>
      </c>
      <c r="F2">
        <v>2017</v>
      </c>
      <c r="G2">
        <v>2016</v>
      </c>
    </row>
    <row r="4" spans="1:7">
      <c r="A4" t="s">
        <v>419</v>
      </c>
      <c r="B4" t="s">
        <v>420</v>
      </c>
      <c r="C4" t="s">
        <v>26</v>
      </c>
      <c r="D4" t="s">
        <v>420</v>
      </c>
    </row>
    <row r="5" spans="1:7">
      <c r="A5" t="s">
        <v>421</v>
      </c>
      <c r="D5" t="s">
        <v>420</v>
      </c>
      <c r="E5">
        <v>526675</v>
      </c>
      <c r="F5">
        <v>505308</v>
      </c>
      <c r="G5">
        <v>487247</v>
      </c>
    </row>
    <row r="6" spans="1:7">
      <c r="A6" t="s">
        <v>422</v>
      </c>
      <c r="B6" t="s">
        <v>420</v>
      </c>
      <c r="C6" t="s">
        <v>26</v>
      </c>
      <c r="D6" t="s">
        <v>420</v>
      </c>
      <c r="E6">
        <v>450334</v>
      </c>
      <c r="F6">
        <v>362834</v>
      </c>
      <c r="G6">
        <v>256146</v>
      </c>
    </row>
    <row r="7" spans="1:7">
      <c r="A7" t="s">
        <v>423</v>
      </c>
      <c r="B7" t="s">
        <v>37</v>
      </c>
      <c r="C7" t="s">
        <v>37</v>
      </c>
      <c r="D7" t="s">
        <v>420</v>
      </c>
      <c r="E7">
        <v>68895</v>
      </c>
      <c r="F7">
        <v>7232</v>
      </c>
      <c r="G7">
        <v>2301</v>
      </c>
    </row>
    <row r="8" spans="1:7">
      <c r="A8" t="s">
        <v>424</v>
      </c>
      <c r="B8" t="s">
        <v>420</v>
      </c>
      <c r="C8" t="s">
        <v>26</v>
      </c>
      <c r="D8" t="s">
        <v>420</v>
      </c>
      <c r="E8">
        <v>48370</v>
      </c>
      <c r="F8">
        <v>28000</v>
      </c>
    </row>
    <row r="9" spans="1:7">
      <c r="A9" t="s">
        <v>425</v>
      </c>
      <c r="B9" t="s">
        <v>45</v>
      </c>
      <c r="C9" t="s">
        <v>45</v>
      </c>
      <c r="D9" t="s">
        <v>420</v>
      </c>
      <c r="E9">
        <v>-1094274</v>
      </c>
      <c r="F9">
        <v>-903374</v>
      </c>
      <c r="G9">
        <v>745694</v>
      </c>
    </row>
    <row r="10" spans="1:7">
      <c r="A10" t="s">
        <v>426</v>
      </c>
      <c r="B10" t="s">
        <v>41</v>
      </c>
      <c r="C10" t="s">
        <v>41</v>
      </c>
      <c r="D10" t="s">
        <v>420</v>
      </c>
    </row>
    <row r="11" spans="1:7">
      <c r="A11" t="s">
        <v>427</v>
      </c>
      <c r="D11" t="s">
        <v>420</v>
      </c>
      <c r="E11">
        <v>176420</v>
      </c>
      <c r="F11">
        <v>154748</v>
      </c>
      <c r="G11">
        <v>132122</v>
      </c>
    </row>
    <row r="12" spans="1:7">
      <c r="A12" t="s">
        <v>428</v>
      </c>
      <c r="B12" t="s">
        <v>37</v>
      </c>
      <c r="C12" t="s">
        <v>37</v>
      </c>
      <c r="D12" t="s">
        <v>420</v>
      </c>
      <c r="E12">
        <v>425406</v>
      </c>
      <c r="F12">
        <v>412889</v>
      </c>
      <c r="G12">
        <v>387148</v>
      </c>
    </row>
    <row r="13" spans="1:7">
      <c r="A13" t="s">
        <v>429</v>
      </c>
      <c r="B13" t="s">
        <v>36</v>
      </c>
      <c r="C13" t="s">
        <v>36</v>
      </c>
      <c r="D13" t="s">
        <v>420</v>
      </c>
      <c r="E13">
        <v>526408</v>
      </c>
      <c r="F13">
        <v>421578</v>
      </c>
      <c r="G13">
        <v>374130</v>
      </c>
    </row>
    <row r="14" spans="1:7">
      <c r="A14" t="s">
        <v>430</v>
      </c>
      <c r="B14" t="s">
        <v>431</v>
      </c>
      <c r="C14" t="s">
        <v>43</v>
      </c>
      <c r="D14" t="s">
        <v>420</v>
      </c>
      <c r="E14">
        <v>65168</v>
      </c>
      <c r="F14">
        <v>62059</v>
      </c>
      <c r="G14">
        <v>60959</v>
      </c>
    </row>
    <row r="15" spans="1:7">
      <c r="A15" t="s">
        <v>432</v>
      </c>
      <c r="B15" t="s">
        <v>45</v>
      </c>
      <c r="C15" t="s">
        <v>45</v>
      </c>
      <c r="D15" t="s">
        <v>420</v>
      </c>
      <c r="E15">
        <v>1193402</v>
      </c>
      <c r="F15">
        <v>1051274</v>
      </c>
      <c r="G15">
        <v>954359</v>
      </c>
    </row>
    <row r="16" spans="1:7">
      <c r="A16" t="s">
        <v>433</v>
      </c>
      <c r="B16" t="s">
        <v>434</v>
      </c>
      <c r="C16" t="s">
        <v>46</v>
      </c>
      <c r="D16" t="s">
        <v>420</v>
      </c>
      <c r="E16">
        <v>-99128</v>
      </c>
      <c r="F16">
        <v>-147900</v>
      </c>
      <c r="G16">
        <v>-208665</v>
      </c>
    </row>
    <row r="17" spans="1:7">
      <c r="A17" t="s">
        <v>435</v>
      </c>
      <c r="B17" t="s">
        <v>436</v>
      </c>
      <c r="C17" t="s">
        <v>33</v>
      </c>
      <c r="D17" t="s">
        <v>420</v>
      </c>
    </row>
    <row r="18" spans="1:7">
      <c r="A18" t="s">
        <v>437</v>
      </c>
      <c r="B18" t="s">
        <v>54</v>
      </c>
      <c r="C18" t="s">
        <v>54</v>
      </c>
      <c r="D18" t="s">
        <v>420</v>
      </c>
      <c r="E18">
        <v>9238</v>
      </c>
      <c r="F18">
        <v>4649</v>
      </c>
      <c r="G18">
        <v>3752</v>
      </c>
    </row>
    <row r="19" spans="1:7">
      <c r="A19" t="s">
        <v>438</v>
      </c>
      <c r="B19" t="s">
        <v>51</v>
      </c>
      <c r="C19" t="s">
        <v>51</v>
      </c>
      <c r="D19" t="s">
        <v>420</v>
      </c>
      <c r="E19">
        <v>-15437</v>
      </c>
      <c r="F19">
        <v>-12008</v>
      </c>
      <c r="G19">
        <v>-14889</v>
      </c>
    </row>
    <row r="20" spans="1:7">
      <c r="A20" t="s">
        <v>439</v>
      </c>
      <c r="B20" t="s">
        <v>440</v>
      </c>
      <c r="C20" t="s">
        <v>56</v>
      </c>
      <c r="D20" t="s">
        <v>420</v>
      </c>
      <c r="E20">
        <v>-19600</v>
      </c>
      <c r="F20">
        <v>21600</v>
      </c>
      <c r="G20">
        <v>7900</v>
      </c>
    </row>
    <row r="21" spans="1:7">
      <c r="A21" t="s">
        <v>441</v>
      </c>
      <c r="B21" t="s">
        <v>440</v>
      </c>
      <c r="C21" t="s">
        <v>56</v>
      </c>
      <c r="D21" t="s">
        <v>420</v>
      </c>
      <c r="E21">
        <v>-2040</v>
      </c>
      <c r="F21">
        <v>-9615</v>
      </c>
      <c r="G21">
        <v>-2485</v>
      </c>
    </row>
    <row r="22" spans="1:7">
      <c r="A22" t="s">
        <v>442</v>
      </c>
      <c r="B22" t="s">
        <v>436</v>
      </c>
      <c r="C22" t="s">
        <v>33</v>
      </c>
      <c r="D22" t="s">
        <v>420</v>
      </c>
      <c r="E22">
        <v>-27839</v>
      </c>
      <c r="F22">
        <v>4626</v>
      </c>
      <c r="G22">
        <v>-5722</v>
      </c>
    </row>
    <row r="23" spans="1:7">
      <c r="A23" t="s">
        <v>443</v>
      </c>
      <c r="B23" t="s">
        <v>444</v>
      </c>
      <c r="C23" t="s">
        <v>61</v>
      </c>
      <c r="D23" t="s">
        <v>420</v>
      </c>
      <c r="E23">
        <v>-126967</v>
      </c>
      <c r="F23">
        <v>-143274</v>
      </c>
      <c r="G23">
        <v>-214387</v>
      </c>
    </row>
    <row r="24" spans="1:7">
      <c r="A24" t="s">
        <v>445</v>
      </c>
      <c r="B24" t="s">
        <v>62</v>
      </c>
      <c r="C24" t="s">
        <v>62</v>
      </c>
      <c r="D24" t="s">
        <v>420</v>
      </c>
      <c r="E24">
        <v>12344</v>
      </c>
      <c r="F24">
        <v>14671</v>
      </c>
      <c r="G24">
        <v>-5943</v>
      </c>
    </row>
    <row r="25" spans="1:7">
      <c r="A25" t="s">
        <v>446</v>
      </c>
      <c r="B25" t="s">
        <v>66</v>
      </c>
      <c r="C25" t="s">
        <v>66</v>
      </c>
      <c r="D25" t="s">
        <v>420</v>
      </c>
      <c r="E25">
        <v>-139311</v>
      </c>
      <c r="F25">
        <v>-157945</v>
      </c>
      <c r="G25">
        <v>-208444</v>
      </c>
    </row>
    <row r="26" spans="1:7">
      <c r="A26" t="s">
        <v>447</v>
      </c>
      <c r="D26" t="s">
        <v>420</v>
      </c>
    </row>
    <row r="27" spans="1:7">
      <c r="A27" t="s">
        <v>448</v>
      </c>
      <c r="D27" t="s">
        <v>420</v>
      </c>
      <c r="E27">
        <v>-90</v>
      </c>
      <c r="F27">
        <v>-103</v>
      </c>
      <c r="G27">
        <v>-138</v>
      </c>
    </row>
    <row r="28" spans="1:7">
      <c r="A28" t="s">
        <v>449</v>
      </c>
      <c r="D28" t="s">
        <v>420</v>
      </c>
    </row>
    <row r="29" spans="1:7">
      <c r="A29" t="s">
        <v>448</v>
      </c>
      <c r="D29" t="s">
        <v>420</v>
      </c>
      <c r="E29">
        <v>155112</v>
      </c>
      <c r="F29">
        <v>153415</v>
      </c>
      <c r="G29">
        <v>151484</v>
      </c>
    </row>
    <row r="30" spans="1:7">
      <c r="A30" t="s">
        <v>450</v>
      </c>
      <c r="B30" t="s">
        <v>451</v>
      </c>
      <c r="C30" t="s">
        <v>452</v>
      </c>
      <c r="D30" t="s">
        <v>420</v>
      </c>
    </row>
    <row r="31" spans="1:7">
      <c r="A31" t="s">
        <v>453</v>
      </c>
      <c r="B31" t="s">
        <v>66</v>
      </c>
      <c r="C31" t="s">
        <v>66</v>
      </c>
      <c r="D31" t="s">
        <v>420</v>
      </c>
      <c r="E31">
        <v>-139311</v>
      </c>
      <c r="F31">
        <v>-157945</v>
      </c>
      <c r="G31">
        <v>-208444</v>
      </c>
    </row>
    <row r="32" spans="1:7">
      <c r="A32" t="s">
        <v>454</v>
      </c>
      <c r="D32" t="s">
        <v>420</v>
      </c>
      <c r="E32">
        <v>512</v>
      </c>
      <c r="F32">
        <v>-518</v>
      </c>
      <c r="G32">
        <v>522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/>
  </sheetViews>
  <sheetFormatPr defaultRowHeight="12.75"/>
  <cols>
    <col min="1" max="4" width="25.7109375" customWidth="1"/>
  </cols>
  <sheetData>
    <row r="2" spans="1:7">
      <c r="E2">
        <v>2018</v>
      </c>
      <c r="F2">
        <v>2017</v>
      </c>
      <c r="G2">
        <v>2016</v>
      </c>
    </row>
    <row r="4" spans="1:7">
      <c r="A4" t="s">
        <v>455</v>
      </c>
      <c r="B4" t="s">
        <v>231</v>
      </c>
      <c r="C4" t="s">
        <v>231</v>
      </c>
      <c r="D4" t="s">
        <v>456</v>
      </c>
    </row>
    <row r="5" spans="1:7">
      <c r="A5" t="s">
        <v>453</v>
      </c>
      <c r="B5" t="s">
        <v>232</v>
      </c>
      <c r="C5" t="s">
        <v>232</v>
      </c>
      <c r="D5" t="s">
        <v>456</v>
      </c>
      <c r="E5">
        <v>-139311</v>
      </c>
      <c r="F5">
        <v>-157945</v>
      </c>
      <c r="G5">
        <v>-208444</v>
      </c>
    </row>
    <row r="6" spans="1:7">
      <c r="A6" t="s">
        <v>457</v>
      </c>
      <c r="B6" t="s">
        <v>258</v>
      </c>
      <c r="C6" t="s">
        <v>258</v>
      </c>
      <c r="D6" t="s">
        <v>456</v>
      </c>
    </row>
    <row r="7" spans="1:7">
      <c r="A7" t="s">
        <v>458</v>
      </c>
      <c r="B7" t="s">
        <v>236</v>
      </c>
      <c r="C7" t="s">
        <v>236</v>
      </c>
      <c r="D7" t="s">
        <v>456</v>
      </c>
      <c r="E7">
        <v>103660</v>
      </c>
      <c r="F7">
        <v>98523</v>
      </c>
      <c r="G7">
        <v>94256</v>
      </c>
    </row>
    <row r="8" spans="1:7">
      <c r="A8" t="s">
        <v>459</v>
      </c>
      <c r="B8" t="s">
        <v>248</v>
      </c>
      <c r="C8" t="s">
        <v>248</v>
      </c>
      <c r="D8" t="s">
        <v>456</v>
      </c>
      <c r="E8">
        <v>105357</v>
      </c>
      <c r="F8">
        <v>83917</v>
      </c>
      <c r="G8">
        <v>94396</v>
      </c>
    </row>
    <row r="9" spans="1:7">
      <c r="A9" t="s">
        <v>460</v>
      </c>
      <c r="B9" t="s">
        <v>269</v>
      </c>
      <c r="C9" t="s">
        <v>269</v>
      </c>
      <c r="D9" t="s">
        <v>456</v>
      </c>
      <c r="E9">
        <v>10623</v>
      </c>
      <c r="F9">
        <v>7234</v>
      </c>
      <c r="G9">
        <v>-9689</v>
      </c>
    </row>
    <row r="10" spans="1:7">
      <c r="A10" t="s">
        <v>439</v>
      </c>
      <c r="B10" t="s">
        <v>241</v>
      </c>
      <c r="C10" t="s">
        <v>241</v>
      </c>
      <c r="D10" t="s">
        <v>456</v>
      </c>
      <c r="E10">
        <v>19600</v>
      </c>
      <c r="F10">
        <v>-21600</v>
      </c>
      <c r="G10">
        <v>-7900</v>
      </c>
    </row>
    <row r="11" spans="1:7">
      <c r="A11" t="s">
        <v>461</v>
      </c>
      <c r="B11" t="s">
        <v>236</v>
      </c>
      <c r="C11" t="s">
        <v>236</v>
      </c>
      <c r="D11" t="s">
        <v>456</v>
      </c>
      <c r="E11">
        <v>5746</v>
      </c>
    </row>
    <row r="12" spans="1:7">
      <c r="A12" t="s">
        <v>462</v>
      </c>
      <c r="D12" t="s">
        <v>456</v>
      </c>
      <c r="E12">
        <v>2298</v>
      </c>
      <c r="G12">
        <v>2075</v>
      </c>
    </row>
    <row r="13" spans="1:7">
      <c r="A13" t="s">
        <v>463</v>
      </c>
      <c r="D13" t="s">
        <v>456</v>
      </c>
      <c r="E13">
        <v>-2251</v>
      </c>
    </row>
    <row r="14" spans="1:7">
      <c r="A14" t="s">
        <v>464</v>
      </c>
      <c r="B14" t="s">
        <v>240</v>
      </c>
      <c r="C14" t="s">
        <v>240</v>
      </c>
      <c r="D14" t="s">
        <v>456</v>
      </c>
      <c r="F14">
        <v>10471</v>
      </c>
    </row>
    <row r="15" spans="1:7">
      <c r="A15" t="s">
        <v>465</v>
      </c>
      <c r="B15" t="s">
        <v>251</v>
      </c>
      <c r="C15" t="s">
        <v>251</v>
      </c>
      <c r="D15" t="s">
        <v>456</v>
      </c>
      <c r="G15">
        <v>-4229</v>
      </c>
    </row>
    <row r="16" spans="1:7">
      <c r="A16" t="s">
        <v>466</v>
      </c>
      <c r="B16" t="s">
        <v>251</v>
      </c>
      <c r="C16" t="s">
        <v>251</v>
      </c>
      <c r="D16" t="s">
        <v>456</v>
      </c>
      <c r="E16">
        <v>979</v>
      </c>
      <c r="F16">
        <v>3471</v>
      </c>
      <c r="G16">
        <v>2936</v>
      </c>
    </row>
    <row r="17" spans="1:7">
      <c r="A17" t="s">
        <v>467</v>
      </c>
      <c r="D17" t="s">
        <v>456</v>
      </c>
    </row>
    <row r="18" spans="1:7">
      <c r="A18" t="s">
        <v>468</v>
      </c>
      <c r="B18" t="s">
        <v>262</v>
      </c>
      <c r="C18" t="s">
        <v>262</v>
      </c>
      <c r="D18" t="s">
        <v>456</v>
      </c>
      <c r="E18">
        <v>-58632</v>
      </c>
      <c r="F18">
        <v>-42489</v>
      </c>
      <c r="G18">
        <v>-35616</v>
      </c>
    </row>
    <row r="19" spans="1:7">
      <c r="A19" t="s">
        <v>135</v>
      </c>
      <c r="B19" t="s">
        <v>276</v>
      </c>
      <c r="C19" t="s">
        <v>276</v>
      </c>
      <c r="D19" t="s">
        <v>456</v>
      </c>
      <c r="E19">
        <v>880</v>
      </c>
    </row>
    <row r="20" spans="1:7">
      <c r="A20" t="s">
        <v>383</v>
      </c>
      <c r="B20" t="s">
        <v>261</v>
      </c>
      <c r="C20" t="s">
        <v>261</v>
      </c>
      <c r="D20" t="s">
        <v>456</v>
      </c>
      <c r="E20">
        <v>-2665</v>
      </c>
      <c r="F20">
        <v>-30191</v>
      </c>
      <c r="G20">
        <v>-26381</v>
      </c>
    </row>
    <row r="21" spans="1:7">
      <c r="A21" t="s">
        <v>469</v>
      </c>
      <c r="B21" t="s">
        <v>264</v>
      </c>
      <c r="C21" t="s">
        <v>264</v>
      </c>
      <c r="D21" t="s">
        <v>456</v>
      </c>
      <c r="E21">
        <v>-5990</v>
      </c>
      <c r="F21">
        <v>-9506</v>
      </c>
      <c r="G21">
        <v>-15014</v>
      </c>
    </row>
    <row r="22" spans="1:7">
      <c r="A22" t="s">
        <v>398</v>
      </c>
      <c r="B22" t="s">
        <v>273</v>
      </c>
      <c r="C22" t="s">
        <v>273</v>
      </c>
      <c r="D22" t="s">
        <v>456</v>
      </c>
      <c r="E22">
        <v>46739</v>
      </c>
      <c r="F22">
        <v>72658</v>
      </c>
      <c r="G22">
        <v>45870</v>
      </c>
    </row>
    <row r="23" spans="1:7">
      <c r="A23" t="s">
        <v>470</v>
      </c>
      <c r="B23" t="s">
        <v>268</v>
      </c>
      <c r="C23" t="s">
        <v>268</v>
      </c>
      <c r="D23" t="s">
        <v>456</v>
      </c>
      <c r="E23">
        <v>3252</v>
      </c>
      <c r="F23">
        <v>-1447</v>
      </c>
      <c r="G23">
        <v>-649</v>
      </c>
    </row>
    <row r="24" spans="1:7">
      <c r="A24" t="s">
        <v>471</v>
      </c>
      <c r="B24" t="s">
        <v>277</v>
      </c>
      <c r="C24" t="s">
        <v>277</v>
      </c>
      <c r="D24" t="s">
        <v>456</v>
      </c>
      <c r="E24">
        <v>8996</v>
      </c>
      <c r="F24">
        <v>6094</v>
      </c>
      <c r="G24">
        <v>4587</v>
      </c>
    </row>
    <row r="25" spans="1:7">
      <c r="A25" t="s">
        <v>472</v>
      </c>
      <c r="B25" t="s">
        <v>231</v>
      </c>
      <c r="C25" t="s">
        <v>231</v>
      </c>
      <c r="D25" t="s">
        <v>456</v>
      </c>
      <c r="E25">
        <v>99281</v>
      </c>
      <c r="F25">
        <v>19190</v>
      </c>
      <c r="G25">
        <v>-63802</v>
      </c>
    </row>
    <row r="26" spans="1:7">
      <c r="A26" t="s">
        <v>473</v>
      </c>
      <c r="B26" t="s">
        <v>286</v>
      </c>
      <c r="C26" t="s">
        <v>286</v>
      </c>
      <c r="D26" t="s">
        <v>474</v>
      </c>
    </row>
    <row r="27" spans="1:7">
      <c r="A27" t="s">
        <v>475</v>
      </c>
      <c r="B27" t="s">
        <v>287</v>
      </c>
      <c r="C27" t="s">
        <v>287</v>
      </c>
      <c r="D27" t="s">
        <v>474</v>
      </c>
      <c r="E27">
        <v>-69431</v>
      </c>
      <c r="F27">
        <v>-51300</v>
      </c>
      <c r="G27">
        <v>-43657</v>
      </c>
    </row>
    <row r="28" spans="1:7">
      <c r="A28" t="s">
        <v>476</v>
      </c>
      <c r="B28" t="s">
        <v>298</v>
      </c>
      <c r="C28" t="s">
        <v>298</v>
      </c>
      <c r="D28" t="s">
        <v>474</v>
      </c>
      <c r="E28">
        <v>507</v>
      </c>
      <c r="F28">
        <v>162</v>
      </c>
      <c r="G28">
        <v>194</v>
      </c>
    </row>
    <row r="29" spans="1:7">
      <c r="A29" t="s">
        <v>477</v>
      </c>
      <c r="B29" t="s">
        <v>290</v>
      </c>
      <c r="C29" t="s">
        <v>290</v>
      </c>
      <c r="D29" t="s">
        <v>474</v>
      </c>
      <c r="E29">
        <v>-397727</v>
      </c>
      <c r="F29">
        <v>-431712</v>
      </c>
      <c r="G29">
        <v>-375099</v>
      </c>
    </row>
    <row r="30" spans="1:7">
      <c r="A30" t="s">
        <v>478</v>
      </c>
      <c r="B30" t="s">
        <v>291</v>
      </c>
      <c r="C30" t="s">
        <v>291</v>
      </c>
      <c r="D30" t="s">
        <v>474</v>
      </c>
      <c r="E30">
        <v>444456</v>
      </c>
      <c r="F30">
        <v>464494</v>
      </c>
      <c r="G30">
        <v>560805</v>
      </c>
    </row>
    <row r="31" spans="1:7">
      <c r="A31" t="s">
        <v>479</v>
      </c>
      <c r="D31" t="s">
        <v>474</v>
      </c>
      <c r="G31">
        <v>-15000</v>
      </c>
    </row>
    <row r="32" spans="1:7">
      <c r="A32" t="s">
        <v>480</v>
      </c>
      <c r="B32" t="s">
        <v>296</v>
      </c>
      <c r="C32" t="s">
        <v>296</v>
      </c>
      <c r="D32" t="s">
        <v>474</v>
      </c>
      <c r="E32">
        <v>-22195</v>
      </c>
      <c r="F32">
        <v>-18356</v>
      </c>
      <c r="G32">
        <v>127243</v>
      </c>
    </row>
    <row r="33" spans="1:7">
      <c r="A33" t="s">
        <v>481</v>
      </c>
      <c r="B33" t="s">
        <v>297</v>
      </c>
      <c r="C33" t="s">
        <v>297</v>
      </c>
      <c r="D33" t="s">
        <v>482</v>
      </c>
    </row>
    <row r="34" spans="1:7">
      <c r="A34" t="s">
        <v>483</v>
      </c>
      <c r="B34" t="s">
        <v>298</v>
      </c>
      <c r="C34" t="s">
        <v>298</v>
      </c>
      <c r="D34" t="s">
        <v>482</v>
      </c>
      <c r="E34">
        <v>20877</v>
      </c>
      <c r="F34">
        <v>23517</v>
      </c>
      <c r="G34">
        <v>20308</v>
      </c>
    </row>
    <row r="35" spans="1:7">
      <c r="A35" t="s">
        <v>484</v>
      </c>
      <c r="B35" t="s">
        <v>485</v>
      </c>
      <c r="C35" t="s">
        <v>485</v>
      </c>
      <c r="D35" t="s">
        <v>482</v>
      </c>
      <c r="E35">
        <v>-19622</v>
      </c>
      <c r="F35">
        <v>-16433</v>
      </c>
      <c r="G35">
        <v>-13467</v>
      </c>
    </row>
    <row r="36" spans="1:7">
      <c r="A36" t="s">
        <v>463</v>
      </c>
      <c r="B36" t="s">
        <v>300</v>
      </c>
      <c r="C36" t="s">
        <v>300</v>
      </c>
      <c r="D36" t="s">
        <v>482</v>
      </c>
      <c r="E36">
        <v>-743</v>
      </c>
      <c r="G36">
        <v>-65813</v>
      </c>
    </row>
    <row r="37" spans="1:7">
      <c r="A37" t="s">
        <v>465</v>
      </c>
      <c r="B37" t="s">
        <v>251</v>
      </c>
      <c r="C37" t="s">
        <v>251</v>
      </c>
      <c r="D37" t="s">
        <v>456</v>
      </c>
      <c r="G37">
        <v>4229</v>
      </c>
    </row>
    <row r="38" spans="1:7">
      <c r="A38" t="s">
        <v>486</v>
      </c>
      <c r="B38" t="s">
        <v>302</v>
      </c>
      <c r="C38" t="s">
        <v>302</v>
      </c>
      <c r="D38" t="s">
        <v>482</v>
      </c>
      <c r="E38">
        <v>-2132</v>
      </c>
      <c r="F38">
        <v>-3000</v>
      </c>
      <c r="G38">
        <v>-3429</v>
      </c>
    </row>
    <row r="39" spans="1:7">
      <c r="A39" t="s">
        <v>487</v>
      </c>
      <c r="B39" t="s">
        <v>311</v>
      </c>
      <c r="C39" t="s">
        <v>311</v>
      </c>
      <c r="D39" t="s">
        <v>482</v>
      </c>
      <c r="E39">
        <v>-1620</v>
      </c>
      <c r="F39">
        <v>4084</v>
      </c>
      <c r="G39">
        <v>-58172</v>
      </c>
    </row>
    <row r="40" spans="1:7">
      <c r="A40" t="s">
        <v>488</v>
      </c>
      <c r="B40" t="s">
        <v>489</v>
      </c>
      <c r="C40" t="s">
        <v>312</v>
      </c>
      <c r="D40" t="s">
        <v>482</v>
      </c>
      <c r="E40">
        <v>75466</v>
      </c>
      <c r="F40">
        <v>4918</v>
      </c>
      <c r="G40">
        <v>5269</v>
      </c>
    </row>
    <row r="41" spans="1:7">
      <c r="A41" t="s">
        <v>490</v>
      </c>
      <c r="B41" t="s">
        <v>316</v>
      </c>
      <c r="C41" t="s">
        <v>316</v>
      </c>
      <c r="D41" t="s">
        <v>482</v>
      </c>
      <c r="E41">
        <v>191296</v>
      </c>
      <c r="F41">
        <v>186378</v>
      </c>
      <c r="G41">
        <v>181109</v>
      </c>
    </row>
    <row r="42" spans="1:7">
      <c r="A42" t="s">
        <v>491</v>
      </c>
      <c r="B42" t="s">
        <v>316</v>
      </c>
      <c r="C42" t="s">
        <v>316</v>
      </c>
      <c r="D42" t="s">
        <v>482</v>
      </c>
      <c r="E42">
        <v>266762</v>
      </c>
      <c r="F42">
        <v>191296</v>
      </c>
      <c r="G42">
        <v>186378</v>
      </c>
    </row>
    <row r="43" spans="1:7">
      <c r="A43" t="s">
        <v>492</v>
      </c>
      <c r="D43" t="s">
        <v>482</v>
      </c>
    </row>
    <row r="44" spans="1:7">
      <c r="A44" t="s">
        <v>493</v>
      </c>
      <c r="D44" t="s">
        <v>482</v>
      </c>
      <c r="E44">
        <v>12526</v>
      </c>
      <c r="F44">
        <v>11143</v>
      </c>
      <c r="G44">
        <v>12458</v>
      </c>
    </row>
    <row r="45" spans="1:7">
      <c r="A45" t="s">
        <v>494</v>
      </c>
      <c r="D45" t="s">
        <v>482</v>
      </c>
      <c r="E45">
        <v>754</v>
      </c>
      <c r="F45">
        <v>2992</v>
      </c>
      <c r="G45">
        <v>5531</v>
      </c>
    </row>
    <row r="46" spans="1:7">
      <c r="A46" t="s">
        <v>495</v>
      </c>
      <c r="B46" t="s">
        <v>311</v>
      </c>
      <c r="C46" t="s">
        <v>311</v>
      </c>
      <c r="D46" t="s">
        <v>482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1B4429-AB90-4087-9064-C952DB25F28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11E5645-17CE-4022-A924-A4386EB368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C0E715-5A31-4BE3-BFEC-13326C6D67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2021-10-19T09:37:17Z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