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92" i="1"/>
  <c r="F92" i="1"/>
  <c r="G89" i="1"/>
  <c r="F89" i="1"/>
  <c r="F98" i="1" s="1"/>
  <c r="F100" i="1" s="1"/>
  <c r="F128" i="1" s="1"/>
  <c r="F7" i="1" s="1"/>
  <c r="G433" i="1"/>
  <c r="G432" i="1"/>
  <c r="F432" i="1"/>
  <c r="F433" i="1" s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O381" i="1"/>
  <c r="N381" i="1"/>
  <c r="M381" i="1"/>
  <c r="L381" i="1"/>
  <c r="K381" i="1"/>
  <c r="J381" i="1"/>
  <c r="I381" i="1"/>
  <c r="M377" i="1"/>
  <c r="O376" i="1"/>
  <c r="O375" i="1"/>
  <c r="N375" i="1"/>
  <c r="M375" i="1"/>
  <c r="L375" i="1"/>
  <c r="K375" i="1"/>
  <c r="J375" i="1"/>
  <c r="I375" i="1"/>
  <c r="K373" i="1"/>
  <c r="O371" i="1"/>
  <c r="I370" i="1"/>
  <c r="K369" i="1"/>
  <c r="M368" i="1"/>
  <c r="O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F319" i="1" s="1"/>
  <c r="F326" i="1" s="1"/>
  <c r="O297" i="1"/>
  <c r="N297" i="1"/>
  <c r="M297" i="1"/>
  <c r="L297" i="1"/>
  <c r="K297" i="1"/>
  <c r="J297" i="1"/>
  <c r="I297" i="1"/>
  <c r="H297" i="1"/>
  <c r="G297" i="1"/>
  <c r="G319" i="1" s="1"/>
  <c r="F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98" i="1" l="1"/>
  <c r="G100" i="1" s="1"/>
  <c r="G128" i="1" s="1"/>
  <c r="G7" i="1" s="1"/>
  <c r="G12" i="1" s="1"/>
  <c r="G376" i="1" s="1"/>
  <c r="F383" i="1"/>
  <c r="F382" i="1"/>
  <c r="G383" i="1"/>
  <c r="G382" i="1"/>
  <c r="F353" i="1"/>
  <c r="F355" i="1" s="1"/>
  <c r="F357" i="1" s="1"/>
  <c r="F385" i="1"/>
  <c r="G353" i="1"/>
  <c r="G355" i="1" s="1"/>
  <c r="G357" i="1" s="1"/>
  <c r="G385" i="1"/>
  <c r="F12" i="1"/>
  <c r="F376" i="1" s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84" i="1"/>
  <c r="K368" i="1"/>
  <c r="O370" i="1"/>
  <c r="I373" i="1"/>
  <c r="G375" i="1"/>
  <c r="M376" i="1"/>
  <c r="K377" i="1"/>
  <c r="G381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I365" i="1"/>
  <c r="F363" i="1"/>
  <c r="N368" i="1"/>
  <c r="N372" i="1"/>
  <c r="H376" i="1"/>
  <c r="F377" i="1"/>
  <c r="N377" i="1"/>
  <c r="L378" i="1"/>
  <c r="H382" i="1"/>
  <c r="K378" i="1"/>
  <c r="G363" i="1"/>
  <c r="O368" i="1"/>
  <c r="O372" i="1"/>
  <c r="M373" i="1"/>
  <c r="I376" i="1"/>
  <c r="G377" i="1"/>
  <c r="O377" i="1"/>
  <c r="M378" i="1"/>
  <c r="I382" i="1"/>
  <c r="F13" i="1"/>
  <c r="F44" i="1"/>
  <c r="H363" i="1"/>
  <c r="G13" i="1"/>
  <c r="G44" i="1"/>
  <c r="I363" i="1"/>
  <c r="G366" i="1" l="1"/>
  <c r="G14" i="1"/>
  <c r="G378" i="1"/>
  <c r="G370" i="1"/>
  <c r="G59" i="1"/>
  <c r="G67" i="1" s="1"/>
  <c r="G71" i="1" s="1"/>
  <c r="F366" i="1"/>
  <c r="F14" i="1"/>
  <c r="F378" i="1"/>
  <c r="F370" i="1"/>
  <c r="F59" i="1"/>
  <c r="F67" i="1" s="1"/>
  <c r="F71" i="1" s="1"/>
  <c r="G373" i="1" l="1"/>
  <c r="G83" i="1"/>
  <c r="G372" i="1"/>
  <c r="G6" i="1"/>
  <c r="F373" i="1"/>
  <c r="F83" i="1"/>
  <c r="F372" i="1"/>
  <c r="F6" i="1"/>
  <c r="F371" i="1" l="1"/>
  <c r="F365" i="1"/>
  <c r="G365" i="1"/>
  <c r="G371" i="1"/>
</calcChain>
</file>

<file path=xl/sharedStrings.xml><?xml version="1.0" encoding="utf-8"?>
<sst xmlns="http://schemas.openxmlformats.org/spreadsheetml/2006/main" count="806" uniqueCount="514">
  <si>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</si>
  <si>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</si>
  <si>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</si>
  <si>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</si>
  <si>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</si>
  <si>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</si>
  <si>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</si>
  <si>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</si>
  <si>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</si>
  <si>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</si>
  <si>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</si>
  <si>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</si>
  <si>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</si>
  <si>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</si>
  <si>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</si>
  <si>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</si>
  <si>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</si>
  <si>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</si>
  <si>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</si>
  <si>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</si>
  <si>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</si>
  <si>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</si>
  <si>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</si>
  <si>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</si>
  <si>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</si>
  <si>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</si>
  <si>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</si>
  <si>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</si>
  <si>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</si>
  <si>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</si>
  <si>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</si>
  <si>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</si>
  <si>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</si>
  <si>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</si>
  <si>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</si>
  <si>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</si>
  <si>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</si>
  <si>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</si>
  <si>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</si>
  <si>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</si>
  <si>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</si>
  <si>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</si>
  <si>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</si>
  <si>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</si>
  <si>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</si>
  <si>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</si>
  <si>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</si>
  <si>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</si>
  <si>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</si>
  <si>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</si>
  <si>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</si>
  <si>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</si>
  <si>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</si>
  <si>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</si>
  <si>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</si>
  <si>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</si>
  <si>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</si>
  <si>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</si>
  <si>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</si>
  <si>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</si>
  <si>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</si>
  <si>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</si>
  <si>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</si>
  <si>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</si>
  <si>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</si>
  <si>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</si>
  <si>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</si>
  <si>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</si>
  <si>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</si>
  <si>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</si>
  <si>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</si>
  <si>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</si>
  <si>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</si>
  <si>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</si>
  <si>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</si>
  <si>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</si>
  <si>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</si>
  <si>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</si>
  <si>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</si>
  <si>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</si>
  <si>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</si>
  <si>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</si>
  <si>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</si>
  <si>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</si>
  <si>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</si>
  <si>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</si>
  <si>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</si>
  <si>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</si>
  <si>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</si>
  <si>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</si>
  <si>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</si>
  <si>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</si>
  <si>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</si>
  <si>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</si>
  <si>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</si>
  <si>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</si>
  <si>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</si>
  <si>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</si>
  <si>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</si>
  <si>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</si>
  <si>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</si>
  <si>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</si>
  <si>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</si>
  <si>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</si>
  <si>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</si>
  <si>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</si>
  <si>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</si>
  <si>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</si>
  <si>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</si>
  <si>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</si>
  <si>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</si>
  <si>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</si>
  <si>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</si>
  <si>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</si>
  <si>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</si>
  <si>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</si>
  <si>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</si>
  <si>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</si>
  <si>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</si>
  <si>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</si>
  <si>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</si>
  <si>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</si>
  <si>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</si>
  <si>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</si>
  <si>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</si>
  <si>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</si>
  <si>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</si>
  <si>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</si>
  <si>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</si>
  <si>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</si>
  <si>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</si>
  <si>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</si>
  <si>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</si>
  <si>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</si>
  <si>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</si>
  <si>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</si>
  <si>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</si>
  <si>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</si>
  <si>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</si>
  <si>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</si>
  <si>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</si>
  <si>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</si>
  <si>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</si>
  <si>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</si>
  <si>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</si>
  <si>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</si>
  <si>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</si>
  <si>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</si>
  <si>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</si>
  <si>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</si>
  <si>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</si>
  <si>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</si>
  <si>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</si>
  <si>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</si>
  <si>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</si>
  <si>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</si>
  <si>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</si>
  <si>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</si>
  <si>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</si>
  <si>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</si>
  <si>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</si>
  <si>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</si>
  <si>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</si>
  <si>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</si>
  <si>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</si>
  <si>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</si>
  <si>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</si>
  <si>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</si>
  <si>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</si>
  <si>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</si>
  <si>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</si>
  <si>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</si>
  <si>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</si>
  <si>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</si>
  <si>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</si>
  <si>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</si>
  <si>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</si>
  <si>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</si>
  <si>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</si>
  <si>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</si>
  <si>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</si>
  <si>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</si>
  <si>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</si>
  <si>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</si>
  <si>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</si>
  <si>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</si>
  <si>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</si>
  <si>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</si>
  <si>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</si>
  <si>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</si>
  <si>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</si>
  <si>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</si>
  <si>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</si>
  <si>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</si>
  <si>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</si>
  <si>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</si>
  <si>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</si>
  <si>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</si>
  <si>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</si>
  <si>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</si>
  <si>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</si>
  <si>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</si>
  <si>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</si>
  <si>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</si>
  <si>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</si>
  <si>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</si>
  <si>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</si>
  <si>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</si>
  <si>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</si>
  <si>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</si>
  <si>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</si>
  <si>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</si>
  <si>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</si>
  <si>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</si>
  <si>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</si>
  <si>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</si>
  <si>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</si>
  <si>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</si>
  <si>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</si>
  <si>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</si>
  <si>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</si>
  <si>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</si>
  <si>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</si>
  <si>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</si>
  <si>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</si>
  <si>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</si>
  <si>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</si>
  <si>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</si>
  <si>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</si>
  <si>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</si>
  <si>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</si>
  <si>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</si>
  <si>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</si>
  <si>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</si>
  <si>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</si>
  <si>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</si>
  <si>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</si>
  <si>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</si>
  <si>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</si>
  <si>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</si>
  <si>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</si>
  <si>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</si>
  <si>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</si>
  <si>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</si>
  <si>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</si>
  <si>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</si>
  <si>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</si>
  <si>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</si>
  <si>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</si>
  <si>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</si>
  <si>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</si>
  <si>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</si>
  <si>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</si>
  <si>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</si>
  <si>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</si>
  <si>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</si>
  <si>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</si>
  <si>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</si>
  <si>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</si>
  <si>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</si>
  <si>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</si>
  <si>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</si>
  <si>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</si>
  <si>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</si>
  <si>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</si>
  <si>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</si>
  <si>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</si>
  <si>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</si>
  <si>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</si>
  <si>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</si>
  <si>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</si>
  <si>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</si>
  <si>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</si>
  <si>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</si>
  <si>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</si>
  <si>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</si>
  <si>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</si>
  <si>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</si>
  <si>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</si>
  <si>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</si>
  <si>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</si>
  <si>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</si>
  <si>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</si>
  <si>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</si>
  <si>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</si>
  <si>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</si>
  <si>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</si>
  <si>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</si>
  <si>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</si>
  <si>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</si>
  <si>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</si>
  <si>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</si>
  <si>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</si>
  <si>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</si>
  <si>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</si>
  <si>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</si>
  <si>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</si>
  <si>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</si>
  <si>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</si>
  <si>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</si>
  <si>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</si>
  <si>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</si>
  <si>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</si>
  <si>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</si>
  <si>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</si>
  <si>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</si>
  <si>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</si>
  <si>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</si>
  <si>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</si>
  <si>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</si>
  <si>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</si>
  <si>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</si>
  <si>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</si>
  <si>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</si>
  <si>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</si>
  <si>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</si>
  <si>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</si>
  <si>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</si>
  <si>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</si>
  <si>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</si>
  <si>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</si>
  <si>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</si>
  <si>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</si>
  <si>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</si>
  <si>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</si>
  <si>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</si>
  <si>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</si>
  <si>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</si>
  <si>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</si>
  <si>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</si>
  <si>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</si>
  <si>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</si>
  <si>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</si>
  <si>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</si>
  <si>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</si>
  <si>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</si>
  <si>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</si>
  <si>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</si>
  <si>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</si>
  <si>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</si>
  <si>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</si>
  <si>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</si>
  <si>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</si>
  <si>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</si>
  <si>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</si>
  <si>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</si>
  <si>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</si>
  <si>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</si>
  <si>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</si>
  <si>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</si>
  <si>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</si>
  <si>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</si>
  <si>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</si>
  <si>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</si>
  <si>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</si>
  <si>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</si>
  <si>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</si>
  <si>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</si>
  <si>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</si>
  <si>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</si>
  <si>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</si>
  <si>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</si>
  <si>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</si>
  <si>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</si>
  <si>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</si>
  <si>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</si>
  <si>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</si>
  <si>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</si>
  <si>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</si>
  <si>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</si>
  <si>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</si>
  <si>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</si>
  <si>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</si>
  <si>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</si>
  <si>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</si>
  <si>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</si>
  <si>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</si>
  <si>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</si>
  <si>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Accounts receivable, net</t>
  </si>
  <si>
    <t>Inventories</t>
  </si>
  <si>
    <t>Other current assets</t>
  </si>
  <si>
    <t>Total current assets</t>
  </si>
  <si>
    <t>Long-term investments</t>
  </si>
  <si>
    <t>Property, plant and equipment, net</t>
  </si>
  <si>
    <t>Goodwill</t>
  </si>
  <si>
    <t>Purchased technology and other intangible assets, net</t>
  </si>
  <si>
    <t>Other Intangibles</t>
  </si>
  <si>
    <t>Deferred income taxes and other assets</t>
  </si>
  <si>
    <t>Total assets</t>
  </si>
  <si>
    <t>LIABILITIES AND STOCKHOLDERS EQUITY</t>
  </si>
  <si>
    <t>Current liabilities:</t>
  </si>
  <si>
    <t>Accounts payable and accrued expenses</t>
  </si>
  <si>
    <t>Accruals</t>
  </si>
  <si>
    <t>Customer deposits and deferred revenue</t>
  </si>
  <si>
    <t>Accrued Revenue</t>
  </si>
  <si>
    <t>Total current liabilities</t>
  </si>
  <si>
    <t>Long-term debt</t>
  </si>
  <si>
    <t>Income taxes payable</t>
  </si>
  <si>
    <t>Other liabilities</t>
  </si>
  <si>
    <t>Total liabilities</t>
  </si>
  <si>
    <t>Commitments and contingencies (Note 14)</t>
  </si>
  <si>
    <t>Stockholders equity:</t>
  </si>
  <si>
    <t>Preferred stock: $.01 par value per share; 1 shares authorized; no shares issued</t>
  </si>
  <si>
    <t>Common stock: $.01 par value per share; 2,500 shares authorized; 967 and 1,060 shares outstanding at 2018 and 2017, respectively</t>
  </si>
  <si>
    <t>Additional paid-in capital</t>
  </si>
  <si>
    <t>Retained earnings</t>
  </si>
  <si>
    <t>Treasury stock: 1,019 and 917 shares at 2018 and 2017, respectively</t>
  </si>
  <si>
    <t>Accumulated other comprehensive loss</t>
  </si>
  <si>
    <t>Total stockholders equity</t>
  </si>
  <si>
    <t>(In millions, except per share amounts)</t>
  </si>
  <si>
    <t>Fiscal Year</t>
  </si>
  <si>
    <t>Net sales</t>
  </si>
  <si>
    <t>Net revenue</t>
  </si>
  <si>
    <t>Revenue</t>
  </si>
  <si>
    <t>Cost of products sold</t>
  </si>
  <si>
    <t>Gross profit</t>
  </si>
  <si>
    <t>Gross Profit</t>
  </si>
  <si>
    <t>Operating expenses:</t>
  </si>
  <si>
    <t>Research, development and engineering</t>
  </si>
  <si>
    <t>Marketing and selling</t>
  </si>
  <si>
    <t>Selling and distribution expenses</t>
  </si>
  <si>
    <t>General and administrative</t>
  </si>
  <si>
    <t>Total operating expenses</t>
  </si>
  <si>
    <t>Income from operations</t>
  </si>
  <si>
    <t>Interest expense</t>
  </si>
  <si>
    <t>Interest and other income, net</t>
  </si>
  <si>
    <t>Other Income - Net profit (loss)</t>
  </si>
  <si>
    <t>Income before income taxes</t>
  </si>
  <si>
    <t>Profit before Zakat</t>
  </si>
  <si>
    <t>Provision for income taxes</t>
  </si>
  <si>
    <t>Net income</t>
  </si>
  <si>
    <t>Earnings per share:</t>
  </si>
  <si>
    <t>Basic</t>
  </si>
  <si>
    <t>Diluted</t>
  </si>
  <si>
    <t>Weighted average number of shares:</t>
  </si>
  <si>
    <t>(In millions)</t>
  </si>
  <si>
    <t>Other comprehensive income (loss), net of tax:</t>
  </si>
  <si>
    <t>Total Other Comprehensive Income (Loss)</t>
  </si>
  <si>
    <t>Total Other Comprehensive Income</t>
  </si>
  <si>
    <t>Change in unrealized net gain on investments</t>
  </si>
  <si>
    <t>Gain on Disposals</t>
  </si>
  <si>
    <t>Change in unrealized net loss on derivative instruments</t>
  </si>
  <si>
    <t>Change in defined and postretirement benefit plans</t>
  </si>
  <si>
    <t>Other comprehensive income (loss), net of tax</t>
  </si>
  <si>
    <t>Cash flows from operating activities:</t>
  </si>
  <si>
    <t>Operating Activities</t>
  </si>
  <si>
    <t>Adjustments required to reconcile net income to cash provided by operating activities:</t>
  </si>
  <si>
    <t>Depreciation and amortization</t>
  </si>
  <si>
    <t>Deferred income taxes</t>
  </si>
  <si>
    <t>Other</t>
  </si>
  <si>
    <t>Share-based compensation</t>
  </si>
  <si>
    <t>Changes in operating assets and liabilities, net of amounts acquired:</t>
  </si>
  <si>
    <t>Accounts receivable</t>
  </si>
  <si>
    <t>Other current and non-current assets</t>
  </si>
  <si>
    <t xml:space="preserve">Adjustment for Income Tax Paid </t>
  </si>
  <si>
    <t>Cash provided by operating activities</t>
  </si>
  <si>
    <t>Cash flows from investing activities:</t>
  </si>
  <si>
    <t>Investing Activities</t>
  </si>
  <si>
    <t>Capital expenditures</t>
  </si>
  <si>
    <t>Cash paid for acquisitions, net of cash acquired</t>
  </si>
  <si>
    <t>Proceeds from sales and maturities of investments</t>
  </si>
  <si>
    <t>Purchases of investments</t>
  </si>
  <si>
    <t>Cash provided by (used in) investing activities</t>
  </si>
  <si>
    <t>Cash flows from financing activities:</t>
  </si>
  <si>
    <t>Financing Activities</t>
  </si>
  <si>
    <t>Debt borrowings, net of issuance costs</t>
  </si>
  <si>
    <t>Debt repayments</t>
  </si>
  <si>
    <t>Proceeds from common stock issuances</t>
  </si>
  <si>
    <t>Common stock repurchases</t>
  </si>
  <si>
    <t>Tax withholding payments for vested equity awards</t>
  </si>
  <si>
    <t>Payments of dividends to stockholders</t>
  </si>
  <si>
    <t xml:space="preserve">Dividend paid to shareholders to parent on minority interests </t>
  </si>
  <si>
    <t>Cash provided by (used in) financing activities</t>
  </si>
  <si>
    <t>Increase (decrease) in cash and cash equivalents</t>
  </si>
  <si>
    <t>Cash and cash equivalents  beginning of year</t>
  </si>
  <si>
    <t>Cash and cash equivalents at beginning of period</t>
  </si>
  <si>
    <t>Cash and cash equivalents  end of year</t>
  </si>
  <si>
    <t>Supplemental cash flow information:</t>
  </si>
  <si>
    <t>Cash payments for income taxes</t>
  </si>
  <si>
    <t>Cash refunds from income taxes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</si>
  <si>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</si>
  <si>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</si>
  <si>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</si>
  <si>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</si>
  <si>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</si>
  <si>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research and development</t>
  </si>
  <si>
    <t>property, plant and equipment</t>
  </si>
  <si>
    <t>construction in progress</t>
  </si>
  <si>
    <t>accumulated depreciation and amortisation</t>
  </si>
  <si>
    <t>changed value</t>
  </si>
  <si>
    <t>net sales</t>
  </si>
  <si>
    <t>changed sign</t>
  </si>
  <si>
    <t>research, development and engineering</t>
  </si>
  <si>
    <t>deleted value</t>
  </si>
  <si>
    <t>land and improvements</t>
  </si>
  <si>
    <t>buildings and improvements</t>
  </si>
  <si>
    <t>demonstration and manufacturing equipment</t>
  </si>
  <si>
    <t>furniture, fixtures and other equipment</t>
  </si>
  <si>
    <t>accumulated depreciation</t>
  </si>
  <si>
    <t>land and buildings</t>
  </si>
  <si>
    <t>added value</t>
  </si>
  <si>
    <t>shifted to row 111</t>
  </si>
  <si>
    <t>added from row 127</t>
  </si>
  <si>
    <t>deferred tax asset</t>
  </si>
  <si>
    <t>deferred income taxes and other assets</t>
  </si>
  <si>
    <t>other non-current liabilities</t>
  </si>
  <si>
    <t>deferred tax liability</t>
  </si>
  <si>
    <t>income taxes payable</t>
  </si>
  <si>
    <t>other liabilities</t>
  </si>
  <si>
    <t>split values</t>
  </si>
  <si>
    <t>ordinary shares</t>
  </si>
  <si>
    <t>common stock: $0.01 par value per share</t>
  </si>
  <si>
    <t>additional paid-in capital</t>
  </si>
  <si>
    <t>treasury stock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</si>
</sst>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/>
    <xf numFmtId="3" fontId="4" fillId="0" borderId="0" xfId="2" applyFill="1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6B-4F8F-B6BE-C77179DE50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81-4540-9A9B-21C54982FA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0E-40B7-ADC9-3E722EFD38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A6-4E56-8CB9-46E92CF406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0F-4AC7-98BA-8243D90FF4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87-49DB-8410-5362E3AAB9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12-4E69-A755-7F51CD1CA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22-4298-B92C-26E776C994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AF-420F-A7E4-16EFE5EA3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1-4923-9AFA-E7FF0E2B47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99-42D8-AA4C-FB032D3F0F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A6-4DE5-BD30-D032A060B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68-4BF7-9898-01DE589B74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B3-4BB0-AAB4-E32913736D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22-4A02-B93B-F5A039E15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3313</v>
      </c>
      <c r="G6" s="7">
        <f t="shared" ref="G6:O6" si="1">IF(G4=$BF$1,"",G71)</f>
        <v>3434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7026</v>
      </c>
      <c r="G7" s="7">
        <f t="shared" ref="G7:O7" si="2">IF(G4=$BF$1,"",G128)</f>
        <v>6501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10747</v>
      </c>
      <c r="G8" s="7">
        <f t="shared" ref="G8:O8" si="3">IF(G4=$BF$1,"",G161)</f>
        <v>12918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4068</v>
      </c>
      <c r="G9" s="7">
        <f t="shared" ref="G9:O9" si="4">IF(G4=$BF$1,"",G189)</f>
        <v>4115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6866</v>
      </c>
      <c r="G10" s="7">
        <f t="shared" ref="G10:O10" si="5">IF(G4=$BF$1,"",G210)</f>
        <v>5955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6839</v>
      </c>
      <c r="G11" s="7">
        <f t="shared" ref="G11:O11" si="6">IF(G4=$BF$1,"",G227)</f>
        <v>9349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17773</v>
      </c>
      <c r="G12" s="35">
        <f t="shared" ref="G12:O12" si="7">IF(G4=$BF$1,"",SUM(G7:G8))</f>
        <v>19419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17773</v>
      </c>
      <c r="G13" s="35">
        <f t="shared" ref="G13:O13" si="8">IF(G4=$BF$1,"",SUM(G9:G11))</f>
        <v>19419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17253</v>
      </c>
      <c r="G24">
        <v>14537</v>
      </c>
      <c r="P24" s="49" t="s">
        <v>489</v>
      </c>
    </row>
    <row r="25" spans="5:16">
      <c r="E25" s="1" t="s">
        <v>27</v>
      </c>
      <c r="F25">
        <v>9436</v>
      </c>
      <c r="G25">
        <v>8005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7817</v>
      </c>
      <c r="G30" s="7">
        <f>IF(G4=$BF$1,"",G24-G25+ABS(G26)-G27-G28-G29)</f>
        <v>6532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521</v>
      </c>
      <c r="G33">
        <v>456</v>
      </c>
    </row>
    <row r="34" spans="5:16">
      <c r="E34" s="1" t="s">
        <v>36</v>
      </c>
      <c r="F34">
        <v>481</v>
      </c>
      <c r="G34">
        <v>434</v>
      </c>
    </row>
    <row r="35" spans="5:16">
      <c r="E35" s="1" t="s">
        <v>37</v>
      </c>
      <c r="F35">
        <v>2019</v>
      </c>
      <c r="G35">
        <v>1774</v>
      </c>
      <c r="P35" s="49" t="s">
        <v>491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3021</v>
      </c>
      <c r="G43" s="7">
        <f>G32+G33+G34+G35+G36+G37+G38+G39+G40+G41+G42</f>
        <v>2664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4796</v>
      </c>
      <c r="G44" s="7">
        <f>IF(G4=$BF$1,"",G30+G31-G43)</f>
        <v>3868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  <c r="F45"/>
      <c r="G45"/>
      <c r="P45" s="49" t="s">
        <v>493</v>
      </c>
    </row>
    <row r="46" spans="5:16">
      <c r="E46" s="1" t="s">
        <v>48</v>
      </c>
      <c r="F46"/>
      <c r="G46"/>
      <c r="P46" s="49" t="s">
        <v>493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234</v>
      </c>
      <c r="G49">
        <v>198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132</v>
      </c>
      <c r="G54">
        <v>61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4694</v>
      </c>
      <c r="G59" s="7">
        <f>IF(G4=$BF$1,"",G44+G45+G46+G47+G48-G49-G50-G51+G52-G53+G54+G55-G56+G57+G58)</f>
        <v>3731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1381</v>
      </c>
      <c r="G60">
        <v>297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3313</v>
      </c>
      <c r="G67" s="7">
        <f>IF(G4=$BF$1,"",SUM(G59,-G60,-ABS(G61),-G62,-G66))</f>
        <v>3434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3313</v>
      </c>
      <c r="G71" s="7">
        <f t="shared" ref="G71:O71" si="14">IF(G4=$BF$1,"",SUM(G67:G70))</f>
        <v>3434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3313</v>
      </c>
      <c r="G83" s="7">
        <f t="shared" ref="G83:O83" si="15">IF(G4=$BF$1,"",SUM(G71:G82))</f>
        <v>3434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245+1448</f>
        <v>1693</v>
      </c>
      <c r="G89" s="38">
        <f>160+1315</f>
        <v>1475</v>
      </c>
      <c r="P89" s="49" t="s">
        <v>500</v>
      </c>
    </row>
    <row r="90" spans="5:16">
      <c r="E90" s="1" t="s">
        <v>82</v>
      </c>
      <c r="F90" s="38">
        <v>203</v>
      </c>
      <c r="G90" s="38">
        <v>135</v>
      </c>
      <c r="P90" s="49" t="s">
        <v>500</v>
      </c>
    </row>
    <row r="91" spans="5:16">
      <c r="E91" s="1" t="s">
        <v>83</v>
      </c>
    </row>
    <row r="92" spans="5:16">
      <c r="E92" s="12" t="s">
        <v>84</v>
      </c>
      <c r="F92">
        <f>1282+634</f>
        <v>1916</v>
      </c>
      <c r="G92">
        <f>1129+572</f>
        <v>1701</v>
      </c>
      <c r="P92" s="49" t="s">
        <v>500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3812</v>
      </c>
      <c r="G98" s="7">
        <f>IF(G4=$BF$1,"",G89+G90+G91+G92+G93+G94+G95+G96)</f>
        <v>3311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-2405</v>
      </c>
      <c r="G99" s="38">
        <v>-2245</v>
      </c>
      <c r="P99" s="49" t="s">
        <v>500</v>
      </c>
    </row>
    <row r="100" spans="5:16">
      <c r="E100" s="6" t="s">
        <v>90</v>
      </c>
      <c r="F100" s="7">
        <f>F98+F99</f>
        <v>1407</v>
      </c>
      <c r="G100" s="7">
        <f t="shared" ref="G100:O100" si="17">IF(G4=$BF$1,"",G98+G99)</f>
        <v>1066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3368</v>
      </c>
      <c r="G101">
        <v>3368</v>
      </c>
    </row>
    <row r="102" spans="5:16">
      <c r="E102" s="1" t="s">
        <v>92</v>
      </c>
      <c r="F102">
        <v>213</v>
      </c>
      <c r="G102">
        <v>412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3581</v>
      </c>
      <c r="G104" s="7">
        <f t="shared" ref="G104:O104" si="18">IF(G4=$BF$1,"",G101+G102+G103)</f>
        <v>3780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470</v>
      </c>
      <c r="G111" s="38">
        <v>512</v>
      </c>
      <c r="P111" s="49" t="s">
        <v>502</v>
      </c>
    </row>
    <row r="112" spans="5:16">
      <c r="E112" s="1" t="s">
        <v>102</v>
      </c>
    </row>
    <row r="113" spans="5:16">
      <c r="E113" s="1" t="s">
        <v>103</v>
      </c>
      <c r="F113">
        <v>1568</v>
      </c>
      <c r="G113">
        <v>1143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  <c r="F127"/>
      <c r="G127"/>
      <c r="P127" s="49" t="s">
        <v>501</v>
      </c>
    </row>
    <row r="128" spans="5:16">
      <c r="E128" s="6" t="s">
        <v>115</v>
      </c>
      <c r="F128" s="7">
        <f>F100+SUM(F104:F127)</f>
        <v>7026</v>
      </c>
      <c r="G128" s="7">
        <f t="shared" ref="G128:O128" si="19">IF(G4=$BF$1,"",G100+SUM(G104:G126))</f>
        <v>6501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3440</v>
      </c>
      <c r="G130">
        <v>5010</v>
      </c>
    </row>
    <row r="131" spans="5:15">
      <c r="E131" s="1" t="s">
        <v>118</v>
      </c>
      <c r="F131">
        <v>590</v>
      </c>
      <c r="G131">
        <v>2266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4030</v>
      </c>
      <c r="G140" s="7">
        <f t="shared" ref="G140:O140" si="20">IF(G4=$BF$1,"",G130+G131+G132+G133+G134+G135+G136+G139)</f>
        <v>7276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3722</v>
      </c>
      <c r="G144">
        <v>2930</v>
      </c>
    </row>
    <row r="145" spans="5:15">
      <c r="E145" s="6" t="s">
        <v>127</v>
      </c>
      <c r="F145" s="7">
        <f>F141+F142+F143+F144</f>
        <v>3722</v>
      </c>
      <c r="G145" s="7">
        <f t="shared" ref="G145:O145" si="21">IF(G4=$BF$1,"",G141+G142+G143+G144)</f>
        <v>2930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2565</v>
      </c>
      <c r="G157">
        <v>2338</v>
      </c>
    </row>
    <row r="158" spans="5:15">
      <c r="E158" s="1" t="s">
        <v>138</v>
      </c>
      <c r="F158">
        <v>430</v>
      </c>
      <c r="G158">
        <v>374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2995</v>
      </c>
      <c r="G160" s="7">
        <f>IF(G4=$BF$1,"",G146+G147+G148+G149+G150+G151+G152+G153+G154+G155+G156+G157+G158+G159)</f>
        <v>2712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10747</v>
      </c>
      <c r="G161" s="7">
        <f t="shared" ref="G161:O161" si="22">IF(G4=$BF$1,"",G140+G145+G160)</f>
        <v>12918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/>
      <c r="G181"/>
      <c r="P181" s="49" t="s">
        <v>493</v>
      </c>
    </row>
    <row r="183" spans="5:16">
      <c r="E183" s="1" t="s">
        <v>160</v>
      </c>
    </row>
    <row r="184" spans="5:16">
      <c r="E184" s="12" t="s">
        <v>161</v>
      </c>
      <c r="F184">
        <v>2721</v>
      </c>
      <c r="G184">
        <v>2450</v>
      </c>
    </row>
    <row r="185" spans="5:16">
      <c r="E185" s="12" t="s">
        <v>162</v>
      </c>
      <c r="F185">
        <v>1347</v>
      </c>
      <c r="G185">
        <v>1665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49" t="s">
        <v>493</v>
      </c>
    </row>
    <row r="189" spans="5:16">
      <c r="E189" s="6" t="s">
        <v>13</v>
      </c>
      <c r="F189" s="7">
        <f>SUM(F163:F188)</f>
        <v>4068</v>
      </c>
      <c r="G189" s="7">
        <f t="shared" ref="G189:O189" si="23">IF(G4=$BF$1,"",SUM(G163:G188))</f>
        <v>4115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5309</v>
      </c>
      <c r="G193">
        <v>5304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1254</v>
      </c>
      <c r="G203" s="38">
        <v>392</v>
      </c>
      <c r="P203" s="49" t="s">
        <v>500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303</v>
      </c>
      <c r="G209">
        <v>259</v>
      </c>
      <c r="P209" s="49" t="s">
        <v>500</v>
      </c>
    </row>
    <row r="210" spans="5:16">
      <c r="E210" s="6" t="s">
        <v>14</v>
      </c>
      <c r="F210" s="7">
        <f>SUM(F191:F209)</f>
        <v>6866</v>
      </c>
      <c r="G210" s="7">
        <f t="shared" ref="G210:O210" si="24">IF(G4=$BF$1,"",SUM(G191:G209))</f>
        <v>5955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7274+10</f>
        <v>7284</v>
      </c>
      <c r="G212">
        <f>7056+11</f>
        <v>7067</v>
      </c>
      <c r="P212" s="49" t="s">
        <v>509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20874</v>
      </c>
      <c r="G217">
        <v>18258</v>
      </c>
    </row>
    <row r="218" spans="5:16">
      <c r="E218" s="1" t="s">
        <v>188</v>
      </c>
    </row>
    <row r="219" spans="5:16">
      <c r="E219" s="1" t="s">
        <v>189</v>
      </c>
      <c r="F219">
        <v>-125</v>
      </c>
      <c r="G219">
        <v>-64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-21194</v>
      </c>
      <c r="G223" s="38">
        <v>-15912</v>
      </c>
      <c r="P223" s="49" t="s">
        <v>500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6839</v>
      </c>
      <c r="G227" s="7">
        <f t="shared" ref="G227:O227" si="25">IF(G4=$BF$1,"",SUM(G212:G226))</f>
        <v>9349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3313</v>
      </c>
      <c r="G267">
        <v>3434</v>
      </c>
      <c r="H267">
        <v>1721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457</v>
      </c>
      <c r="G271">
        <v>407</v>
      </c>
      <c r="H271">
        <v>389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886</v>
      </c>
      <c r="G284">
        <v>121</v>
      </c>
      <c r="H284">
        <v>173</v>
      </c>
    </row>
    <row r="285" spans="5:8">
      <c r="E285" s="1" t="s">
        <v>248</v>
      </c>
      <c r="F285">
        <v>258</v>
      </c>
      <c r="G285">
        <v>220</v>
      </c>
      <c r="H285">
        <v>201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4</v>
      </c>
      <c r="G288">
        <v>-9</v>
      </c>
      <c r="H288">
        <v>38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1605</v>
      </c>
      <c r="G296" s="7">
        <f>IF(G4=$BF$1,"",G271+G272+G273+G274+G275+G276+G277+G278+G279+G280+G281+G282+G283+G284+G285+G286+G287+G288+G289+G290+G291+G292+G293+G294+G295)</f>
        <v>739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4918</v>
      </c>
      <c r="G297" s="7">
        <f t="shared" ref="G297:O297" si="27">IF(G4=$BF$1,"",MIN(F267,F268,F269)+F296)</f>
        <v>4918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-792</v>
      </c>
      <c r="G299">
        <v>-879</v>
      </c>
      <c r="H299">
        <v>-216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-226</v>
      </c>
      <c r="G303">
        <v>-37</v>
      </c>
      <c r="H303">
        <v>-542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94</v>
      </c>
      <c r="G309">
        <v>-11</v>
      </c>
      <c r="H309">
        <v>21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179</v>
      </c>
      <c r="G313">
        <v>370</v>
      </c>
      <c r="H313">
        <v>184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-93</v>
      </c>
      <c r="G316">
        <v>-157</v>
      </c>
      <c r="H316">
        <v>30</v>
      </c>
    </row>
    <row r="317" spans="5:15">
      <c r="E317" s="1" t="s">
        <v>277</v>
      </c>
      <c r="F317">
        <v>25</v>
      </c>
      <c r="G317">
        <v>41</v>
      </c>
      <c r="H317">
        <v>-44</v>
      </c>
    </row>
    <row r="318" spans="5:15">
      <c r="E318" s="6" t="s">
        <v>278</v>
      </c>
      <c r="F318" s="7">
        <f>F299+F300+F301+F302+F303+F304+F305+F306+F307+F308+F309+F310+F311+F312+F313+F314+F315+F316+F317</f>
        <v>-813</v>
      </c>
      <c r="G318" s="7">
        <f>IF(G4=$BF$1,"",G299+G300+G301+G302+G303+G304+G305+G306+G307+G308+G309+G310+G311+G312+G313+G314+G315+G316+G317)</f>
        <v>-673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4105</v>
      </c>
      <c r="G319" s="7">
        <f t="shared" ref="G319:O319" si="28">IF(G4=$BF$1,"",G297+G318)</f>
        <v>4245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4105</v>
      </c>
      <c r="G326" s="7">
        <f t="shared" ref="G326:O326" si="30">IF(G4=$BF$1,"",G325+G319)</f>
        <v>4245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-628</v>
      </c>
      <c r="G328">
        <v>-413</v>
      </c>
      <c r="H328">
        <v>-269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-2077</v>
      </c>
      <c r="G331">
        <v>-4856</v>
      </c>
      <c r="H331">
        <v>-1390</v>
      </c>
    </row>
    <row r="332" spans="5:15">
      <c r="E332" s="12" t="s">
        <v>291</v>
      </c>
      <c r="F332">
        <v>3276</v>
      </c>
      <c r="G332">
        <v>2743</v>
      </c>
      <c r="H332">
        <v>1234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571</v>
      </c>
      <c r="G337" s="7">
        <f>IF(G4=$BF$1,"",SUM(G328:G336))</f>
        <v>-2526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-5159</v>
      </c>
      <c r="G339">
        <v>-1075</v>
      </c>
      <c r="H339">
        <v>-1804</v>
      </c>
    </row>
    <row r="340" spans="5:15">
      <c r="E340" s="1" t="s">
        <v>299</v>
      </c>
      <c r="F340">
        <v>0</v>
      </c>
      <c r="G340">
        <v>2176</v>
      </c>
      <c r="H340">
        <v>0</v>
      </c>
    </row>
    <row r="341" spans="5:15">
      <c r="E341" s="12" t="s">
        <v>300</v>
      </c>
      <c r="F341">
        <v>0</v>
      </c>
      <c r="G341">
        <v>-205</v>
      </c>
      <c r="H341">
        <v>-1207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-605</v>
      </c>
      <c r="G348">
        <v>-430</v>
      </c>
      <c r="H348">
        <v>-444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-5764</v>
      </c>
      <c r="G352" s="7">
        <f>IF(G4=$BF$1,"",SUM(G339:G351))</f>
        <v>466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-1088</v>
      </c>
      <c r="G353" s="7">
        <f t="shared" ref="G353:O353" si="33">IF(G4=$BF$1,"",G326+G337+G352)</f>
        <v>2185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-1088</v>
      </c>
      <c r="G355" s="7">
        <f t="shared" ref="G355:O355" si="34">IF(G4=$BF$1,"",G353+G354)</f>
        <v>2185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5010</v>
      </c>
      <c r="G356">
        <v>3406</v>
      </c>
      <c r="H356">
        <v>4797</v>
      </c>
    </row>
    <row r="357" spans="5:15">
      <c r="E357" s="6" t="s">
        <v>316</v>
      </c>
      <c r="F357" s="7">
        <f>F355+F356</f>
        <v>3922</v>
      </c>
      <c r="G357" s="7">
        <f t="shared" ref="G357:O357" si="35">IF(G4=$BF$1,"",G355+G356)</f>
        <v>5591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0.18683359702827268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-3.5235876528829355E-2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-8.476234615582677E-2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0.4530806236596534</v>
      </c>
      <c r="G369" s="27">
        <f t="shared" si="41"/>
        <v>0.44933617665267939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0.27798064104793369</v>
      </c>
      <c r="G370" s="27">
        <f t="shared" si="42"/>
        <v>0.2660796588016785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0.19202457543615603</v>
      </c>
      <c r="G371" s="28">
        <f t="shared" si="43"/>
        <v>0.23622480566829471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0.18640634670567716</v>
      </c>
      <c r="G372" s="27">
        <f t="shared" si="44"/>
        <v>0.17683711828621454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0.484427547887118</v>
      </c>
      <c r="G373" s="27">
        <f t="shared" si="45"/>
        <v>0.36731201197989088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0.6152028357621111</v>
      </c>
      <c r="G376" s="30">
        <f t="shared" si="47"/>
        <v>0.51856429270302284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1.5987717502558854</v>
      </c>
      <c r="G377" s="30">
        <f t="shared" si="48"/>
        <v>1.0771205476521553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20.495726495726494</v>
      </c>
      <c r="G378" s="30">
        <f t="shared" si="49"/>
        <v>19.535353535353536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2.6418387413962634</v>
      </c>
      <c r="G382" s="32">
        <f t="shared" si="51"/>
        <v>3.1392466585662211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1.7268928220255655</v>
      </c>
      <c r="G383" s="32">
        <f t="shared" si="52"/>
        <v>2.4272174969623328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0.99065880039331367</v>
      </c>
      <c r="G384" s="32">
        <f t="shared" si="53"/>
        <v>1.7681652490886999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1.009095378564405</v>
      </c>
      <c r="G385" s="32">
        <f t="shared" si="54"/>
        <v>1.031591737545565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3440</v>
      </c>
      <c r="G418" s="17">
        <f>G130-G417</f>
        <v>5010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480</v>
      </c>
      <c r="B1" s="39" t="s">
        <v>481</v>
      </c>
      <c r="C1" s="39" t="s">
        <v>482</v>
      </c>
      <c r="D1" s="39"/>
    </row>
    <row r="2" spans="1:4">
      <c r="A2" t="s">
        <v>490</v>
      </c>
      <c r="B2" s="41" t="s">
        <v>483</v>
      </c>
      <c r="C2" s="39" t="s">
        <v>484</v>
      </c>
      <c r="D2" s="39"/>
    </row>
    <row r="3" spans="1:4">
      <c r="A3" t="s">
        <v>492</v>
      </c>
      <c r="B3" s="41" t="s">
        <v>485</v>
      </c>
      <c r="C3" s="39" t="s">
        <v>484</v>
      </c>
    </row>
    <row r="4" spans="1:4">
      <c r="A4" t="s">
        <v>494</v>
      </c>
      <c r="B4" s="41" t="s">
        <v>499</v>
      </c>
      <c r="C4" s="39" t="s">
        <v>484</v>
      </c>
    </row>
    <row r="5" spans="1:4">
      <c r="A5" t="s">
        <v>495</v>
      </c>
      <c r="B5" s="41" t="s">
        <v>499</v>
      </c>
      <c r="C5" s="39" t="s">
        <v>484</v>
      </c>
    </row>
    <row r="6" spans="1:4">
      <c r="A6" t="s">
        <v>496</v>
      </c>
      <c r="B6" s="42" t="s">
        <v>486</v>
      </c>
      <c r="C6" s="39" t="s">
        <v>484</v>
      </c>
    </row>
    <row r="7" spans="1:4">
      <c r="A7" t="s">
        <v>497</v>
      </c>
      <c r="B7" s="41" t="s">
        <v>486</v>
      </c>
      <c r="C7" s="39" t="s">
        <v>484</v>
      </c>
    </row>
    <row r="8" spans="1:4">
      <c r="A8" t="s">
        <v>487</v>
      </c>
      <c r="B8" t="s">
        <v>487</v>
      </c>
      <c r="C8" s="39" t="s">
        <v>484</v>
      </c>
    </row>
    <row r="9" spans="1:4">
      <c r="A9" t="s">
        <v>498</v>
      </c>
      <c r="B9" t="s">
        <v>488</v>
      </c>
      <c r="C9" s="39" t="s">
        <v>484</v>
      </c>
    </row>
    <row r="10" spans="1:4">
      <c r="A10" t="s">
        <v>504</v>
      </c>
      <c r="B10" s="41" t="s">
        <v>503</v>
      </c>
      <c r="C10" s="39" t="s">
        <v>484</v>
      </c>
    </row>
    <row r="11" spans="1:4">
      <c r="A11" s="41" t="s">
        <v>508</v>
      </c>
      <c r="B11" s="41" t="s">
        <v>505</v>
      </c>
      <c r="C11" s="39" t="s">
        <v>484</v>
      </c>
    </row>
    <row r="12" spans="1:4">
      <c r="A12" s="41" t="s">
        <v>507</v>
      </c>
      <c r="B12" s="41" t="s">
        <v>506</v>
      </c>
      <c r="C12" s="39" t="s">
        <v>484</v>
      </c>
    </row>
    <row r="13" spans="1:4">
      <c r="A13" s="42" t="s">
        <v>511</v>
      </c>
      <c r="B13" s="41" t="s">
        <v>510</v>
      </c>
      <c r="C13" s="39" t="s">
        <v>484</v>
      </c>
    </row>
    <row r="14" spans="1:4">
      <c r="A14" s="42" t="s">
        <v>512</v>
      </c>
      <c r="B14" s="42" t="s">
        <v>510</v>
      </c>
      <c r="C14" s="39" t="s">
        <v>484</v>
      </c>
    </row>
    <row r="15" spans="1:4">
      <c r="A15" t="s">
        <v>406</v>
      </c>
      <c r="B15" s="42" t="s">
        <v>513</v>
      </c>
      <c r="C15" s="39" t="s">
        <v>484</v>
      </c>
    </row>
    <row r="16" spans="1:4">
      <c r="A16" s="43"/>
      <c r="B16" s="41"/>
      <c r="C16" s="39"/>
    </row>
    <row r="17" spans="1:3">
      <c r="A17" s="42"/>
      <c r="B17" s="41"/>
      <c r="C17" s="39"/>
    </row>
    <row r="18" spans="1:3">
      <c r="A18" s="42"/>
      <c r="B18" s="44"/>
      <c r="C18" s="39"/>
    </row>
    <row r="19" spans="1:3">
      <c r="A19" s="42"/>
      <c r="B19" s="45"/>
      <c r="C19" s="39"/>
    </row>
    <row r="20" spans="1:3">
      <c r="A20" s="42"/>
      <c r="B20" s="44"/>
      <c r="C20" s="39"/>
    </row>
    <row r="21" spans="1:3">
      <c r="A21" s="42"/>
      <c r="B21" s="46"/>
      <c r="C21" s="39"/>
    </row>
    <row r="22" spans="1:3">
      <c r="A22" s="42"/>
      <c r="B22" s="45"/>
      <c r="C22" s="39"/>
    </row>
    <row r="23" spans="1:3">
      <c r="A23" s="42"/>
      <c r="B23" s="44"/>
      <c r="C23" s="39"/>
    </row>
    <row r="24" spans="1:3">
      <c r="A24" s="42"/>
      <c r="B24" s="44"/>
      <c r="C24" s="39"/>
    </row>
    <row r="25" spans="1:3">
      <c r="A25" s="42"/>
      <c r="B25" s="44"/>
      <c r="C25" s="39"/>
    </row>
    <row r="26" spans="1:3">
      <c r="A26"/>
      <c r="B26" s="44"/>
      <c r="C26" s="39"/>
    </row>
    <row r="27" spans="1:3">
      <c r="A27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5"/>
      <c r="B38" s="44"/>
      <c r="C38" s="39"/>
    </row>
    <row r="39" spans="1:3">
      <c r="A39" s="45"/>
      <c r="B39" s="44"/>
      <c r="C39" s="39"/>
    </row>
    <row r="40" spans="1:3">
      <c r="A40" s="45"/>
      <c r="B40" s="44"/>
      <c r="C40" s="39"/>
    </row>
    <row r="41" spans="1:3">
      <c r="A41" s="45"/>
      <c r="B41" s="44"/>
      <c r="C41" s="39"/>
    </row>
    <row r="42" spans="1:3">
      <c r="A42" s="45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2.75"/>
  <cols>
    <col min="1" max="4" width="25.7109375" customWidth="1"/>
  </cols>
  <sheetData>
    <row r="1" spans="1:6">
      <c r="E1">
        <v>28</v>
      </c>
      <c r="F1">
        <v>29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3440</v>
      </c>
      <c r="F5">
        <v>5010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590</v>
      </c>
      <c r="F6">
        <v>2266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2565</v>
      </c>
      <c r="F7">
        <v>2338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3722</v>
      </c>
      <c r="F8">
        <v>2930</v>
      </c>
    </row>
    <row r="9" spans="1:6">
      <c r="A9" t="s">
        <v>380</v>
      </c>
      <c r="B9" t="s">
        <v>138</v>
      </c>
      <c r="C9" t="s">
        <v>138</v>
      </c>
      <c r="D9" t="s">
        <v>116</v>
      </c>
      <c r="E9">
        <v>430</v>
      </c>
      <c r="F9">
        <v>374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10747</v>
      </c>
      <c r="F10">
        <v>12918</v>
      </c>
    </row>
    <row r="11" spans="1:6">
      <c r="A11" t="s">
        <v>382</v>
      </c>
      <c r="B11" t="s">
        <v>103</v>
      </c>
      <c r="C11" t="s">
        <v>103</v>
      </c>
      <c r="D11" t="s">
        <v>80</v>
      </c>
      <c r="E11">
        <v>1568</v>
      </c>
      <c r="F11">
        <v>1143</v>
      </c>
    </row>
    <row r="12" spans="1:6">
      <c r="A12" t="s">
        <v>383</v>
      </c>
      <c r="B12" t="s">
        <v>84</v>
      </c>
      <c r="C12" t="s">
        <v>84</v>
      </c>
      <c r="D12" t="s">
        <v>80</v>
      </c>
      <c r="E12">
        <v>1407</v>
      </c>
      <c r="F12">
        <v>1066</v>
      </c>
    </row>
    <row r="13" spans="1:6">
      <c r="A13" t="s">
        <v>384</v>
      </c>
      <c r="B13" t="s">
        <v>384</v>
      </c>
      <c r="C13" t="s">
        <v>91</v>
      </c>
      <c r="D13" t="s">
        <v>80</v>
      </c>
      <c r="E13">
        <v>3368</v>
      </c>
      <c r="F13">
        <v>3368</v>
      </c>
    </row>
    <row r="14" spans="1:6">
      <c r="A14" t="s">
        <v>385</v>
      </c>
      <c r="B14" t="s">
        <v>386</v>
      </c>
      <c r="C14" t="s">
        <v>92</v>
      </c>
      <c r="D14" t="s">
        <v>80</v>
      </c>
      <c r="E14">
        <v>213</v>
      </c>
      <c r="F14">
        <v>412</v>
      </c>
    </row>
    <row r="15" spans="1:6">
      <c r="A15" t="s">
        <v>387</v>
      </c>
      <c r="B15" t="s">
        <v>114</v>
      </c>
      <c r="C15" t="s">
        <v>114</v>
      </c>
      <c r="D15" t="s">
        <v>80</v>
      </c>
      <c r="E15">
        <v>470</v>
      </c>
      <c r="F15">
        <v>512</v>
      </c>
    </row>
    <row r="16" spans="1:6">
      <c r="A16" t="s">
        <v>388</v>
      </c>
      <c r="D16" t="s">
        <v>80</v>
      </c>
      <c r="E16">
        <v>17773</v>
      </c>
      <c r="F16">
        <v>19419</v>
      </c>
    </row>
    <row r="17" spans="1:6">
      <c r="A17" t="s">
        <v>389</v>
      </c>
      <c r="D17" t="s">
        <v>80</v>
      </c>
    </row>
    <row r="18" spans="1:6">
      <c r="A18" t="s">
        <v>390</v>
      </c>
      <c r="B18" t="s">
        <v>141</v>
      </c>
      <c r="C18" t="s">
        <v>141</v>
      </c>
      <c r="D18" t="s">
        <v>141</v>
      </c>
    </row>
    <row r="19" spans="1:6">
      <c r="A19" t="s">
        <v>391</v>
      </c>
      <c r="B19" t="s">
        <v>392</v>
      </c>
      <c r="C19" t="s">
        <v>161</v>
      </c>
      <c r="D19" t="s">
        <v>141</v>
      </c>
      <c r="E19">
        <v>2721</v>
      </c>
      <c r="F19">
        <v>2450</v>
      </c>
    </row>
    <row r="20" spans="1:6">
      <c r="A20" t="s">
        <v>393</v>
      </c>
      <c r="B20" t="s">
        <v>394</v>
      </c>
      <c r="C20" t="s">
        <v>162</v>
      </c>
      <c r="D20" t="s">
        <v>141</v>
      </c>
      <c r="E20">
        <v>1347</v>
      </c>
      <c r="F20">
        <v>1665</v>
      </c>
    </row>
    <row r="21" spans="1:6">
      <c r="A21" t="s">
        <v>395</v>
      </c>
      <c r="B21" t="s">
        <v>13</v>
      </c>
      <c r="C21" t="s">
        <v>13</v>
      </c>
      <c r="D21" t="s">
        <v>141</v>
      </c>
      <c r="E21">
        <v>4068</v>
      </c>
      <c r="F21">
        <v>4115</v>
      </c>
    </row>
    <row r="22" spans="1:6">
      <c r="A22" t="s">
        <v>396</v>
      </c>
      <c r="B22" t="s">
        <v>169</v>
      </c>
      <c r="C22" t="s">
        <v>168</v>
      </c>
      <c r="D22" t="s">
        <v>165</v>
      </c>
      <c r="E22">
        <v>5309</v>
      </c>
      <c r="F22">
        <v>5304</v>
      </c>
    </row>
    <row r="23" spans="1:6">
      <c r="A23" t="s">
        <v>397</v>
      </c>
      <c r="B23" t="s">
        <v>159</v>
      </c>
      <c r="C23" t="s">
        <v>159</v>
      </c>
      <c r="D23" t="s">
        <v>141</v>
      </c>
      <c r="E23">
        <v>1254</v>
      </c>
      <c r="F23">
        <v>392</v>
      </c>
    </row>
    <row r="24" spans="1:6">
      <c r="A24" t="s">
        <v>398</v>
      </c>
      <c r="B24" t="s">
        <v>164</v>
      </c>
      <c r="C24" t="s">
        <v>164</v>
      </c>
      <c r="D24" t="s">
        <v>141</v>
      </c>
      <c r="E24">
        <v>303</v>
      </c>
      <c r="F24">
        <v>259</v>
      </c>
    </row>
    <row r="25" spans="1:6">
      <c r="A25" t="s">
        <v>399</v>
      </c>
      <c r="B25" t="s">
        <v>164</v>
      </c>
      <c r="C25" t="s">
        <v>164</v>
      </c>
      <c r="D25" t="s">
        <v>141</v>
      </c>
      <c r="E25">
        <v>10934</v>
      </c>
      <c r="F25">
        <v>10070</v>
      </c>
    </row>
    <row r="26" spans="1:6">
      <c r="A26" t="s">
        <v>400</v>
      </c>
      <c r="B26" t="s">
        <v>180</v>
      </c>
      <c r="C26" t="s">
        <v>180</v>
      </c>
      <c r="D26" t="s">
        <v>165</v>
      </c>
    </row>
    <row r="27" spans="1:6">
      <c r="A27" t="s">
        <v>401</v>
      </c>
      <c r="B27" t="s">
        <v>181</v>
      </c>
      <c r="C27" t="s">
        <v>181</v>
      </c>
      <c r="D27" t="s">
        <v>141</v>
      </c>
    </row>
    <row r="28" spans="1:6">
      <c r="A28" t="s">
        <v>402</v>
      </c>
      <c r="B28" t="s">
        <v>183</v>
      </c>
      <c r="C28" t="s">
        <v>183</v>
      </c>
      <c r="D28" t="s">
        <v>181</v>
      </c>
    </row>
    <row r="29" spans="1:6">
      <c r="A29" t="s">
        <v>403</v>
      </c>
      <c r="B29" t="s">
        <v>182</v>
      </c>
      <c r="C29" t="s">
        <v>182</v>
      </c>
      <c r="D29" t="s">
        <v>181</v>
      </c>
      <c r="E29">
        <v>10</v>
      </c>
      <c r="F29">
        <v>11</v>
      </c>
    </row>
    <row r="30" spans="1:6">
      <c r="A30" t="s">
        <v>404</v>
      </c>
      <c r="B30" t="s">
        <v>182</v>
      </c>
      <c r="C30" t="s">
        <v>182</v>
      </c>
      <c r="D30" t="s">
        <v>181</v>
      </c>
      <c r="E30">
        <v>7274</v>
      </c>
      <c r="F30">
        <v>7056</v>
      </c>
    </row>
    <row r="31" spans="1:6">
      <c r="A31" t="s">
        <v>405</v>
      </c>
      <c r="B31" t="s">
        <v>187</v>
      </c>
      <c r="C31" t="s">
        <v>187</v>
      </c>
      <c r="D31" t="s">
        <v>181</v>
      </c>
      <c r="E31">
        <v>20874</v>
      </c>
      <c r="F31">
        <v>18258</v>
      </c>
    </row>
    <row r="32" spans="1:6">
      <c r="A32" t="s">
        <v>406</v>
      </c>
      <c r="D32" t="s">
        <v>181</v>
      </c>
      <c r="E32">
        <v>-21194</v>
      </c>
      <c r="F32">
        <v>-15912</v>
      </c>
    </row>
    <row r="33" spans="1:6">
      <c r="A33" t="s">
        <v>407</v>
      </c>
      <c r="B33" t="s">
        <v>189</v>
      </c>
      <c r="C33" t="s">
        <v>189</v>
      </c>
      <c r="D33" t="s">
        <v>181</v>
      </c>
      <c r="E33">
        <v>-125</v>
      </c>
      <c r="F33">
        <v>-64</v>
      </c>
    </row>
    <row r="34" spans="1:6">
      <c r="A34" t="s">
        <v>408</v>
      </c>
      <c r="B34" t="s">
        <v>195</v>
      </c>
      <c r="C34" t="s">
        <v>195</v>
      </c>
      <c r="D34" t="s">
        <v>181</v>
      </c>
      <c r="E34">
        <v>6839</v>
      </c>
      <c r="F34">
        <v>9349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/>
  </sheetViews>
  <sheetFormatPr defaultRowHeight="12.75"/>
  <cols>
    <col min="1" max="4" width="25.7109375" customWidth="1"/>
  </cols>
  <sheetData>
    <row r="2" spans="1:6">
      <c r="A2" t="s">
        <v>409</v>
      </c>
    </row>
    <row r="3" spans="1:6">
      <c r="A3" t="s">
        <v>410</v>
      </c>
      <c r="E3">
        <v>2018</v>
      </c>
      <c r="F3">
        <v>2017</v>
      </c>
    </row>
    <row r="4" spans="1:6">
      <c r="A4" t="s">
        <v>411</v>
      </c>
      <c r="B4" t="s">
        <v>412</v>
      </c>
      <c r="C4" t="s">
        <v>26</v>
      </c>
      <c r="D4" t="s">
        <v>413</v>
      </c>
      <c r="E4">
        <v>17253</v>
      </c>
      <c r="F4">
        <v>14537</v>
      </c>
    </row>
    <row r="5" spans="1:6">
      <c r="A5" t="s">
        <v>414</v>
      </c>
      <c r="B5" t="s">
        <v>27</v>
      </c>
      <c r="C5" t="s">
        <v>27</v>
      </c>
      <c r="D5" t="s">
        <v>413</v>
      </c>
      <c r="E5">
        <v>9436</v>
      </c>
      <c r="F5">
        <v>8005</v>
      </c>
    </row>
    <row r="6" spans="1:6">
      <c r="A6" t="s">
        <v>415</v>
      </c>
      <c r="B6" t="s">
        <v>416</v>
      </c>
      <c r="C6" t="s">
        <v>32</v>
      </c>
      <c r="D6" t="s">
        <v>413</v>
      </c>
      <c r="E6">
        <v>7817</v>
      </c>
      <c r="F6">
        <v>6532</v>
      </c>
    </row>
    <row r="7" spans="1:6">
      <c r="A7" t="s">
        <v>417</v>
      </c>
      <c r="B7" t="s">
        <v>58</v>
      </c>
      <c r="C7" t="s">
        <v>58</v>
      </c>
      <c r="D7" t="s">
        <v>413</v>
      </c>
    </row>
    <row r="8" spans="1:6">
      <c r="A8" t="s">
        <v>418</v>
      </c>
      <c r="B8" t="s">
        <v>37</v>
      </c>
      <c r="C8" t="s">
        <v>37</v>
      </c>
      <c r="D8" t="s">
        <v>413</v>
      </c>
      <c r="E8">
        <v>-2019</v>
      </c>
      <c r="F8">
        <v>-1774</v>
      </c>
    </row>
    <row r="9" spans="1:6">
      <c r="A9" t="s">
        <v>419</v>
      </c>
      <c r="B9" t="s">
        <v>420</v>
      </c>
      <c r="C9" t="s">
        <v>35</v>
      </c>
      <c r="D9" t="s">
        <v>413</v>
      </c>
      <c r="E9">
        <v>521</v>
      </c>
      <c r="F9">
        <v>456</v>
      </c>
    </row>
    <row r="10" spans="1:6">
      <c r="A10" t="s">
        <v>421</v>
      </c>
      <c r="B10" t="s">
        <v>36</v>
      </c>
      <c r="C10" t="s">
        <v>36</v>
      </c>
      <c r="D10" t="s">
        <v>413</v>
      </c>
      <c r="E10">
        <v>481</v>
      </c>
      <c r="F10">
        <v>434</v>
      </c>
    </row>
    <row r="11" spans="1:6">
      <c r="A11" t="s">
        <v>422</v>
      </c>
      <c r="B11" t="s">
        <v>45</v>
      </c>
      <c r="C11" t="s">
        <v>45</v>
      </c>
      <c r="D11" t="s">
        <v>413</v>
      </c>
      <c r="E11">
        <v>3021</v>
      </c>
      <c r="F11">
        <v>2664</v>
      </c>
    </row>
    <row r="12" spans="1:6">
      <c r="A12" t="s">
        <v>423</v>
      </c>
      <c r="B12" t="s">
        <v>413</v>
      </c>
      <c r="C12" t="s">
        <v>26</v>
      </c>
      <c r="D12" t="s">
        <v>413</v>
      </c>
      <c r="E12">
        <v>4796</v>
      </c>
      <c r="F12">
        <v>3868</v>
      </c>
    </row>
    <row r="13" spans="1:6">
      <c r="A13" t="s">
        <v>424</v>
      </c>
      <c r="B13" t="s">
        <v>51</v>
      </c>
      <c r="C13" t="s">
        <v>51</v>
      </c>
      <c r="D13" t="s">
        <v>413</v>
      </c>
      <c r="E13">
        <v>234</v>
      </c>
      <c r="F13">
        <v>198</v>
      </c>
    </row>
    <row r="14" spans="1:6">
      <c r="A14" t="s">
        <v>425</v>
      </c>
      <c r="B14" t="s">
        <v>426</v>
      </c>
      <c r="C14" t="s">
        <v>56</v>
      </c>
      <c r="D14" t="s">
        <v>413</v>
      </c>
      <c r="E14">
        <v>132</v>
      </c>
      <c r="F14">
        <v>61</v>
      </c>
    </row>
    <row r="15" spans="1:6">
      <c r="A15" t="s">
        <v>427</v>
      </c>
      <c r="B15" t="s">
        <v>428</v>
      </c>
      <c r="C15" t="s">
        <v>61</v>
      </c>
      <c r="D15" t="s">
        <v>413</v>
      </c>
      <c r="E15">
        <v>4694</v>
      </c>
      <c r="F15">
        <v>3731</v>
      </c>
    </row>
    <row r="16" spans="1:6">
      <c r="A16" t="s">
        <v>429</v>
      </c>
      <c r="B16" t="s">
        <v>62</v>
      </c>
      <c r="C16" t="s">
        <v>62</v>
      </c>
      <c r="D16" t="s">
        <v>413</v>
      </c>
      <c r="E16">
        <v>1381</v>
      </c>
      <c r="F16">
        <v>297</v>
      </c>
    </row>
    <row r="17" spans="1:6">
      <c r="A17" t="s">
        <v>430</v>
      </c>
      <c r="B17" t="s">
        <v>70</v>
      </c>
      <c r="C17" t="s">
        <v>70</v>
      </c>
      <c r="D17" t="s">
        <v>413</v>
      </c>
      <c r="E17">
        <v>3313</v>
      </c>
      <c r="F17">
        <v>3434</v>
      </c>
    </row>
    <row r="18" spans="1:6">
      <c r="A18" t="s">
        <v>431</v>
      </c>
      <c r="D18" t="s">
        <v>413</v>
      </c>
    </row>
    <row r="19" spans="1:6">
      <c r="A19" t="s">
        <v>432</v>
      </c>
      <c r="D19" t="s">
        <v>413</v>
      </c>
      <c r="E19">
        <v>327</v>
      </c>
      <c r="F19">
        <v>320</v>
      </c>
    </row>
    <row r="20" spans="1:6">
      <c r="A20" t="s">
        <v>433</v>
      </c>
      <c r="D20" t="s">
        <v>413</v>
      </c>
      <c r="E20">
        <v>323</v>
      </c>
      <c r="F20">
        <v>317</v>
      </c>
    </row>
    <row r="21" spans="1:6">
      <c r="A21" t="s">
        <v>434</v>
      </c>
      <c r="D21" t="s">
        <v>413</v>
      </c>
    </row>
    <row r="22" spans="1:6">
      <c r="A22" t="s">
        <v>432</v>
      </c>
      <c r="D22" t="s">
        <v>413</v>
      </c>
      <c r="E22">
        <v>1013</v>
      </c>
      <c r="F22">
        <v>1073</v>
      </c>
    </row>
    <row r="23" spans="1:6">
      <c r="A23" t="s">
        <v>435</v>
      </c>
      <c r="D23" t="s">
        <v>413</v>
      </c>
    </row>
    <row r="24" spans="1:6">
      <c r="A24" t="s">
        <v>410</v>
      </c>
      <c r="D24" t="s">
        <v>413</v>
      </c>
    </row>
    <row r="25" spans="1:6">
      <c r="A25" t="s">
        <v>430</v>
      </c>
      <c r="B25" t="s">
        <v>70</v>
      </c>
      <c r="C25" t="s">
        <v>70</v>
      </c>
      <c r="D25" t="s">
        <v>413</v>
      </c>
      <c r="E25">
        <v>3313</v>
      </c>
      <c r="F25">
        <v>1721</v>
      </c>
    </row>
    <row r="26" spans="1:6">
      <c r="A26" t="s">
        <v>436</v>
      </c>
      <c r="B26" t="s">
        <v>437</v>
      </c>
      <c r="C26" t="s">
        <v>438</v>
      </c>
      <c r="D26" t="s">
        <v>413</v>
      </c>
    </row>
    <row r="27" spans="1:6">
      <c r="A27" t="s">
        <v>439</v>
      </c>
      <c r="B27" t="s">
        <v>440</v>
      </c>
      <c r="C27" t="s">
        <v>47</v>
      </c>
      <c r="D27" t="s">
        <v>413</v>
      </c>
      <c r="E27">
        <v>-51</v>
      </c>
      <c r="F27">
        <v>16</v>
      </c>
    </row>
    <row r="28" spans="1:6">
      <c r="A28" t="s">
        <v>441</v>
      </c>
      <c r="B28" t="s">
        <v>48</v>
      </c>
      <c r="C28" t="s">
        <v>48</v>
      </c>
      <c r="D28" t="s">
        <v>413</v>
      </c>
      <c r="E28">
        <v>4</v>
      </c>
      <c r="F28">
        <v>-3</v>
      </c>
    </row>
    <row r="29" spans="1:6">
      <c r="A29" t="s">
        <v>442</v>
      </c>
      <c r="D29" t="s">
        <v>413</v>
      </c>
      <c r="E29">
        <v>-17</v>
      </c>
      <c r="F29">
        <v>-36</v>
      </c>
    </row>
    <row r="30" spans="1:6">
      <c r="A30" t="s">
        <v>443</v>
      </c>
      <c r="B30" t="s">
        <v>437</v>
      </c>
      <c r="C30" t="s">
        <v>438</v>
      </c>
      <c r="D30" t="s">
        <v>413</v>
      </c>
      <c r="E30">
        <v>-64</v>
      </c>
      <c r="F30">
        <v>-23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2.75"/>
  <cols>
    <col min="1" max="4" width="25.7109375" customWidth="1"/>
  </cols>
  <sheetData>
    <row r="1" spans="1:7">
      <c r="A1" t="s">
        <v>435</v>
      </c>
    </row>
    <row r="2" spans="1:7">
      <c r="A2" t="s">
        <v>410</v>
      </c>
      <c r="E2">
        <v>2018</v>
      </c>
      <c r="F2">
        <v>2017</v>
      </c>
      <c r="G2">
        <v>2016</v>
      </c>
    </row>
    <row r="3" spans="1:7">
      <c r="A3" t="s">
        <v>444</v>
      </c>
      <c r="B3" t="s">
        <v>231</v>
      </c>
      <c r="C3" t="s">
        <v>231</v>
      </c>
      <c r="D3" t="s">
        <v>445</v>
      </c>
    </row>
    <row r="4" spans="1:7">
      <c r="A4" t="s">
        <v>430</v>
      </c>
      <c r="B4" t="s">
        <v>232</v>
      </c>
      <c r="C4" t="s">
        <v>232</v>
      </c>
      <c r="D4" t="s">
        <v>445</v>
      </c>
      <c r="E4">
        <v>3313</v>
      </c>
      <c r="F4">
        <v>3434</v>
      </c>
      <c r="G4">
        <v>1721</v>
      </c>
    </row>
    <row r="5" spans="1:7">
      <c r="A5" t="s">
        <v>446</v>
      </c>
      <c r="D5" t="s">
        <v>445</v>
      </c>
    </row>
    <row r="6" spans="1:7">
      <c r="A6" t="s">
        <v>447</v>
      </c>
      <c r="B6" t="s">
        <v>236</v>
      </c>
      <c r="C6" t="s">
        <v>236</v>
      </c>
      <c r="D6" t="s">
        <v>445</v>
      </c>
      <c r="E6">
        <v>457</v>
      </c>
      <c r="F6">
        <v>407</v>
      </c>
      <c r="G6">
        <v>389</v>
      </c>
    </row>
    <row r="7" spans="1:7">
      <c r="A7" t="s">
        <v>448</v>
      </c>
      <c r="B7" t="s">
        <v>269</v>
      </c>
      <c r="C7" t="s">
        <v>269</v>
      </c>
      <c r="D7" t="s">
        <v>445</v>
      </c>
      <c r="E7">
        <v>94</v>
      </c>
      <c r="F7">
        <v>-11</v>
      </c>
      <c r="G7">
        <v>21</v>
      </c>
    </row>
    <row r="8" spans="1:7">
      <c r="A8" t="s">
        <v>449</v>
      </c>
      <c r="B8" t="s">
        <v>251</v>
      </c>
      <c r="C8" t="s">
        <v>251</v>
      </c>
      <c r="D8" t="s">
        <v>445</v>
      </c>
      <c r="E8">
        <v>4</v>
      </c>
      <c r="F8">
        <v>-9</v>
      </c>
      <c r="G8">
        <v>38</v>
      </c>
    </row>
    <row r="9" spans="1:7">
      <c r="A9" t="s">
        <v>450</v>
      </c>
      <c r="B9" t="s">
        <v>248</v>
      </c>
      <c r="C9" t="s">
        <v>248</v>
      </c>
      <c r="D9" t="s">
        <v>445</v>
      </c>
      <c r="E9">
        <v>258</v>
      </c>
      <c r="F9">
        <v>220</v>
      </c>
      <c r="G9">
        <v>201</v>
      </c>
    </row>
    <row r="10" spans="1:7">
      <c r="A10" t="s">
        <v>451</v>
      </c>
      <c r="B10" t="s">
        <v>251</v>
      </c>
      <c r="C10" t="s">
        <v>251</v>
      </c>
      <c r="D10" t="s">
        <v>445</v>
      </c>
    </row>
    <row r="11" spans="1:7">
      <c r="A11" t="s">
        <v>452</v>
      </c>
      <c r="B11" t="s">
        <v>265</v>
      </c>
      <c r="C11" t="s">
        <v>265</v>
      </c>
      <c r="D11" t="s">
        <v>445</v>
      </c>
      <c r="E11">
        <v>-226</v>
      </c>
      <c r="F11">
        <v>-37</v>
      </c>
      <c r="G11">
        <v>-542</v>
      </c>
    </row>
    <row r="12" spans="1:7">
      <c r="A12" t="s">
        <v>379</v>
      </c>
      <c r="B12" t="s">
        <v>261</v>
      </c>
      <c r="C12" t="s">
        <v>261</v>
      </c>
      <c r="D12" t="s">
        <v>445</v>
      </c>
      <c r="E12">
        <v>-792</v>
      </c>
      <c r="F12">
        <v>-879</v>
      </c>
      <c r="G12">
        <v>-216</v>
      </c>
    </row>
    <row r="13" spans="1:7">
      <c r="A13" t="s">
        <v>453</v>
      </c>
      <c r="B13" t="s">
        <v>276</v>
      </c>
      <c r="C13" t="s">
        <v>276</v>
      </c>
      <c r="D13" t="s">
        <v>445</v>
      </c>
      <c r="E13">
        <v>-93</v>
      </c>
      <c r="F13">
        <v>-157</v>
      </c>
      <c r="G13">
        <v>30</v>
      </c>
    </row>
    <row r="14" spans="1:7">
      <c r="A14" t="s">
        <v>391</v>
      </c>
      <c r="B14" t="s">
        <v>273</v>
      </c>
      <c r="C14" t="s">
        <v>273</v>
      </c>
      <c r="D14" t="s">
        <v>445</v>
      </c>
      <c r="E14">
        <v>179</v>
      </c>
      <c r="F14">
        <v>370</v>
      </c>
      <c r="G14">
        <v>184</v>
      </c>
    </row>
    <row r="15" spans="1:7">
      <c r="A15" t="s">
        <v>393</v>
      </c>
      <c r="D15" t="s">
        <v>445</v>
      </c>
      <c r="E15">
        <v>-318</v>
      </c>
      <c r="F15">
        <v>289</v>
      </c>
      <c r="G15">
        <v>611</v>
      </c>
    </row>
    <row r="16" spans="1:7">
      <c r="A16" t="s">
        <v>397</v>
      </c>
      <c r="B16" t="s">
        <v>454</v>
      </c>
      <c r="C16" t="s">
        <v>247</v>
      </c>
      <c r="D16" t="s">
        <v>445</v>
      </c>
      <c r="E16">
        <v>886</v>
      </c>
      <c r="F16">
        <v>121</v>
      </c>
      <c r="G16">
        <v>173</v>
      </c>
    </row>
    <row r="17" spans="1:7">
      <c r="A17" t="s">
        <v>398</v>
      </c>
      <c r="B17" t="s">
        <v>277</v>
      </c>
      <c r="C17" t="s">
        <v>277</v>
      </c>
      <c r="D17" t="s">
        <v>445</v>
      </c>
      <c r="E17">
        <v>25</v>
      </c>
      <c r="F17">
        <v>41</v>
      </c>
      <c r="G17">
        <v>-44</v>
      </c>
    </row>
    <row r="18" spans="1:7">
      <c r="A18" t="s">
        <v>455</v>
      </c>
      <c r="B18" t="s">
        <v>285</v>
      </c>
      <c r="C18" t="s">
        <v>285</v>
      </c>
      <c r="D18" t="s">
        <v>445</v>
      </c>
      <c r="E18">
        <v>3787</v>
      </c>
      <c r="F18">
        <v>3789</v>
      </c>
      <c r="G18">
        <v>2566</v>
      </c>
    </row>
    <row r="19" spans="1:7">
      <c r="A19" t="s">
        <v>456</v>
      </c>
      <c r="B19" t="s">
        <v>286</v>
      </c>
      <c r="C19" t="s">
        <v>286</v>
      </c>
      <c r="D19" t="s">
        <v>457</v>
      </c>
    </row>
    <row r="20" spans="1:7">
      <c r="A20" t="s">
        <v>458</v>
      </c>
      <c r="B20" t="s">
        <v>287</v>
      </c>
      <c r="C20" t="s">
        <v>287</v>
      </c>
      <c r="D20" t="s">
        <v>457</v>
      </c>
      <c r="E20">
        <v>-622</v>
      </c>
      <c r="F20">
        <v>-345</v>
      </c>
      <c r="G20">
        <v>-253</v>
      </c>
    </row>
    <row r="21" spans="1:7">
      <c r="A21" t="s">
        <v>459</v>
      </c>
      <c r="B21" t="s">
        <v>287</v>
      </c>
      <c r="C21" t="s">
        <v>287</v>
      </c>
      <c r="D21" t="s">
        <v>457</v>
      </c>
      <c r="E21">
        <v>-6</v>
      </c>
      <c r="F21">
        <v>-68</v>
      </c>
      <c r="G21">
        <v>-16</v>
      </c>
    </row>
    <row r="22" spans="1:7">
      <c r="A22" t="s">
        <v>460</v>
      </c>
      <c r="B22" t="s">
        <v>291</v>
      </c>
      <c r="C22" t="s">
        <v>291</v>
      </c>
      <c r="D22" t="s">
        <v>457</v>
      </c>
      <c r="E22">
        <v>3276</v>
      </c>
      <c r="F22">
        <v>2743</v>
      </c>
      <c r="G22">
        <v>1234</v>
      </c>
    </row>
    <row r="23" spans="1:7">
      <c r="A23" t="s">
        <v>461</v>
      </c>
      <c r="B23" t="s">
        <v>290</v>
      </c>
      <c r="C23" t="s">
        <v>290</v>
      </c>
      <c r="D23" t="s">
        <v>457</v>
      </c>
      <c r="E23">
        <v>-2077</v>
      </c>
      <c r="F23">
        <v>-4856</v>
      </c>
      <c r="G23">
        <v>-1390</v>
      </c>
    </row>
    <row r="24" spans="1:7">
      <c r="A24" t="s">
        <v>462</v>
      </c>
      <c r="B24" t="s">
        <v>296</v>
      </c>
      <c r="C24" t="s">
        <v>296</v>
      </c>
      <c r="D24" t="s">
        <v>457</v>
      </c>
      <c r="E24">
        <v>571</v>
      </c>
      <c r="F24">
        <v>-2526</v>
      </c>
      <c r="G24">
        <v>-425</v>
      </c>
    </row>
    <row r="25" spans="1:7">
      <c r="A25" t="s">
        <v>463</v>
      </c>
      <c r="B25" t="s">
        <v>297</v>
      </c>
      <c r="C25" t="s">
        <v>297</v>
      </c>
      <c r="D25" t="s">
        <v>464</v>
      </c>
    </row>
    <row r="26" spans="1:7">
      <c r="A26" t="s">
        <v>465</v>
      </c>
      <c r="B26" t="s">
        <v>299</v>
      </c>
      <c r="C26" t="s">
        <v>299</v>
      </c>
      <c r="D26" t="s">
        <v>464</v>
      </c>
      <c r="F26">
        <v>2176</v>
      </c>
    </row>
    <row r="27" spans="1:7">
      <c r="A27" t="s">
        <v>466</v>
      </c>
      <c r="B27" t="s">
        <v>300</v>
      </c>
      <c r="C27" t="s">
        <v>300</v>
      </c>
      <c r="D27" t="s">
        <v>464</v>
      </c>
      <c r="F27">
        <v>-205</v>
      </c>
      <c r="G27">
        <v>-1207</v>
      </c>
    </row>
    <row r="28" spans="1:7">
      <c r="A28" t="s">
        <v>467</v>
      </c>
      <c r="B28" t="s">
        <v>298</v>
      </c>
      <c r="C28" t="s">
        <v>298</v>
      </c>
      <c r="D28" t="s">
        <v>464</v>
      </c>
      <c r="E28">
        <v>124</v>
      </c>
      <c r="F28">
        <v>97</v>
      </c>
      <c r="G28">
        <v>88</v>
      </c>
    </row>
    <row r="29" spans="1:7">
      <c r="A29" t="s">
        <v>468</v>
      </c>
      <c r="B29" t="s">
        <v>298</v>
      </c>
      <c r="C29" t="s">
        <v>298</v>
      </c>
      <c r="D29" t="s">
        <v>464</v>
      </c>
      <c r="E29">
        <v>-5283</v>
      </c>
      <c r="F29">
        <v>-1172</v>
      </c>
      <c r="G29">
        <v>-1892</v>
      </c>
    </row>
    <row r="30" spans="1:7">
      <c r="A30" t="s">
        <v>469</v>
      </c>
      <c r="D30" t="s">
        <v>464</v>
      </c>
      <c r="E30">
        <v>-164</v>
      </c>
      <c r="F30">
        <v>-125</v>
      </c>
      <c r="G30">
        <v>-77</v>
      </c>
    </row>
    <row r="31" spans="1:7">
      <c r="A31" t="s">
        <v>470</v>
      </c>
      <c r="B31" t="s">
        <v>471</v>
      </c>
      <c r="C31" t="s">
        <v>307</v>
      </c>
      <c r="D31" t="s">
        <v>464</v>
      </c>
      <c r="E31">
        <v>-605</v>
      </c>
      <c r="F31">
        <v>-430</v>
      </c>
      <c r="G31">
        <v>-444</v>
      </c>
    </row>
    <row r="32" spans="1:7">
      <c r="A32" t="s">
        <v>472</v>
      </c>
      <c r="B32" t="s">
        <v>311</v>
      </c>
      <c r="C32" t="s">
        <v>311</v>
      </c>
      <c r="D32" t="s">
        <v>464</v>
      </c>
      <c r="E32">
        <v>-5928</v>
      </c>
      <c r="F32">
        <v>341</v>
      </c>
      <c r="G32">
        <v>-3532</v>
      </c>
    </row>
    <row r="33" spans="1:7">
      <c r="A33" t="s">
        <v>473</v>
      </c>
      <c r="B33" t="s">
        <v>314</v>
      </c>
      <c r="C33" t="s">
        <v>314</v>
      </c>
      <c r="D33" t="s">
        <v>464</v>
      </c>
      <c r="E33">
        <v>-1570</v>
      </c>
      <c r="F33">
        <v>1604</v>
      </c>
      <c r="G33">
        <v>-1391</v>
      </c>
    </row>
    <row r="34" spans="1:7">
      <c r="A34" t="s">
        <v>474</v>
      </c>
      <c r="B34" t="s">
        <v>475</v>
      </c>
      <c r="C34" t="s">
        <v>315</v>
      </c>
      <c r="D34" t="s">
        <v>464</v>
      </c>
      <c r="E34">
        <v>5010</v>
      </c>
      <c r="F34">
        <v>3406</v>
      </c>
      <c r="G34">
        <v>4797</v>
      </c>
    </row>
    <row r="35" spans="1:7">
      <c r="A35" t="s">
        <v>476</v>
      </c>
      <c r="B35" t="s">
        <v>316</v>
      </c>
      <c r="C35" t="s">
        <v>316</v>
      </c>
      <c r="D35" t="s">
        <v>464</v>
      </c>
      <c r="E35">
        <v>3440</v>
      </c>
      <c r="F35">
        <v>5010</v>
      </c>
      <c r="G35">
        <v>3406</v>
      </c>
    </row>
    <row r="36" spans="1:7">
      <c r="A36" t="s">
        <v>477</v>
      </c>
      <c r="D36" t="s">
        <v>464</v>
      </c>
    </row>
    <row r="37" spans="1:7">
      <c r="A37" t="s">
        <v>478</v>
      </c>
      <c r="D37" t="s">
        <v>464</v>
      </c>
      <c r="E37">
        <v>300</v>
      </c>
      <c r="F37">
        <v>194</v>
      </c>
      <c r="G37">
        <v>157</v>
      </c>
    </row>
    <row r="38" spans="1:7">
      <c r="A38" t="s">
        <v>479</v>
      </c>
      <c r="D38" t="s">
        <v>464</v>
      </c>
      <c r="E38">
        <v>63</v>
      </c>
      <c r="F38">
        <v>61</v>
      </c>
      <c r="G38">
        <v>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813C7C-17F5-4DCA-8575-8A25BFF9D3CC}"/>
</file>

<file path=customXml/itemProps2.xml><?xml version="1.0" encoding="utf-8"?>
<ds:datastoreItem xmlns:ds="http://schemas.openxmlformats.org/officeDocument/2006/customXml" ds:itemID="{AEF90AF7-803D-416F-83F8-4CBC6D17B4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7B25DC-CA5A-4F24-BE76-A0451CFFA7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2021-10-21T08:48:07Z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