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21" i="1" l="1"/>
  <c r="G212" i="1"/>
  <c r="F212" i="1"/>
  <c r="G209" i="1"/>
  <c r="G126" i="1"/>
  <c r="G159" i="1"/>
  <c r="G92" i="1"/>
  <c r="G94" i="1"/>
  <c r="F94" i="1"/>
  <c r="F92" i="1"/>
  <c r="G56" i="1"/>
  <c r="F56" i="1"/>
  <c r="F42" i="1"/>
  <c r="G25" i="1"/>
  <c r="F25" i="1"/>
  <c r="G24" i="1"/>
  <c r="F24" i="1"/>
  <c r="G433" i="1" l="1"/>
  <c r="F433" i="1"/>
  <c r="G432" i="1"/>
  <c r="F432" i="1"/>
  <c r="F418" i="1"/>
  <c r="G417" i="1"/>
  <c r="G418" i="1" s="1"/>
  <c r="F417" i="1"/>
  <c r="G397" i="1"/>
  <c r="G409" i="1" s="1"/>
  <c r="G410" i="1" s="1"/>
  <c r="F397" i="1"/>
  <c r="F409" i="1" s="1"/>
  <c r="F410" i="1" s="1"/>
  <c r="M382" i="1"/>
  <c r="O381" i="1"/>
  <c r="N381" i="1"/>
  <c r="M381" i="1"/>
  <c r="L381" i="1"/>
  <c r="K381" i="1"/>
  <c r="J381" i="1"/>
  <c r="H381" i="1"/>
  <c r="G381" i="1"/>
  <c r="K377" i="1"/>
  <c r="M376" i="1"/>
  <c r="O375" i="1"/>
  <c r="N375" i="1"/>
  <c r="M375" i="1"/>
  <c r="L375" i="1"/>
  <c r="K375" i="1"/>
  <c r="J375" i="1"/>
  <c r="H375" i="1"/>
  <c r="G375" i="1"/>
  <c r="I373" i="1"/>
  <c r="N371" i="1"/>
  <c r="M371" i="1"/>
  <c r="O370" i="1"/>
  <c r="I369" i="1"/>
  <c r="L368" i="1"/>
  <c r="K368" i="1"/>
  <c r="N366" i="1"/>
  <c r="M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O296" i="1"/>
  <c r="N296" i="1"/>
  <c r="M296" i="1"/>
  <c r="L296" i="1"/>
  <c r="K296" i="1"/>
  <c r="J296" i="1"/>
  <c r="I296" i="1"/>
  <c r="H296" i="1"/>
  <c r="G296" i="1"/>
  <c r="F296" i="1"/>
  <c r="F297" i="1" s="1"/>
  <c r="F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F161" i="1" s="1"/>
  <c r="F8" i="1" s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J373" i="1" s="1"/>
  <c r="I11" i="1"/>
  <c r="H11" i="1"/>
  <c r="O10" i="1"/>
  <c r="N10" i="1"/>
  <c r="M10" i="1"/>
  <c r="L10" i="1"/>
  <c r="L377" i="1" s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F9" i="1"/>
  <c r="F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O7" i="1"/>
  <c r="N7" i="1"/>
  <c r="M7" i="1"/>
  <c r="L7" i="1"/>
  <c r="K7" i="1"/>
  <c r="J7" i="1"/>
  <c r="I7" i="1"/>
  <c r="H7" i="1"/>
  <c r="O6" i="1"/>
  <c r="O371" i="1" s="1"/>
  <c r="N6" i="1"/>
  <c r="M6" i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H385" i="1" l="1"/>
  <c r="H383" i="1"/>
  <c r="G161" i="1"/>
  <c r="G8" i="1" s="1"/>
  <c r="G12" i="1" s="1"/>
  <c r="F12" i="1"/>
  <c r="H370" i="1"/>
  <c r="G44" i="1"/>
  <c r="G384" i="1"/>
  <c r="G377" i="1"/>
  <c r="G13" i="1"/>
  <c r="F326" i="1"/>
  <c r="F383" i="1"/>
  <c r="F382" i="1"/>
  <c r="G353" i="1"/>
  <c r="G355" i="1" s="1"/>
  <c r="G357" i="1" s="1"/>
  <c r="G385" i="1"/>
  <c r="F13" i="1"/>
  <c r="J368" i="1"/>
  <c r="N370" i="1"/>
  <c r="H373" i="1"/>
  <c r="F375" i="1"/>
  <c r="L376" i="1"/>
  <c r="J377" i="1"/>
  <c r="F381" i="1"/>
  <c r="L382" i="1"/>
  <c r="J383" i="1"/>
  <c r="H384" i="1"/>
  <c r="K383" i="1"/>
  <c r="H365" i="1"/>
  <c r="N376" i="1"/>
  <c r="J378" i="1"/>
  <c r="J384" i="1"/>
  <c r="I365" i="1"/>
  <c r="M368" i="1"/>
  <c r="I370" i="1"/>
  <c r="M372" i="1"/>
  <c r="K373" i="1"/>
  <c r="I375" i="1"/>
  <c r="O376" i="1"/>
  <c r="M377" i="1"/>
  <c r="K378" i="1"/>
  <c r="I381" i="1"/>
  <c r="O382" i="1"/>
  <c r="K384" i="1"/>
  <c r="L372" i="1"/>
  <c r="F363" i="1"/>
  <c r="N368" i="1"/>
  <c r="N372" i="1"/>
  <c r="H376" i="1"/>
  <c r="F377" i="1"/>
  <c r="N377" i="1"/>
  <c r="L378" i="1"/>
  <c r="H382" i="1"/>
  <c r="F376" i="1"/>
  <c r="N382" i="1"/>
  <c r="G363" i="1"/>
  <c r="O368" i="1"/>
  <c r="O372" i="1"/>
  <c r="I376" i="1"/>
  <c r="O377" i="1"/>
  <c r="M378" i="1"/>
  <c r="I382" i="1"/>
  <c r="F44" i="1"/>
  <c r="H363" i="1"/>
  <c r="I384" i="1"/>
  <c r="I363" i="1"/>
  <c r="F14" i="1" l="1"/>
  <c r="G366" i="1"/>
  <c r="F366" i="1"/>
  <c r="G376" i="1"/>
  <c r="G382" i="1"/>
  <c r="G383" i="1"/>
  <c r="G14" i="1"/>
  <c r="G378" i="1"/>
  <c r="G370" i="1"/>
  <c r="G59" i="1"/>
  <c r="G67" i="1" s="1"/>
  <c r="G71" i="1" s="1"/>
  <c r="F378" i="1"/>
  <c r="F370" i="1"/>
  <c r="F59" i="1"/>
  <c r="F67" i="1" s="1"/>
  <c r="F71" i="1" s="1"/>
  <c r="F353" i="1"/>
  <c r="F355" i="1" s="1"/>
  <c r="F357" i="1" s="1"/>
  <c r="F385" i="1"/>
  <c r="G6" i="1" l="1"/>
  <c r="G372" i="1"/>
  <c r="G83" i="1"/>
  <c r="G373" i="1"/>
  <c r="F373" i="1"/>
  <c r="F83" i="1"/>
  <c r="F372" i="1"/>
  <c r="F6" i="1"/>
  <c r="G365" i="1" l="1"/>
  <c r="G371" i="1"/>
  <c r="F371" i="1"/>
  <c r="F365" i="1"/>
</calcChain>
</file>

<file path=xl/sharedStrings.xml><?xml version="1.0" encoding="utf-8"?>
<sst xmlns="http://schemas.openxmlformats.org/spreadsheetml/2006/main" count="1070" uniqueCount="588">
  <si>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</si>
  <si>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</si>
  <si>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</si>
  <si>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</si>
  <si>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</si>
  <si>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</si>
  <si>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</si>
  <si>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</si>
  <si>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</si>
  <si>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</si>
  <si>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</si>
  <si>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</si>
  <si>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</si>
  <si>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</si>
  <si>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</si>
  <si>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</si>
  <si>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</si>
  <si>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</si>
  <si>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</si>
  <si>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</si>
  <si>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</si>
  <si>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</si>
  <si>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</si>
  <si>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</si>
  <si>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</si>
  <si>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</si>
  <si>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</si>
  <si>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</si>
  <si>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</si>
  <si>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</si>
  <si>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</si>
  <si>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</si>
  <si>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</si>
  <si>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</si>
  <si>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</si>
  <si>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</si>
  <si>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</si>
  <si>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</si>
  <si>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</si>
  <si>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</si>
  <si>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</si>
  <si>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</si>
  <si>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</si>
  <si>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</si>
  <si>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</si>
  <si>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</si>
  <si>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</si>
  <si>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</si>
  <si>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</si>
  <si>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</si>
  <si>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</si>
  <si>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</si>
  <si>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</si>
  <si>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</si>
  <si>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</si>
  <si>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</si>
  <si>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</si>
  <si>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</si>
  <si>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</si>
  <si>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</si>
  <si>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</si>
  <si>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</si>
  <si>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</si>
  <si>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</si>
  <si>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</si>
  <si>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</si>
  <si>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</si>
  <si>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</si>
  <si>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</si>
  <si>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</si>
  <si>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</si>
  <si>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</si>
  <si>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</si>
  <si>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</si>
  <si>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</si>
  <si>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</si>
  <si>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</si>
  <si>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</si>
  <si>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</si>
  <si>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</si>
  <si>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</si>
  <si>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</si>
  <si>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</si>
  <si>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</si>
  <si>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</si>
  <si>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</si>
  <si>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</si>
  <si>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</si>
  <si>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</si>
  <si>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</si>
  <si>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</si>
  <si>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</si>
  <si>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</si>
  <si>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</si>
  <si>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</si>
  <si>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</si>
  <si>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</si>
  <si>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</si>
  <si>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</si>
  <si>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</si>
  <si>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</si>
  <si>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</si>
  <si>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</si>
  <si>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</si>
  <si>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</si>
  <si>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</si>
  <si>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</si>
  <si>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</si>
  <si>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</si>
  <si>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</si>
  <si>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</si>
  <si>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</si>
  <si>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</si>
  <si>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</si>
  <si>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</si>
  <si>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</si>
  <si>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</si>
  <si>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</si>
  <si>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</si>
  <si>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</si>
  <si>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</si>
  <si>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</si>
  <si>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</si>
  <si>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</si>
  <si>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</si>
  <si>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</si>
  <si>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</si>
  <si>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</si>
  <si>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</si>
  <si>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</si>
  <si>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</si>
  <si>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</si>
  <si>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</si>
  <si>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</si>
  <si>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</si>
  <si>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</si>
  <si>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</si>
  <si>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</si>
  <si>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</si>
  <si>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</si>
  <si>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</si>
  <si>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</si>
  <si>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</si>
  <si>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</si>
  <si>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</si>
  <si>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</si>
  <si>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</si>
  <si>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</si>
  <si>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</si>
  <si>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</si>
  <si>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</si>
  <si>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</si>
  <si>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</si>
  <si>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</si>
  <si>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</si>
  <si>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</si>
  <si>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</si>
  <si>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</si>
  <si>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</si>
  <si>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</si>
  <si>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</si>
  <si>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</si>
  <si>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</si>
  <si>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</si>
  <si>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</si>
  <si>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</si>
  <si>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</si>
  <si>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</si>
  <si>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</si>
  <si>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</si>
  <si>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</si>
  <si>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</si>
  <si>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</si>
  <si>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</si>
  <si>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</si>
  <si>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</si>
  <si>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</si>
  <si>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</si>
  <si>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</si>
  <si>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</si>
  <si>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</si>
  <si>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</si>
  <si>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</si>
  <si>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</si>
  <si>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</si>
  <si>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</si>
  <si>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</si>
  <si>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</si>
  <si>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</si>
  <si>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</si>
  <si>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</si>
  <si>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</si>
  <si>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</si>
  <si>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</si>
  <si>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</si>
  <si>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</si>
  <si>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</si>
  <si>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</si>
  <si>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</si>
  <si>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</si>
  <si>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</si>
  <si>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</si>
  <si>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</si>
  <si>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</si>
  <si>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</si>
  <si>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</si>
  <si>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</si>
  <si>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</si>
  <si>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</si>
  <si>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</si>
  <si>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</si>
  <si>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</si>
  <si>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</si>
  <si>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</si>
  <si>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</si>
  <si>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</si>
  <si>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</si>
  <si>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</si>
  <si>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</si>
  <si>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</si>
  <si>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</si>
  <si>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</si>
  <si>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</si>
  <si>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</si>
  <si>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</si>
  <si>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</si>
  <si>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</si>
  <si>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</si>
  <si>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</si>
  <si>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</si>
  <si>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</si>
  <si>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</si>
  <si>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</si>
  <si>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</si>
  <si>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</si>
  <si>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</si>
  <si>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</si>
  <si>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</si>
  <si>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</si>
  <si>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</si>
  <si>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</si>
  <si>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</si>
  <si>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</si>
  <si>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</si>
  <si>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</si>
  <si>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</si>
  <si>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</si>
  <si>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</si>
  <si>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</si>
  <si>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</si>
  <si>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</si>
  <si>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</si>
  <si>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</si>
  <si>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</si>
  <si>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</si>
  <si>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</si>
  <si>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</si>
  <si>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</si>
  <si>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</si>
  <si>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</si>
  <si>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</si>
  <si>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</si>
  <si>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</si>
  <si>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</si>
  <si>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</si>
  <si>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</si>
  <si>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</si>
  <si>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</si>
  <si>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</si>
  <si>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</si>
  <si>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</si>
  <si>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</si>
  <si>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</si>
  <si>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</si>
  <si>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</si>
  <si>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</si>
  <si>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</si>
  <si>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</si>
  <si>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</si>
  <si>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</si>
  <si>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</si>
  <si>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</si>
  <si>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</si>
  <si>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</si>
  <si>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</si>
  <si>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</si>
  <si>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</si>
  <si>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</si>
  <si>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</si>
  <si>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</si>
  <si>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</si>
  <si>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</si>
  <si>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</si>
  <si>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</si>
  <si>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</si>
  <si>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</si>
  <si>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</si>
  <si>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</si>
  <si>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</si>
  <si>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</si>
  <si>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</si>
  <si>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</si>
  <si>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</si>
  <si>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</si>
  <si>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</si>
  <si>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</si>
  <si>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</si>
  <si>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</si>
  <si>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</si>
  <si>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</si>
  <si>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</si>
  <si>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</si>
  <si>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</si>
  <si>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</si>
  <si>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</si>
  <si>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</si>
  <si>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</si>
  <si>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</si>
  <si>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</si>
  <si>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</si>
  <si>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</si>
  <si>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</si>
  <si>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</si>
  <si>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</si>
  <si>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</si>
  <si>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</si>
  <si>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</si>
  <si>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</si>
  <si>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</si>
  <si>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</si>
  <si>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</si>
  <si>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</si>
  <si>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</si>
  <si>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</si>
  <si>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</si>
  <si>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</si>
  <si>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</si>
  <si>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</si>
  <si>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</si>
  <si>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</si>
  <si>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</si>
  <si>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</si>
  <si>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</si>
  <si>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</si>
  <si>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</si>
  <si>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</si>
  <si>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</si>
  <si>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</si>
  <si>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</si>
  <si>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</si>
  <si>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</si>
  <si>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</si>
  <si>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</si>
  <si>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</si>
  <si>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</si>
  <si>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</si>
  <si>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</si>
  <si>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</si>
  <si>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</si>
  <si>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</si>
  <si>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</si>
  <si>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</si>
  <si>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</si>
  <si>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</si>
  <si>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</si>
  <si>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</si>
  <si>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</si>
  <si>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</si>
  <si>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</si>
  <si>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</si>
  <si>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</si>
  <si>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</si>
  <si>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</si>
  <si>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</si>
  <si>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thousands, except per share amounts)</t>
  </si>
  <si>
    <t>ASSETS</t>
  </si>
  <si>
    <t>Current assets:</t>
  </si>
  <si>
    <t>Cash and cash equivalents</t>
  </si>
  <si>
    <t>Restricted cash</t>
  </si>
  <si>
    <t>Accounts receivable, net of allowance of $50,406 and $31,386 as of</t>
  </si>
  <si>
    <t>December 31, 2018 and December 31, 2017, respectively</t>
  </si>
  <si>
    <t>Prepaid expenses and other current assets</t>
  </si>
  <si>
    <t>Current assets attributable to discontinued operations</t>
  </si>
  <si>
    <t>Total current assets</t>
  </si>
  <si>
    <t>Fixed assets, net</t>
  </si>
  <si>
    <t>Software development costs, net</t>
  </si>
  <si>
    <t>Property</t>
  </si>
  <si>
    <t>Intangible assets, net</t>
  </si>
  <si>
    <t>Other Intangibles</t>
  </si>
  <si>
    <t>Goodwill</t>
  </si>
  <si>
    <t>Deferred taxes, net</t>
  </si>
  <si>
    <t>Contract assets - long-term</t>
  </si>
  <si>
    <t>Other assets</t>
  </si>
  <si>
    <t>Long-term assets attributable to discontinued operations</t>
  </si>
  <si>
    <t>LIABILITIES AND STOCKHOLDERS' EQUITY</t>
  </si>
  <si>
    <t>Current liabilities:</t>
  </si>
  <si>
    <t>Accounts payable</t>
  </si>
  <si>
    <t>Accruals</t>
  </si>
  <si>
    <t>Accrued compensation and benefits</t>
  </si>
  <si>
    <t>Income tax payable</t>
  </si>
  <si>
    <t>Deferred revenue</t>
  </si>
  <si>
    <t>Accrued Revenue</t>
  </si>
  <si>
    <t>Current maturities of long-term debt</t>
  </si>
  <si>
    <t>Current maturities of capital lease obligations</t>
  </si>
  <si>
    <t>Current liabilities attributable to discontinued operations</t>
  </si>
  <si>
    <t>Total current liabilities</t>
  </si>
  <si>
    <t>Long-term debt</t>
  </si>
  <si>
    <t>Long-term capital lease obligations</t>
  </si>
  <si>
    <t>Other liabilities</t>
  </si>
  <si>
    <t>Long-term liabilities attributable to discontinued operations</t>
  </si>
  <si>
    <t>Total liabilities</t>
  </si>
  <si>
    <t>Redeemable convertible non-controlling interest attributable to discontinued operations</t>
  </si>
  <si>
    <t>Commitments and contingencies</t>
  </si>
  <si>
    <t>Stockholders equity:</t>
  </si>
  <si>
    <t>Preferred stock: $0.01 par value, 1,000 shares authorized, no shares issued and outstanding as of December 31, 2018 and December 31, 2017</t>
  </si>
  <si>
    <t>Common stock: $0.01 par value, 349,000 shares authorized as of</t>
  </si>
  <si>
    <t>December 31, 2018 and December 31, 2017; 270,955 and 171,224 shares issued</t>
  </si>
  <si>
    <t>and outstanding as of December 31, 2018, respectively; 269,335 and 180,832 shares issued and outstanding as of December 31, 2017, respectively</t>
  </si>
  <si>
    <t>Treasury stock: at cost, 99,731 and 88,504 shares as of December 31, 2018 and</t>
  </si>
  <si>
    <t>Treasury Stock</t>
  </si>
  <si>
    <t>December 31, 2017, respectively</t>
  </si>
  <si>
    <t>Additional paid-in capital</t>
  </si>
  <si>
    <t>Retained earnings (accumulated deficit)</t>
  </si>
  <si>
    <t>Accumulated other comprehensive loss</t>
  </si>
  <si>
    <t>Total Allscripts Healthcare Solutions, Inc.'s stockholders' equity</t>
  </si>
  <si>
    <t>Non-controlling interest</t>
  </si>
  <si>
    <t>Revenue:</t>
  </si>
  <si>
    <t>Revenue</t>
  </si>
  <si>
    <t>Software delivery, support and maintenance</t>
  </si>
  <si>
    <t>Client services</t>
  </si>
  <si>
    <t>Total revenue</t>
  </si>
  <si>
    <t>Total Cost of Revenue</t>
  </si>
  <si>
    <t>Total Cost of Revenue TODO REMOVE</t>
  </si>
  <si>
    <t>Cost of revenue:</t>
  </si>
  <si>
    <t>Amortization of software development and acquisition-related assets</t>
  </si>
  <si>
    <t>Total cost of revenue</t>
  </si>
  <si>
    <t>Gross profit</t>
  </si>
  <si>
    <t>Gross Profit</t>
  </si>
  <si>
    <t>Selling, general and administrative expenses</t>
  </si>
  <si>
    <t>Research and development</t>
  </si>
  <si>
    <t>Asset impairment charges</t>
  </si>
  <si>
    <t>Goodwill impairment charge</t>
  </si>
  <si>
    <t>Amortization of intangible and acquisition-related assets</t>
  </si>
  <si>
    <t>Amortisation of assets</t>
  </si>
  <si>
    <t>(Loss) income from operations</t>
  </si>
  <si>
    <t>Operating Profit</t>
  </si>
  <si>
    <t>Interest expense</t>
  </si>
  <si>
    <t>Other income (loss), net</t>
  </si>
  <si>
    <t>Gain on sale of businesses, net</t>
  </si>
  <si>
    <t>Impairment of long-term investments</t>
  </si>
  <si>
    <t>Equity in net income (loss) of unconsolidated investments</t>
  </si>
  <si>
    <t>Income (loss) from continuing operations before income taxes</t>
  </si>
  <si>
    <t>Profit before Zakat and Income tax</t>
  </si>
  <si>
    <t>Income tax (provision) benefit</t>
  </si>
  <si>
    <t>Income (loss) from continuing operations, net of tax</t>
  </si>
  <si>
    <t>Other Income - net</t>
  </si>
  <si>
    <t>Loss from discontinued operations</t>
  </si>
  <si>
    <t>Gain on sale of Netsmart</t>
  </si>
  <si>
    <t>Income tax effect on discontinued operations</t>
  </si>
  <si>
    <t>Income (loss) from discontinued operations, net of tax</t>
  </si>
  <si>
    <t>Net income (loss)</t>
  </si>
  <si>
    <t>Less: Net loss (income) attributable to non-controlling interests</t>
  </si>
  <si>
    <t>Share of profit or loss from associates, JVs</t>
  </si>
  <si>
    <t>Less: Accretion of redemption preference on redeemable convertible non-controlling interest - discontinued operations</t>
  </si>
  <si>
    <t>Net income (loss) attributable to Allscripts Healthcare</t>
  </si>
  <si>
    <t>Solutions, Inc. stockholders</t>
  </si>
  <si>
    <t>Solutions, Inc. stockholders per share:</t>
  </si>
  <si>
    <t>Basic</t>
  </si>
  <si>
    <t>Continuing operations</t>
  </si>
  <si>
    <t>Discontinued operations</t>
  </si>
  <si>
    <t>Solutions, Inc. stockholders per share</t>
  </si>
  <si>
    <t>Diluted</t>
  </si>
  <si>
    <t>(In thousands)</t>
  </si>
  <si>
    <t>Other comprehensive (loss) income:</t>
  </si>
  <si>
    <t>Total Other Comprehensive Income</t>
  </si>
  <si>
    <t>Foreign currency translation adjustments</t>
  </si>
  <si>
    <t>Change in unrealized gain (loss) on available for sale securities</t>
  </si>
  <si>
    <t>Change in fair value of derivatives qualifying as cash flow hedges</t>
  </si>
  <si>
    <t>Other comprehensive (loss) income before income tax (provision) benefit</t>
  </si>
  <si>
    <t>Total Other Comprehensive Income (Loss)</t>
  </si>
  <si>
    <t>Income tax benefit (provision) related to items in other comprehensive income (loss)</t>
  </si>
  <si>
    <t>Total other comprehensive (loss) income</t>
  </si>
  <si>
    <t>Comprehensive income (loss)</t>
  </si>
  <si>
    <t>Less: Comprehensive loss (income) attributable to non-controlling interests</t>
  </si>
  <si>
    <t>Cash flows from operating activities:</t>
  </si>
  <si>
    <t>Operating Activities</t>
  </si>
  <si>
    <t>Less: Income (loss) from discontinued operations</t>
  </si>
  <si>
    <t>Income (loss) from continuing operations</t>
  </si>
  <si>
    <t>Adjustments to reconcile net loss to net cash provided by operating activities:</t>
  </si>
  <si>
    <t>Depreciation and amortization</t>
  </si>
  <si>
    <t>Stock-based compensation expense</t>
  </si>
  <si>
    <t>Deferred taxes</t>
  </si>
  <si>
    <t>Equity in net income of unconsolidated investments</t>
  </si>
  <si>
    <t>Other (losses) income, net</t>
  </si>
  <si>
    <t>Changes in operating assets and liabilities (net of businesses acquired):</t>
  </si>
  <si>
    <t>Accounts receivable and contract assets, net</t>
  </si>
  <si>
    <t>Prepaid expenses and other assets</t>
  </si>
  <si>
    <t>Net cash provided by operating activities - continuing operations</t>
  </si>
  <si>
    <t>Net cash (used in) provided by operating activities - discontinued operations</t>
  </si>
  <si>
    <t>Net cash provided by operating activities</t>
  </si>
  <si>
    <t>Cash flows from investing activities:</t>
  </si>
  <si>
    <t>Investing Activities</t>
  </si>
  <si>
    <t>Capital expenditures</t>
  </si>
  <si>
    <t>Capitalized software</t>
  </si>
  <si>
    <t>Cash paid for business acquisitions, net of cash acquired</t>
  </si>
  <si>
    <t>Cash received from sale of businesses, net</t>
  </si>
  <si>
    <t>Purchases of equity securities, other investments and related intangible assets</t>
  </si>
  <si>
    <t>Other proceeds from investing activities</t>
  </si>
  <si>
    <t>Net cash provided by (used in) investing activities - continuing operations</t>
  </si>
  <si>
    <t>Net cash used in investing activities - discontinued operations</t>
  </si>
  <si>
    <t>Net cash provided by (used in) investing activities</t>
  </si>
  <si>
    <t>Cash flows from financing activities:</t>
  </si>
  <si>
    <t>Financing Activities</t>
  </si>
  <si>
    <t>Proceeds from sale or issuance of common stock</t>
  </si>
  <si>
    <t>Excess tax benefits from stock-based compensation</t>
  </si>
  <si>
    <t>Taxes paid related to net share settlement of equity awards</t>
  </si>
  <si>
    <t>Finance Costs</t>
  </si>
  <si>
    <t>Payments of capital lease obligations</t>
  </si>
  <si>
    <t>Credit facility payments</t>
  </si>
  <si>
    <t>Credit facility borrowings, net of issuance costs</t>
  </si>
  <si>
    <t>Repurchase of common stock</t>
  </si>
  <si>
    <t>Payment of acquisition financing obligations</t>
  </si>
  <si>
    <t>Purchases of subsidiary shares owned by non-controlling interest</t>
  </si>
  <si>
    <t>Net cash (used in) provided by financing activities - continuing operations</t>
  </si>
  <si>
    <t>Net cash provided by financing activities - discontinued operations</t>
  </si>
  <si>
    <t>Net cash (used in) provided by financing activities</t>
  </si>
  <si>
    <t>Effect of exchange rate changes on cash and cash equivalents</t>
  </si>
  <si>
    <t>Net increase (decrease) in cash and cash equivalents</t>
  </si>
  <si>
    <t>Cash, cash equivalents and restricted cash, beginning of period</t>
  </si>
  <si>
    <t>Cash and cash equivalents at beginning of period</t>
  </si>
  <si>
    <t>Cash, cash equivalents and restricted cash, end of period</t>
  </si>
  <si>
    <t>Less: Cash and cash equivalents included in current assets attributable to discontinued operations</t>
  </si>
  <si>
    <t>Cash, cash equivalents and restricted cash, end of period, excluding discontinued operations</t>
  </si>
  <si>
    <t>Original Line Item in the pdf</t>
  </si>
  <si>
    <t>Line item in the accounts Template into which Original line item is mapped</t>
  </si>
  <si>
    <t xml:space="preserve">Person mapping </t>
  </si>
  <si>
    <t>Niyoshi Aithal</t>
  </si>
  <si>
    <t>added value</t>
  </si>
  <si>
    <t>turnover</t>
  </si>
  <si>
    <t>software delivery, support and maintenance</t>
  </si>
  <si>
    <t>client services</t>
  </si>
  <si>
    <t>cost of goods sold</t>
  </si>
  <si>
    <t>amortization of software development and acquisition-related assets</t>
  </si>
  <si>
    <t>changed value</t>
  </si>
  <si>
    <t>deleted value</t>
  </si>
  <si>
    <t>impairment</t>
  </si>
  <si>
    <t>asset impairment charges</t>
  </si>
  <si>
    <t>goodwill impairment charge</t>
  </si>
  <si>
    <t>deleted this value</t>
  </si>
  <si>
    <t>gain on sale of businesses, net</t>
  </si>
  <si>
    <t>other income (expenses)</t>
  </si>
  <si>
    <t>other income (loss), net</t>
  </si>
  <si>
    <t>changed sign</t>
  </si>
  <si>
    <t>impairment of long-term investments</t>
  </si>
  <si>
    <t>equity in net income (loss) of unconsolidated investments</t>
  </si>
  <si>
    <t>interest paid and financial costs</t>
  </si>
  <si>
    <t>interest expense</t>
  </si>
  <si>
    <t>deleted value and added another one with signs from pdf reversed</t>
  </si>
  <si>
    <t>changed value and reversed sign from pdf</t>
  </si>
  <si>
    <t>current taxation</t>
  </si>
  <si>
    <t>income tax (provision) benefit</t>
  </si>
  <si>
    <t>computer equipment and software</t>
  </si>
  <si>
    <t>facility furniture, fixtures and equipment</t>
  </si>
  <si>
    <t>leasehold improvements</t>
  </si>
  <si>
    <t>assets under capital leases</t>
  </si>
  <si>
    <t>less: accumulated depreciation and amortization</t>
  </si>
  <si>
    <t>accumulated depreciation and amortisation</t>
  </si>
  <si>
    <t>property, plant and equipment</t>
  </si>
  <si>
    <t>leased assets</t>
  </si>
  <si>
    <t>accounts receivable, net of allowance of</t>
  </si>
  <si>
    <t>current assets attributable to discontinued operations</t>
  </si>
  <si>
    <t>restricted cash</t>
  </si>
  <si>
    <t>long-term assets attributable to discontinued operations</t>
  </si>
  <si>
    <t>software development costs, net</t>
  </si>
  <si>
    <t>contract assets - long-term</t>
  </si>
  <si>
    <t>current liabilities attributable to discontinued operations</t>
  </si>
  <si>
    <t>deferred revenue</t>
  </si>
  <si>
    <t>deferred tax liability</t>
  </si>
  <si>
    <t>deferred taxes, net</t>
  </si>
  <si>
    <t>other liabilities</t>
  </si>
  <si>
    <t>long-term liabilities attributable to discontinued operations</t>
  </si>
  <si>
    <t>ordinary shares</t>
  </si>
  <si>
    <t>Common stock: $0.01 par value</t>
  </si>
  <si>
    <t>additional paid-in capital</t>
  </si>
  <si>
    <t>non-controlling interest</t>
  </si>
  <si>
    <t>Treasury stock: at cost</t>
  </si>
  <si>
    <t>treasury stock (-)</t>
  </si>
  <si>
    <t>matches with 2018 value, but not 2017 because the pdf doesn't account for "Redeemable convertible non-controlling interest attributable to discontinued operations" (a part of minoroty interest) when calculating total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</si>
</sst>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/>
    <xf numFmtId="3" fontId="4" fillId="0" borderId="0" xfId="2" applyFill="1" applyAlignment="1">
      <alignment horizontal="left" vertical="center" wrapText="1"/>
    </xf>
    <xf numFmtId="3" fontId="4" fillId="0" borderId="0" xfId="2" applyFill="1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7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AA-4963-A940-8D28E25E98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F4D-4928-B13F-59E65CB07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2F-4621-89E9-D0D4A38A89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56-4A22-B5F6-394EAB7F08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C0B-4E97-ACEC-611743614F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75-4ECF-AF90-9735109824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DB7-4E17-840D-3EA551580E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90A-4CC1-A048-E1E8CA8CB7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57F-4A1C-AC21-48B718F9BF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C88-4E09-A518-853232C0A8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09-43B3-8EA0-922666D087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CA5-488E-BB60-48B63CB835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EB-4EE9-A908-85CC9E542D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C7C-454C-A543-2E4950F814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47C-4A4E-85C6-2C03B42DF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21723</v>
      </c>
      <c r="G6" s="7">
        <f t="shared" ref="G6:O6" si="1">IF(G4=$BF$1,"",G71)</f>
        <v>-181391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2322519</v>
      </c>
      <c r="G7" s="7">
        <f t="shared" ref="G7:O7" si="2">IF(G4=$BF$1,"",G128)</f>
        <v>3373040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858965</v>
      </c>
      <c r="G8" s="7">
        <f t="shared" ref="G8:O8" si="3">IF(G4=$BF$1,"",G161)</f>
        <v>857110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797730</v>
      </c>
      <c r="G9" s="7">
        <f t="shared" ref="G9:O9" si="4">IF(G4=$BF$1,"",G189)</f>
        <v>889625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803327</v>
      </c>
      <c r="G10" s="7">
        <f t="shared" ref="G10:O10" si="5">IF(G4=$BF$1,"",G210)</f>
        <v>1748918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1580427</v>
      </c>
      <c r="G11" s="7">
        <f t="shared" ref="G11:O11" si="6">IF(G4=$BF$1,"",G227)</f>
        <v>1591607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3181484</v>
      </c>
      <c r="G12" s="35">
        <f t="shared" ref="G12:O12" si="7">IF(G4=$BF$1,"",SUM(G7:G8))</f>
        <v>4230150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3181484</v>
      </c>
      <c r="G13" s="35">
        <f t="shared" ref="G13:O13" si="8">IF(G4=$BF$1,"",SUM(G9:G11))</f>
        <v>4230150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1128263+621699</f>
        <v>1749962</v>
      </c>
      <c r="G24">
        <f>958187+539521</f>
        <v>1497708</v>
      </c>
      <c r="H24">
        <v>0</v>
      </c>
      <c r="P24" s="48" t="s">
        <v>537</v>
      </c>
    </row>
    <row r="25" spans="5:16">
      <c r="E25" s="1" t="s">
        <v>27</v>
      </c>
      <c r="F25">
        <f>357039+565504+102876</f>
        <v>1025419</v>
      </c>
      <c r="G25">
        <f>295593+484591+84725</f>
        <v>864909</v>
      </c>
      <c r="H25">
        <v>0</v>
      </c>
      <c r="P25" s="48" t="s">
        <v>537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724543</v>
      </c>
      <c r="G30" s="7">
        <f>IF(G4=$BF$1,"",G24-G25+ABS(G26)-G27-G28-G29)</f>
        <v>632799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9"/>
    </row>
    <row r="31" spans="5:16">
      <c r="E31" s="12" t="s">
        <v>33</v>
      </c>
      <c r="F31"/>
      <c r="G31"/>
      <c r="P31" s="48" t="s">
        <v>544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450967</v>
      </c>
      <c r="G34">
        <v>400688</v>
      </c>
      <c r="H34">
        <v>334521</v>
      </c>
    </row>
    <row r="35" spans="5:16">
      <c r="E35" s="1" t="s">
        <v>37</v>
      </c>
      <c r="F35">
        <v>268409</v>
      </c>
      <c r="G35">
        <v>202282</v>
      </c>
      <c r="H35">
        <v>178534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>
        <v>26587</v>
      </c>
      <c r="G41">
        <v>17345</v>
      </c>
      <c r="H41">
        <v>15884</v>
      </c>
    </row>
    <row r="42" spans="5:16">
      <c r="E42" s="1" t="s">
        <v>44</v>
      </c>
      <c r="F42">
        <f>58166+13466</f>
        <v>71632</v>
      </c>
      <c r="G42"/>
      <c r="P42" s="48" t="s">
        <v>543</v>
      </c>
    </row>
    <row r="43" spans="5:16">
      <c r="E43" s="6" t="s">
        <v>45</v>
      </c>
      <c r="F43" s="7">
        <f>F32+F33+F34+F35+F36+F37+F38+F39+F40+F41+F42</f>
        <v>817595</v>
      </c>
      <c r="G43" s="7">
        <f>G32+G33+G34+G35+G36+G37+G38+G39+G40+G41+G42</f>
        <v>620315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-93052</v>
      </c>
      <c r="G44" s="7">
        <f>IF(G4=$BF$1,"",G30+G31-G43)</f>
        <v>12484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</row>
    <row r="46" spans="5:16">
      <c r="E46" s="1" t="s">
        <v>48</v>
      </c>
      <c r="F46"/>
      <c r="G46"/>
      <c r="P46" s="48" t="s">
        <v>548</v>
      </c>
    </row>
    <row r="47" spans="5:16">
      <c r="E47" s="1" t="s">
        <v>49</v>
      </c>
      <c r="F47" s="38">
        <v>172258</v>
      </c>
      <c r="P47" s="48" t="s">
        <v>537</v>
      </c>
    </row>
    <row r="48" spans="5:16">
      <c r="E48" s="1" t="s">
        <v>50</v>
      </c>
    </row>
    <row r="49" spans="5:16">
      <c r="E49" s="1" t="s">
        <v>51</v>
      </c>
      <c r="F49">
        <v>50914</v>
      </c>
      <c r="G49">
        <v>37540</v>
      </c>
      <c r="P49" s="48" t="s">
        <v>552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74</v>
      </c>
      <c r="G54">
        <v>-512</v>
      </c>
      <c r="P54" s="48" t="s">
        <v>543</v>
      </c>
    </row>
    <row r="55" spans="5:16">
      <c r="E55" s="1" t="s">
        <v>57</v>
      </c>
    </row>
    <row r="56" spans="5:16">
      <c r="E56" s="1" t="s">
        <v>58</v>
      </c>
      <c r="F56">
        <f>15487-259</f>
        <v>15228</v>
      </c>
      <c r="G56">
        <f>165290-821</f>
        <v>164469</v>
      </c>
      <c r="P56" s="48" t="s">
        <v>557</v>
      </c>
    </row>
    <row r="57" spans="5:16">
      <c r="E57" s="1" t="s">
        <v>59</v>
      </c>
      <c r="F57"/>
      <c r="G57"/>
      <c r="P57" s="48" t="s">
        <v>544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13138</v>
      </c>
      <c r="G59" s="7">
        <f>IF(G4=$BF$1,"",G44+G45+G46+G47+G48-G49-G50-G51+G52-G53+G54+G55-G56+G57+G58)</f>
        <v>-190037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>
        <v>469</v>
      </c>
      <c r="G60">
        <v>-5514</v>
      </c>
      <c r="H60">
        <v>-606</v>
      </c>
      <c r="P60" s="48" t="s">
        <v>558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12669</v>
      </c>
      <c r="G67" s="7">
        <f>IF(G4=$BF$1,"",SUM(G59,-G60,-ABS(G61),-G62,-G66))</f>
        <v>-184523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  <c r="F68">
        <v>9054</v>
      </c>
      <c r="G68">
        <v>3132</v>
      </c>
      <c r="H68">
        <v>-292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21723</v>
      </c>
      <c r="G71" s="7">
        <f t="shared" ref="G71:O71" si="14">IF(G4=$BF$1,"",SUM(G67:G70))</f>
        <v>-181391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>
        <v>-873</v>
      </c>
      <c r="G75">
        <v>114</v>
      </c>
      <c r="H75">
        <v>597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20850</v>
      </c>
      <c r="G83" s="7">
        <f t="shared" ref="G83:O83" si="15">IF(G4=$BF$1,"",SUM(G71:G82))</f>
        <v>-181277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332826+21300</f>
        <v>354126</v>
      </c>
      <c r="G92">
        <f>316537+23923</f>
        <v>340460</v>
      </c>
      <c r="P92" s="48" t="s">
        <v>537</v>
      </c>
    </row>
    <row r="93" spans="5:16">
      <c r="E93" s="1" t="s">
        <v>85</v>
      </c>
    </row>
    <row r="94" spans="5:16">
      <c r="E94" s="1" t="s">
        <v>86</v>
      </c>
      <c r="F94" s="38">
        <f>37555+9435</f>
        <v>46990</v>
      </c>
      <c r="G94" s="38">
        <f>33031+7203</f>
        <v>40234</v>
      </c>
      <c r="P94" s="48" t="s">
        <v>537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401116</v>
      </c>
      <c r="G98" s="7">
        <f>IF(G4=$BF$1,"",G89+G90+G91+G92+G93+G94+G95+G96)</f>
        <v>380694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-279203</v>
      </c>
      <c r="G99" s="38">
        <v>-245277</v>
      </c>
      <c r="P99" s="48" t="s">
        <v>537</v>
      </c>
    </row>
    <row r="100" spans="5:16">
      <c r="E100" s="6" t="s">
        <v>90</v>
      </c>
      <c r="F100" s="7">
        <f>F98+F99</f>
        <v>121913</v>
      </c>
      <c r="G100" s="7">
        <f t="shared" ref="G100:O100" si="17">IF(G4=$BF$1,"",G98+G99)</f>
        <v>135417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1373744</v>
      </c>
      <c r="G101">
        <v>1292747</v>
      </c>
    </row>
    <row r="102" spans="5:16">
      <c r="E102" s="1" t="s">
        <v>92</v>
      </c>
      <c r="F102">
        <v>431081</v>
      </c>
      <c r="G102">
        <v>435573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1804825</v>
      </c>
      <c r="G104" s="7">
        <f t="shared" ref="G104:O104" si="18">IF(G4=$BF$1,"",G101+G102+G103)</f>
        <v>1728320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5036</v>
      </c>
      <c r="G111">
        <v>4574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  <c r="F124" s="38">
        <v>71879</v>
      </c>
      <c r="P124" s="48" t="s">
        <v>537</v>
      </c>
    </row>
    <row r="125" spans="5:16">
      <c r="E125" s="1" t="s">
        <v>112</v>
      </c>
      <c r="F125" s="38">
        <v>209660</v>
      </c>
      <c r="G125" s="38">
        <v>194845</v>
      </c>
      <c r="P125" s="48" t="s">
        <v>537</v>
      </c>
    </row>
    <row r="126" spans="5:16">
      <c r="E126" s="1" t="s">
        <v>113</v>
      </c>
      <c r="F126">
        <v>109206</v>
      </c>
      <c r="G126">
        <f>146851+1163033</f>
        <v>1309884</v>
      </c>
      <c r="P126" s="48" t="s">
        <v>537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2322519</v>
      </c>
      <c r="G128" s="7">
        <f t="shared" ref="G128:O128" si="19">IF(G4=$BF$1,"",G100+SUM(G104:G126))</f>
        <v>3373040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174243</v>
      </c>
      <c r="G130">
        <v>119470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174243</v>
      </c>
      <c r="G140" s="7">
        <f t="shared" ref="G140:O140" si="20">IF(G4=$BF$1,"",G130+G131+G132+G133+G134+G135+G136+G139)</f>
        <v>119470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142455</v>
      </c>
      <c r="G154">
        <v>106455</v>
      </c>
    </row>
    <row r="155" spans="5:16">
      <c r="E155" s="1" t="s">
        <v>135</v>
      </c>
      <c r="F155">
        <v>66451</v>
      </c>
      <c r="G155">
        <v>0</v>
      </c>
    </row>
    <row r="156" spans="5:16">
      <c r="E156" s="12" t="s">
        <v>136</v>
      </c>
    </row>
    <row r="157" spans="5:16">
      <c r="E157" s="12" t="s">
        <v>137</v>
      </c>
      <c r="F157">
        <v>465264</v>
      </c>
      <c r="G157">
        <v>492560</v>
      </c>
      <c r="P157" s="48" t="s">
        <v>537</v>
      </c>
    </row>
    <row r="158" spans="5:16">
      <c r="E158" s="1" t="s">
        <v>138</v>
      </c>
    </row>
    <row r="159" spans="5:16">
      <c r="E159" s="1" t="s">
        <v>139</v>
      </c>
      <c r="F159" s="38">
        <v>10552</v>
      </c>
      <c r="G159" s="38">
        <f>11524+127101</f>
        <v>138625</v>
      </c>
      <c r="P159" s="48" t="s">
        <v>537</v>
      </c>
    </row>
    <row r="160" spans="5:16">
      <c r="E160" s="6" t="s">
        <v>140</v>
      </c>
      <c r="F160" s="7">
        <f>F146+F147+F148+F149+F150+F151+F152+F153+F154+F155+F156+F157+F158+F159</f>
        <v>684722</v>
      </c>
      <c r="G160" s="7">
        <f>IF(G4=$BF$1,"",G146+G147+G148+G149+G150+G151+G152+G153+G154+G155+G156+G157+G158+G159)</f>
        <v>737640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858965</v>
      </c>
      <c r="G161" s="7">
        <f t="shared" ref="G161:O161" si="22">IF(G4=$BF$1,"",G140+G145+G160)</f>
        <v>857110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>
        <v>996</v>
      </c>
      <c r="G166">
        <v>1102</v>
      </c>
    </row>
    <row r="167" spans="5:16">
      <c r="E167" s="1" t="s">
        <v>146</v>
      </c>
      <c r="F167">
        <v>20059</v>
      </c>
      <c r="G167">
        <v>27687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29644</v>
      </c>
      <c r="G181">
        <v>0</v>
      </c>
    </row>
    <row r="183" spans="5:16">
      <c r="E183" s="1" t="s">
        <v>160</v>
      </c>
    </row>
    <row r="184" spans="5:16">
      <c r="E184" s="12" t="s">
        <v>161</v>
      </c>
      <c r="F184">
        <v>206148</v>
      </c>
      <c r="G184">
        <v>160872</v>
      </c>
    </row>
    <row r="185" spans="5:16">
      <c r="E185" s="12" t="s">
        <v>162</v>
      </c>
      <c r="F185">
        <v>466797</v>
      </c>
      <c r="G185">
        <v>478574</v>
      </c>
    </row>
    <row r="187" spans="5:16">
      <c r="E187" s="1" t="s">
        <v>163</v>
      </c>
      <c r="F187">
        <v>73166</v>
      </c>
      <c r="G187">
        <v>85749</v>
      </c>
    </row>
    <row r="188" spans="5:16">
      <c r="E188" s="1" t="s">
        <v>164</v>
      </c>
      <c r="F188">
        <v>920</v>
      </c>
      <c r="G188">
        <v>135641</v>
      </c>
      <c r="P188" s="48" t="s">
        <v>543</v>
      </c>
    </row>
    <row r="189" spans="5:16">
      <c r="E189" s="6" t="s">
        <v>13</v>
      </c>
      <c r="F189" s="7">
        <f>SUM(F163:F188)</f>
        <v>797730</v>
      </c>
      <c r="G189" s="7">
        <f t="shared" ref="G189:O189" si="23">IF(G4=$BF$1,"",SUM(G163:G188))</f>
        <v>889625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647539</v>
      </c>
      <c r="G193">
        <v>906725</v>
      </c>
    </row>
    <row r="194" spans="5:16">
      <c r="E194" s="1" t="s">
        <v>169</v>
      </c>
    </row>
    <row r="195" spans="5:16">
      <c r="E195" s="1" t="s">
        <v>170</v>
      </c>
      <c r="F195">
        <v>768</v>
      </c>
      <c r="G195">
        <v>2347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58470</v>
      </c>
      <c r="G203" s="38">
        <v>23258</v>
      </c>
      <c r="P203" s="48" t="s">
        <v>537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15984</v>
      </c>
      <c r="G206" s="38">
        <v>19208</v>
      </c>
      <c r="P206" s="48" t="s">
        <v>537</v>
      </c>
    </row>
    <row r="209" spans="5:16">
      <c r="E209" s="1" t="s">
        <v>180</v>
      </c>
      <c r="F209">
        <v>80566</v>
      </c>
      <c r="G209">
        <f>89864+707516</f>
        <v>797380</v>
      </c>
      <c r="P209" s="48" t="s">
        <v>543</v>
      </c>
    </row>
    <row r="210" spans="5:16">
      <c r="E210" s="6" t="s">
        <v>14</v>
      </c>
      <c r="F210" s="7">
        <f>SUM(F191:F209)</f>
        <v>803327</v>
      </c>
      <c r="G210" s="7">
        <f t="shared" ref="G210:O210" si="24">IF(G4=$BF$1,"",SUM(G191:G209))</f>
        <v>1748918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2709+1881494</f>
        <v>1884203</v>
      </c>
      <c r="G212">
        <f>2693+1781059</f>
        <v>1783752</v>
      </c>
      <c r="P212" s="48" t="s">
        <v>543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132842</v>
      </c>
      <c r="G217">
        <v>-338150</v>
      </c>
    </row>
    <row r="218" spans="5:16">
      <c r="E218" s="1" t="s">
        <v>188</v>
      </c>
    </row>
    <row r="219" spans="5:16">
      <c r="E219" s="1" t="s">
        <v>189</v>
      </c>
      <c r="F219">
        <v>-5389</v>
      </c>
      <c r="G219">
        <v>-1985</v>
      </c>
    </row>
    <row r="220" spans="5:16">
      <c r="E220" s="1" t="s">
        <v>190</v>
      </c>
    </row>
    <row r="221" spans="5:16">
      <c r="E221" s="1" t="s">
        <v>67</v>
      </c>
      <c r="F221">
        <v>29314</v>
      </c>
      <c r="G221">
        <f>431535+39190</f>
        <v>470725</v>
      </c>
      <c r="P221" s="48" t="s">
        <v>543</v>
      </c>
    </row>
    <row r="222" spans="5:16">
      <c r="E222" s="1" t="s">
        <v>191</v>
      </c>
    </row>
    <row r="223" spans="5:16">
      <c r="E223" s="1" t="s">
        <v>192</v>
      </c>
      <c r="F223">
        <v>-460543</v>
      </c>
      <c r="G223">
        <v>-322735</v>
      </c>
      <c r="P223" s="48" t="s">
        <v>537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1580427</v>
      </c>
      <c r="G227" s="7">
        <f t="shared" ref="G227:O227" si="25">IF(G4=$BF$1,"",SUM(G212:G226))</f>
        <v>1591607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8" t="s">
        <v>587</v>
      </c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407807</v>
      </c>
      <c r="G267">
        <v>-154175</v>
      </c>
      <c r="H267">
        <v>3030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250512</v>
      </c>
      <c r="G271">
        <v>157328</v>
      </c>
      <c r="H271">
        <v>140978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34638</v>
      </c>
      <c r="G285">
        <v>36540</v>
      </c>
      <c r="H285">
        <v>37093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1014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285150</v>
      </c>
      <c r="G296" s="7">
        <f>IF(G4=$BF$1,"",G271+G272+G273+G274+G275+G276+G277+G278+G279+G280+G281+G282+G283+G284+G285+G286+G287+G288+G289+G290+G291+G292+G293+G294+G295)</f>
        <v>193868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692957</v>
      </c>
      <c r="G297" s="7">
        <f t="shared" ref="G297:O297" si="27">IF(G4=$BF$1,"",MIN(F267,F268,F269)+F296)</f>
        <v>692957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-164952</v>
      </c>
      <c r="G302">
        <v>-81970</v>
      </c>
      <c r="H302">
        <v>-4464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58010</v>
      </c>
      <c r="G309">
        <v>112684</v>
      </c>
      <c r="H309">
        <v>-11418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-19159</v>
      </c>
      <c r="G315">
        <v>-19785</v>
      </c>
      <c r="H315">
        <v>45524</v>
      </c>
    </row>
    <row r="316" spans="5:15">
      <c r="E316" s="1" t="s">
        <v>276</v>
      </c>
    </row>
    <row r="317" spans="5:15">
      <c r="E317" s="1" t="s">
        <v>277</v>
      </c>
      <c r="F317">
        <v>66015</v>
      </c>
      <c r="G317">
        <v>46817</v>
      </c>
      <c r="H317">
        <v>-11123</v>
      </c>
    </row>
    <row r="318" spans="5:15">
      <c r="E318" s="6" t="s">
        <v>278</v>
      </c>
      <c r="F318" s="7">
        <f>F299+F300+F301+F302+F303+F304+F305+F306+F307+F308+F309+F310+F311+F312+F313+F314+F315+F316+F317</f>
        <v>-60086</v>
      </c>
      <c r="G318" s="7">
        <f>IF(G4=$BF$1,"",G299+G300+G301+G302+G303+G304+G305+G306+G307+G308+G309+G310+G311+G312+G313+G314+G315+G316+G317)</f>
        <v>57746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632871</v>
      </c>
      <c r="G319" s="7">
        <f t="shared" ref="G319:O319" si="28">IF(G4=$BF$1,"",G297+G318)</f>
        <v>750703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632871</v>
      </c>
      <c r="G326" s="7">
        <f t="shared" ref="G326:O326" si="30">IF(G4=$BF$1,"",G325+G319)</f>
        <v>750703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-208542</v>
      </c>
      <c r="G328">
        <v>-208582</v>
      </c>
      <c r="H328">
        <v>-131944</v>
      </c>
    </row>
    <row r="329" spans="5:15">
      <c r="E329" s="1" t="s">
        <v>288</v>
      </c>
    </row>
    <row r="330" spans="5:15">
      <c r="E330" s="1" t="s">
        <v>289</v>
      </c>
      <c r="F330">
        <v>-113308</v>
      </c>
      <c r="G330">
        <v>-118241</v>
      </c>
      <c r="H330">
        <v>-92179</v>
      </c>
    </row>
    <row r="331" spans="5:15">
      <c r="E331" s="1" t="s">
        <v>290</v>
      </c>
      <c r="F331">
        <v>-16934</v>
      </c>
      <c r="G331">
        <v>-5606</v>
      </c>
      <c r="H331">
        <v>-21185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-338784</v>
      </c>
      <c r="G337" s="7">
        <f>IF(G4=$BF$1,"",SUM(G328:G336))</f>
        <v>-332429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-144843</v>
      </c>
      <c r="G339">
        <v>-10509</v>
      </c>
      <c r="H339">
        <v>-121157</v>
      </c>
    </row>
    <row r="340" spans="5:15">
      <c r="E340" s="1" t="s">
        <v>299</v>
      </c>
      <c r="F340">
        <v>430843</v>
      </c>
      <c r="G340">
        <v>325001</v>
      </c>
      <c r="H340">
        <v>250000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-10019</v>
      </c>
      <c r="G349">
        <v>-8552</v>
      </c>
      <c r="H349">
        <v>-8574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275981</v>
      </c>
      <c r="G352" s="7">
        <f>IF(G4=$BF$1,"",SUM(G339:G351))</f>
        <v>305940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570068</v>
      </c>
      <c r="G353" s="7">
        <f t="shared" ref="G353:O353" si="33">IF(G4=$BF$1,"",G326+G337+G352)</f>
        <v>724214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-624</v>
      </c>
      <c r="G354">
        <v>860</v>
      </c>
      <c r="H354">
        <v>-532</v>
      </c>
    </row>
    <row r="355" spans="5:15">
      <c r="E355" s="6" t="s">
        <v>314</v>
      </c>
      <c r="F355" s="7">
        <f>F353+F354</f>
        <v>569444</v>
      </c>
      <c r="G355" s="7">
        <f t="shared" ref="G355:O355" si="34">IF(G4=$BF$1,"",G353+G354)</f>
        <v>725074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162498</v>
      </c>
      <c r="G356">
        <v>96610</v>
      </c>
      <c r="H356">
        <v>116873</v>
      </c>
    </row>
    <row r="357" spans="5:15">
      <c r="E357" s="6" t="s">
        <v>316</v>
      </c>
      <c r="F357" s="7">
        <f>F355+F356</f>
        <v>731942</v>
      </c>
      <c r="G357" s="7">
        <f t="shared" ref="G357:O357" si="35">IF(G4=$BF$1,"",G355+G356)</f>
        <v>821684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0.16842668931460605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-1.1197578711181921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-0.24790279304516388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0.41403356187162921</v>
      </c>
      <c r="G369" s="27">
        <f t="shared" si="41"/>
        <v>0.42251159772131819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-5.3173726058051547E-2</v>
      </c>
      <c r="G370" s="27">
        <f t="shared" si="42"/>
        <v>8.3354031626992706E-3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1.2413412405526521E-2</v>
      </c>
      <c r="G371" s="28">
        <f t="shared" si="43"/>
        <v>-0.1211123930699442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6.8279457008113198E-3</v>
      </c>
      <c r="G372" s="27">
        <f t="shared" si="44"/>
        <v>-4.2880512511376666E-2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1.3745019542187016E-2</v>
      </c>
      <c r="G373" s="27">
        <f t="shared" si="45"/>
        <v>-0.11396720421561353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0.50324219766624634</v>
      </c>
      <c r="G376" s="30">
        <f t="shared" si="47"/>
        <v>0.62374691204803612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1.0130534342933903</v>
      </c>
      <c r="G377" s="30">
        <f t="shared" si="48"/>
        <v>1.6577854960426788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-1.8276309070196803</v>
      </c>
      <c r="G378" s="30">
        <f t="shared" si="49"/>
        <v>0.33255194459243476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1.0767615609291363</v>
      </c>
      <c r="G382" s="32">
        <f t="shared" si="51"/>
        <v>0.96345089222987212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1.0767615609291363</v>
      </c>
      <c r="G383" s="32">
        <f t="shared" si="52"/>
        <v>0.96345089222987212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0.21842352675717347</v>
      </c>
      <c r="G384" s="32">
        <f t="shared" si="53"/>
        <v>0.13429253899114796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0.79333985182956634</v>
      </c>
      <c r="G385" s="32">
        <f t="shared" si="54"/>
        <v>0.84384206828719965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174243</v>
      </c>
      <c r="G418" s="17">
        <f>G130-G417</f>
        <v>119470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6" priority="29">
      <formula>MOD(ROW(),2)=0</formula>
    </cfRule>
  </conditionalFormatting>
  <conditionalFormatting sqref="F101:G103">
    <cfRule type="expression" dxfId="45" priority="28">
      <formula>MOD(ROW(),2)=0</formula>
    </cfRule>
  </conditionalFormatting>
  <conditionalFormatting sqref="E243:G243">
    <cfRule type="expression" dxfId="44" priority="34">
      <formula>MOD(ROW(),2)=0</formula>
    </cfRule>
  </conditionalFormatting>
  <conditionalFormatting sqref="E323:E324">
    <cfRule type="expression" dxfId="43" priority="30">
      <formula>MOD(ROW(),2)=0</formula>
    </cfRule>
  </conditionalFormatting>
  <conditionalFormatting sqref="E329">
    <cfRule type="expression" dxfId="42" priority="27">
      <formula>MOD(ROW(),2)=0</formula>
    </cfRule>
  </conditionalFormatting>
  <conditionalFormatting sqref="E24:G29">
    <cfRule type="expression" dxfId="41" priority="47">
      <formula>MOD(ROW(),2)=0</formula>
    </cfRule>
  </conditionalFormatting>
  <conditionalFormatting sqref="E99:G99 E328:G328 F329:G332 E31:G42">
    <cfRule type="expression" dxfId="40" priority="48">
      <formula>MOD(ROW(),2)=0</formula>
    </cfRule>
  </conditionalFormatting>
  <conditionalFormatting sqref="E45:G58">
    <cfRule type="expression" dxfId="39" priority="46">
      <formula>MOD(ROW(),2)=0</formula>
    </cfRule>
  </conditionalFormatting>
  <conditionalFormatting sqref="E60:G66">
    <cfRule type="expression" dxfId="38" priority="45">
      <formula>MOD(ROW(),2)=0</formula>
    </cfRule>
  </conditionalFormatting>
  <conditionalFormatting sqref="E68:G70">
    <cfRule type="expression" dxfId="37" priority="44">
      <formula>MOD(ROW(),2)=0</formula>
    </cfRule>
  </conditionalFormatting>
  <conditionalFormatting sqref="E72:G82">
    <cfRule type="expression" dxfId="36" priority="43">
      <formula>MOD(ROW(),2)=0</formula>
    </cfRule>
  </conditionalFormatting>
  <conditionalFormatting sqref="E84:G86">
    <cfRule type="expression" dxfId="35" priority="42">
      <formula>MOD(ROW(),2)=0</formula>
    </cfRule>
  </conditionalFormatting>
  <conditionalFormatting sqref="E107:G127">
    <cfRule type="expression" dxfId="34" priority="41">
      <formula>MOD(ROW(),2)=0</formula>
    </cfRule>
  </conditionalFormatting>
  <conditionalFormatting sqref="E141:G144">
    <cfRule type="expression" dxfId="33" priority="40">
      <formula>MOD(ROW(),2)=0</formula>
    </cfRule>
  </conditionalFormatting>
  <conditionalFormatting sqref="E146:G154 F155:G155">
    <cfRule type="expression" dxfId="32" priority="39">
      <formula>MOD(ROW(),2)=0</formula>
    </cfRule>
  </conditionalFormatting>
  <conditionalFormatting sqref="E163:G187 E188:F188">
    <cfRule type="expression" dxfId="31" priority="38">
      <formula>MOD(ROW(),2)=0</formula>
    </cfRule>
  </conditionalFormatting>
  <conditionalFormatting sqref="E191:G209">
    <cfRule type="expression" dxfId="30" priority="37">
      <formula>MOD(ROW(),2)=0</formula>
    </cfRule>
  </conditionalFormatting>
  <conditionalFormatting sqref="E212:G226">
    <cfRule type="expression" dxfId="29" priority="36">
      <formula>MOD(ROW(),2)=0</formula>
    </cfRule>
  </conditionalFormatting>
  <conditionalFormatting sqref="E229:G242">
    <cfRule type="expression" dxfId="28" priority="35">
      <formula>MOD(ROW(),2)=0</formula>
    </cfRule>
  </conditionalFormatting>
  <conditionalFormatting sqref="E245:G262">
    <cfRule type="expression" dxfId="27" priority="33">
      <formula>MOD(ROW(),2)=0</formula>
    </cfRule>
  </conditionalFormatting>
  <conditionalFormatting sqref="E271:G295 E321:G322 E354:F354 E356:F356 E358:G360 F323:G324 E299:G317">
    <cfRule type="expression" dxfId="26" priority="32">
      <formula>MOD(ROW(),2)=0</formula>
    </cfRule>
  </conditionalFormatting>
  <conditionalFormatting sqref="G354 G356">
    <cfRule type="expression" dxfId="25" priority="31">
      <formula>MOD(ROW(),2)=0</formula>
    </cfRule>
  </conditionalFormatting>
  <conditionalFormatting sqref="E105:G106">
    <cfRule type="expression" dxfId="24" priority="26">
      <formula>MOD(ROW(),2)=0</formula>
    </cfRule>
  </conditionalFormatting>
  <conditionalFormatting sqref="E155">
    <cfRule type="expression" dxfId="23" priority="25">
      <formula>MOD(ROW(),2)=0</formula>
    </cfRule>
  </conditionalFormatting>
  <conditionalFormatting sqref="H24:O29">
    <cfRule type="expression" dxfId="22" priority="24">
      <formula>MOD(ROW(),2)=0</formula>
    </cfRule>
  </conditionalFormatting>
  <conditionalFormatting sqref="H89:O97">
    <cfRule type="expression" dxfId="21" priority="5">
      <formula>MOD(ROW(),2)=0</formula>
    </cfRule>
  </conditionalFormatting>
  <conditionalFormatting sqref="H101:O103">
    <cfRule type="expression" dxfId="20" priority="4">
      <formula>MOD(ROW(),2)=0</formula>
    </cfRule>
  </conditionalFormatting>
  <conditionalFormatting sqref="H243:O243">
    <cfRule type="expression" dxfId="19" priority="9">
      <formula>MOD(ROW(),2)=0</formula>
    </cfRule>
  </conditionalFormatting>
  <conditionalFormatting sqref="H31:O42 H99:O99 H328:O332">
    <cfRule type="expression" dxfId="18" priority="23">
      <formula>MOD(ROW(),2)=0</formula>
    </cfRule>
  </conditionalFormatting>
  <conditionalFormatting sqref="H45:O58">
    <cfRule type="expression" dxfId="17" priority="22">
      <formula>MOD(ROW(),2)=0</formula>
    </cfRule>
  </conditionalFormatting>
  <conditionalFormatting sqref="H60:O66">
    <cfRule type="expression" dxfId="16" priority="21">
      <formula>MOD(ROW(),2)=0</formula>
    </cfRule>
  </conditionalFormatting>
  <conditionalFormatting sqref="H68:O70">
    <cfRule type="expression" dxfId="15" priority="20">
      <formula>MOD(ROW(),2)=0</formula>
    </cfRule>
  </conditionalFormatting>
  <conditionalFormatting sqref="H72:O82">
    <cfRule type="expression" dxfId="14" priority="19">
      <formula>MOD(ROW(),2)=0</formula>
    </cfRule>
  </conditionalFormatting>
  <conditionalFormatting sqref="H84:O86">
    <cfRule type="expression" dxfId="13" priority="18">
      <formula>MOD(ROW(),2)=0</formula>
    </cfRule>
  </conditionalFormatting>
  <conditionalFormatting sqref="H107:O127">
    <cfRule type="expression" dxfId="12" priority="17">
      <formula>MOD(ROW(),2)=0</formula>
    </cfRule>
  </conditionalFormatting>
  <conditionalFormatting sqref="H130:O139">
    <cfRule type="expression" dxfId="11" priority="16">
      <formula>MOD(ROW(),2)=0</formula>
    </cfRule>
  </conditionalFormatting>
  <conditionalFormatting sqref="H141:O144">
    <cfRule type="expression" dxfId="10" priority="15">
      <formula>MOD(ROW(),2)=0</formula>
    </cfRule>
  </conditionalFormatting>
  <conditionalFormatting sqref="H163:O187 I188:O188">
    <cfRule type="expression" dxfId="9" priority="13">
      <formula>MOD(ROW(),2)=0</formula>
    </cfRule>
  </conditionalFormatting>
  <conditionalFormatting sqref="H191:O209">
    <cfRule type="expression" dxfId="8" priority="12">
      <formula>MOD(ROW(),2)=0</formula>
    </cfRule>
  </conditionalFormatting>
  <conditionalFormatting sqref="H212:O226">
    <cfRule type="expression" dxfId="7" priority="11">
      <formula>MOD(ROW(),2)=0</formula>
    </cfRule>
  </conditionalFormatting>
  <conditionalFormatting sqref="H229:O242">
    <cfRule type="expression" dxfId="6" priority="10">
      <formula>MOD(ROW(),2)=0</formula>
    </cfRule>
  </conditionalFormatting>
  <conditionalFormatting sqref="H245:O262">
    <cfRule type="expression" dxfId="5" priority="8">
      <formula>MOD(ROW(),2)=0</formula>
    </cfRule>
  </conditionalFormatting>
  <conditionalFormatting sqref="H271:O295 H321:O324 H358:O360 H299:O317">
    <cfRule type="expression" dxfId="4" priority="7">
      <formula>MOD(ROW(),2)=0</formula>
    </cfRule>
  </conditionalFormatting>
  <conditionalFormatting sqref="H354:O354 H356:O356">
    <cfRule type="expression" dxfId="3" priority="6">
      <formula>MOD(ROW(),2)=0</formula>
    </cfRule>
  </conditionalFormatting>
  <conditionalFormatting sqref="H105:O106">
    <cfRule type="expression" dxfId="2" priority="3">
      <formula>MOD(ROW(),2)=0</formula>
    </cfRule>
  </conditionalFormatting>
  <conditionalFormatting sqref="H188">
    <cfRule type="expression" dxfId="1" priority="2">
      <formula>MOD(ROW(),2)=0</formula>
    </cfRule>
  </conditionalFormatting>
  <conditionalFormatting sqref="G18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533</v>
      </c>
      <c r="B1" s="39" t="s">
        <v>534</v>
      </c>
      <c r="C1" s="39" t="s">
        <v>535</v>
      </c>
      <c r="D1" s="39"/>
    </row>
    <row r="2" spans="1:4">
      <c r="A2" t="s">
        <v>539</v>
      </c>
      <c r="B2" s="41" t="s">
        <v>538</v>
      </c>
      <c r="C2" s="39" t="s">
        <v>536</v>
      </c>
      <c r="D2" s="39"/>
    </row>
    <row r="3" spans="1:4">
      <c r="A3" t="s">
        <v>540</v>
      </c>
      <c r="B3" s="41" t="s">
        <v>538</v>
      </c>
      <c r="C3" s="39" t="s">
        <v>536</v>
      </c>
    </row>
    <row r="4" spans="1:4">
      <c r="A4" t="s">
        <v>539</v>
      </c>
      <c r="B4" s="41" t="s">
        <v>541</v>
      </c>
      <c r="C4" s="39" t="s">
        <v>536</v>
      </c>
    </row>
    <row r="5" spans="1:4">
      <c r="A5" t="s">
        <v>540</v>
      </c>
      <c r="B5" s="41" t="s">
        <v>541</v>
      </c>
      <c r="C5" s="39" t="s">
        <v>536</v>
      </c>
    </row>
    <row r="6" spans="1:4">
      <c r="A6" t="s">
        <v>542</v>
      </c>
      <c r="B6" s="42" t="s">
        <v>541</v>
      </c>
      <c r="C6" s="39" t="s">
        <v>536</v>
      </c>
    </row>
    <row r="7" spans="1:4">
      <c r="A7" t="s">
        <v>546</v>
      </c>
      <c r="B7" s="41" t="s">
        <v>545</v>
      </c>
      <c r="C7" s="39" t="s">
        <v>536</v>
      </c>
    </row>
    <row r="8" spans="1:4">
      <c r="A8" t="s">
        <v>547</v>
      </c>
      <c r="B8" s="42" t="s">
        <v>545</v>
      </c>
      <c r="C8" s="39" t="s">
        <v>536</v>
      </c>
    </row>
    <row r="9" spans="1:4">
      <c r="A9" t="s">
        <v>549</v>
      </c>
      <c r="B9" t="s">
        <v>49</v>
      </c>
      <c r="C9" s="39" t="s">
        <v>536</v>
      </c>
    </row>
    <row r="10" spans="1:4">
      <c r="A10" t="s">
        <v>551</v>
      </c>
      <c r="B10" s="41" t="s">
        <v>550</v>
      </c>
      <c r="C10" s="39" t="s">
        <v>536</v>
      </c>
    </row>
    <row r="11" spans="1:4">
      <c r="A11" s="41" t="s">
        <v>553</v>
      </c>
      <c r="B11" s="41" t="s">
        <v>58</v>
      </c>
      <c r="C11" s="39" t="s">
        <v>536</v>
      </c>
    </row>
    <row r="12" spans="1:4" ht="25.5">
      <c r="A12" s="41" t="s">
        <v>554</v>
      </c>
      <c r="B12" s="41" t="s">
        <v>58</v>
      </c>
      <c r="C12" s="39" t="s">
        <v>536</v>
      </c>
    </row>
    <row r="13" spans="1:4">
      <c r="A13" s="42" t="s">
        <v>556</v>
      </c>
      <c r="B13" s="41" t="s">
        <v>555</v>
      </c>
      <c r="C13" s="39" t="s">
        <v>536</v>
      </c>
    </row>
    <row r="14" spans="1:4">
      <c r="A14" s="42" t="s">
        <v>560</v>
      </c>
      <c r="B14" s="42" t="s">
        <v>559</v>
      </c>
      <c r="C14" s="39" t="s">
        <v>536</v>
      </c>
    </row>
    <row r="15" spans="1:4">
      <c r="A15" s="42" t="s">
        <v>561</v>
      </c>
      <c r="B15" s="42" t="s">
        <v>567</v>
      </c>
      <c r="C15" s="39" t="s">
        <v>536</v>
      </c>
    </row>
    <row r="16" spans="1:4">
      <c r="A16" s="43" t="s">
        <v>562</v>
      </c>
      <c r="B16" s="42" t="s">
        <v>567</v>
      </c>
      <c r="C16" s="39" t="s">
        <v>536</v>
      </c>
    </row>
    <row r="17" spans="1:3">
      <c r="A17" s="42" t="s">
        <v>563</v>
      </c>
      <c r="B17" s="41" t="s">
        <v>568</v>
      </c>
      <c r="C17" s="39" t="s">
        <v>536</v>
      </c>
    </row>
    <row r="18" spans="1:3">
      <c r="A18" s="42" t="s">
        <v>564</v>
      </c>
      <c r="B18" s="44" t="s">
        <v>568</v>
      </c>
      <c r="C18" s="39" t="s">
        <v>536</v>
      </c>
    </row>
    <row r="19" spans="1:3">
      <c r="A19" s="42" t="s">
        <v>565</v>
      </c>
      <c r="B19" s="42" t="s">
        <v>566</v>
      </c>
      <c r="C19" s="39" t="s">
        <v>536</v>
      </c>
    </row>
    <row r="20" spans="1:3">
      <c r="A20" s="42" t="s">
        <v>569</v>
      </c>
      <c r="B20" s="44" t="s">
        <v>137</v>
      </c>
      <c r="C20" s="39" t="s">
        <v>536</v>
      </c>
    </row>
    <row r="21" spans="1:3" ht="25.5">
      <c r="A21" s="42" t="s">
        <v>570</v>
      </c>
      <c r="B21" s="46" t="s">
        <v>139</v>
      </c>
      <c r="C21" s="39" t="s">
        <v>536</v>
      </c>
    </row>
    <row r="22" spans="1:3">
      <c r="A22" s="42" t="s">
        <v>571</v>
      </c>
      <c r="B22" s="45" t="s">
        <v>139</v>
      </c>
      <c r="C22" s="39" t="s">
        <v>536</v>
      </c>
    </row>
    <row r="23" spans="1:3" ht="25.5">
      <c r="A23" s="42" t="s">
        <v>572</v>
      </c>
      <c r="B23" s="44" t="s">
        <v>113</v>
      </c>
      <c r="C23" s="39" t="s">
        <v>536</v>
      </c>
    </row>
    <row r="24" spans="1:3">
      <c r="A24" s="42" t="s">
        <v>573</v>
      </c>
      <c r="B24" s="44" t="s">
        <v>112</v>
      </c>
      <c r="C24" s="39" t="s">
        <v>536</v>
      </c>
    </row>
    <row r="25" spans="1:3">
      <c r="A25" s="42" t="s">
        <v>574</v>
      </c>
      <c r="B25" s="44" t="s">
        <v>111</v>
      </c>
      <c r="C25" s="39" t="s">
        <v>536</v>
      </c>
    </row>
    <row r="26" spans="1:3" ht="25.5">
      <c r="A26" s="42" t="s">
        <v>575</v>
      </c>
      <c r="B26" s="44" t="s">
        <v>164</v>
      </c>
      <c r="C26" s="39" t="s">
        <v>536</v>
      </c>
    </row>
    <row r="27" spans="1:3">
      <c r="A27" s="42" t="s">
        <v>576</v>
      </c>
      <c r="B27" s="44" t="s">
        <v>179</v>
      </c>
      <c r="C27" s="39" t="s">
        <v>536</v>
      </c>
    </row>
    <row r="28" spans="1:3">
      <c r="A28" s="47" t="s">
        <v>578</v>
      </c>
      <c r="B28" s="44" t="s">
        <v>577</v>
      </c>
      <c r="C28" s="39" t="s">
        <v>536</v>
      </c>
    </row>
    <row r="29" spans="1:3">
      <c r="A29" s="47" t="s">
        <v>579</v>
      </c>
      <c r="B29" s="44" t="s">
        <v>180</v>
      </c>
      <c r="C29" s="39" t="s">
        <v>536</v>
      </c>
    </row>
    <row r="30" spans="1:3">
      <c r="A30" s="47" t="s">
        <v>580</v>
      </c>
      <c r="B30" s="44" t="s">
        <v>180</v>
      </c>
      <c r="C30" s="39" t="s">
        <v>536</v>
      </c>
    </row>
    <row r="31" spans="1:3">
      <c r="A31" t="s">
        <v>582</v>
      </c>
      <c r="B31" s="44" t="s">
        <v>581</v>
      </c>
      <c r="C31" s="39" t="s">
        <v>536</v>
      </c>
    </row>
    <row r="32" spans="1:3">
      <c r="A32" s="43" t="s">
        <v>583</v>
      </c>
      <c r="B32" s="44" t="s">
        <v>581</v>
      </c>
      <c r="C32" s="39" t="s">
        <v>536</v>
      </c>
    </row>
    <row r="33" spans="1:3">
      <c r="A33" s="44" t="s">
        <v>584</v>
      </c>
      <c r="B33" s="44" t="s">
        <v>67</v>
      </c>
      <c r="C33" s="39" t="s">
        <v>536</v>
      </c>
    </row>
    <row r="34" spans="1:3">
      <c r="A34" t="s">
        <v>585</v>
      </c>
      <c r="B34" s="44" t="s">
        <v>586</v>
      </c>
      <c r="C34" s="39" t="s">
        <v>536</v>
      </c>
    </row>
    <row r="35" spans="1:3">
      <c r="A35" t="s">
        <v>411</v>
      </c>
      <c r="B35" s="44" t="s">
        <v>67</v>
      </c>
      <c r="C35" s="39" t="s">
        <v>536</v>
      </c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5"/>
      <c r="B38" s="44"/>
      <c r="C38" s="39"/>
    </row>
    <row r="39" spans="1:3">
      <c r="A39" s="45"/>
      <c r="B39" s="44"/>
      <c r="C39" s="39"/>
    </row>
    <row r="40" spans="1:3">
      <c r="A40" s="45"/>
      <c r="B40" s="44"/>
      <c r="C40" s="39"/>
    </row>
    <row r="41" spans="1:3">
      <c r="A41" s="45"/>
      <c r="B41" s="44"/>
      <c r="C41" s="39"/>
    </row>
    <row r="42" spans="1:3">
      <c r="A42" s="45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5"/>
  <sheetViews>
    <sheetView topLeftCell="A30" workbookViewId="0">
      <selection activeCell="A42" sqref="A42"/>
    </sheetView>
  </sheetViews>
  <sheetFormatPr defaultRowHeight="12.75"/>
  <cols>
    <col min="1" max="4" width="25.7109375" customWidth="1"/>
  </cols>
  <sheetData>
    <row r="2" spans="1:6">
      <c r="A2" t="s">
        <v>374</v>
      </c>
      <c r="E2">
        <v>312018</v>
      </c>
      <c r="F2">
        <v>312017</v>
      </c>
    </row>
    <row r="3" spans="1:6">
      <c r="A3" t="s">
        <v>375</v>
      </c>
    </row>
    <row r="4" spans="1:6">
      <c r="A4" t="s">
        <v>376</v>
      </c>
      <c r="B4" t="s">
        <v>116</v>
      </c>
      <c r="C4" t="s">
        <v>116</v>
      </c>
      <c r="D4" t="s">
        <v>116</v>
      </c>
    </row>
    <row r="5" spans="1:6">
      <c r="A5" t="s">
        <v>377</v>
      </c>
      <c r="B5" t="s">
        <v>117</v>
      </c>
      <c r="C5" t="s">
        <v>117</v>
      </c>
      <c r="D5" t="s">
        <v>116</v>
      </c>
      <c r="E5">
        <v>174243</v>
      </c>
      <c r="F5">
        <v>119470</v>
      </c>
    </row>
    <row r="6" spans="1:6">
      <c r="A6" t="s">
        <v>378</v>
      </c>
      <c r="B6" t="s">
        <v>139</v>
      </c>
      <c r="C6" t="s">
        <v>139</v>
      </c>
      <c r="D6" t="s">
        <v>80</v>
      </c>
      <c r="E6">
        <v>10552</v>
      </c>
      <c r="F6">
        <v>11524</v>
      </c>
    </row>
    <row r="7" spans="1:6">
      <c r="A7" t="s">
        <v>379</v>
      </c>
      <c r="B7" t="s">
        <v>352</v>
      </c>
      <c r="C7" t="s">
        <v>137</v>
      </c>
      <c r="D7" t="s">
        <v>116</v>
      </c>
    </row>
    <row r="8" spans="1:6">
      <c r="A8" t="s">
        <v>380</v>
      </c>
      <c r="D8" t="s">
        <v>116</v>
      </c>
      <c r="E8">
        <v>465264</v>
      </c>
      <c r="F8">
        <v>492560</v>
      </c>
    </row>
    <row r="9" spans="1:6">
      <c r="A9" t="s">
        <v>135</v>
      </c>
      <c r="B9" t="s">
        <v>135</v>
      </c>
      <c r="C9" t="s">
        <v>135</v>
      </c>
      <c r="D9" t="s">
        <v>116</v>
      </c>
      <c r="E9">
        <v>66451</v>
      </c>
      <c r="F9">
        <v>0</v>
      </c>
    </row>
    <row r="10" spans="1:6">
      <c r="A10" t="s">
        <v>381</v>
      </c>
      <c r="B10" t="s">
        <v>134</v>
      </c>
      <c r="C10" t="s">
        <v>134</v>
      </c>
      <c r="D10" t="s">
        <v>116</v>
      </c>
      <c r="E10">
        <v>142455</v>
      </c>
      <c r="F10">
        <v>106455</v>
      </c>
    </row>
    <row r="11" spans="1:6">
      <c r="A11" t="s">
        <v>382</v>
      </c>
      <c r="B11" t="s">
        <v>164</v>
      </c>
      <c r="C11" t="s">
        <v>164</v>
      </c>
      <c r="D11" t="s">
        <v>141</v>
      </c>
      <c r="E11">
        <v>0</v>
      </c>
      <c r="F11">
        <v>127101</v>
      </c>
    </row>
    <row r="12" spans="1:6">
      <c r="A12" t="s">
        <v>383</v>
      </c>
      <c r="B12" t="s">
        <v>12</v>
      </c>
      <c r="C12" t="s">
        <v>12</v>
      </c>
      <c r="D12" t="s">
        <v>116</v>
      </c>
      <c r="E12">
        <v>858965</v>
      </c>
      <c r="F12">
        <v>857110</v>
      </c>
    </row>
    <row r="13" spans="1:6">
      <c r="A13" t="s">
        <v>384</v>
      </c>
      <c r="B13" t="s">
        <v>90</v>
      </c>
      <c r="C13" t="s">
        <v>90</v>
      </c>
      <c r="D13" t="s">
        <v>116</v>
      </c>
      <c r="E13">
        <v>121913</v>
      </c>
      <c r="F13">
        <v>135417</v>
      </c>
    </row>
    <row r="14" spans="1:6">
      <c r="A14" t="s">
        <v>385</v>
      </c>
      <c r="B14" t="s">
        <v>386</v>
      </c>
      <c r="C14" t="s">
        <v>84</v>
      </c>
      <c r="D14" t="s">
        <v>80</v>
      </c>
      <c r="E14">
        <v>209660</v>
      </c>
      <c r="F14">
        <v>194845</v>
      </c>
    </row>
    <row r="15" spans="1:6">
      <c r="A15" t="s">
        <v>387</v>
      </c>
      <c r="B15" t="s">
        <v>388</v>
      </c>
      <c r="C15" t="s">
        <v>92</v>
      </c>
      <c r="D15" t="s">
        <v>80</v>
      </c>
      <c r="E15">
        <v>431081</v>
      </c>
      <c r="F15">
        <v>435573</v>
      </c>
    </row>
    <row r="16" spans="1:6">
      <c r="A16" t="s">
        <v>389</v>
      </c>
      <c r="B16" t="s">
        <v>389</v>
      </c>
      <c r="C16" t="s">
        <v>91</v>
      </c>
      <c r="D16" t="s">
        <v>80</v>
      </c>
      <c r="E16">
        <v>1373744</v>
      </c>
      <c r="F16">
        <v>1292747</v>
      </c>
    </row>
    <row r="17" spans="1:6">
      <c r="A17" t="s">
        <v>390</v>
      </c>
      <c r="B17" t="s">
        <v>101</v>
      </c>
      <c r="C17" t="s">
        <v>101</v>
      </c>
      <c r="D17" t="s">
        <v>80</v>
      </c>
      <c r="E17">
        <v>5036</v>
      </c>
      <c r="F17">
        <v>4574</v>
      </c>
    </row>
    <row r="18" spans="1:6">
      <c r="A18" t="s">
        <v>391</v>
      </c>
      <c r="D18" t="s">
        <v>80</v>
      </c>
      <c r="E18">
        <v>71879</v>
      </c>
      <c r="F18">
        <v>0</v>
      </c>
    </row>
    <row r="19" spans="1:6">
      <c r="A19" t="s">
        <v>392</v>
      </c>
      <c r="B19" t="s">
        <v>113</v>
      </c>
      <c r="C19" t="s">
        <v>113</v>
      </c>
      <c r="D19" t="s">
        <v>80</v>
      </c>
      <c r="E19">
        <v>109206</v>
      </c>
      <c r="F19">
        <v>146851</v>
      </c>
    </row>
    <row r="20" spans="1:6">
      <c r="A20" t="s">
        <v>393</v>
      </c>
      <c r="B20" t="s">
        <v>180</v>
      </c>
      <c r="C20" t="s">
        <v>180</v>
      </c>
      <c r="D20" t="s">
        <v>165</v>
      </c>
      <c r="E20">
        <v>0</v>
      </c>
      <c r="F20">
        <v>1163033</v>
      </c>
    </row>
    <row r="21" spans="1:6">
      <c r="D21" t="s">
        <v>80</v>
      </c>
    </row>
    <row r="22" spans="1:6">
      <c r="D22" t="s">
        <v>80</v>
      </c>
    </row>
    <row r="23" spans="1:6">
      <c r="A23" t="s">
        <v>374</v>
      </c>
      <c r="D23" t="s">
        <v>80</v>
      </c>
      <c r="E23">
        <v>312018</v>
      </c>
      <c r="F23">
        <v>312017</v>
      </c>
    </row>
    <row r="24" spans="1:6">
      <c r="A24" t="s">
        <v>394</v>
      </c>
      <c r="D24" t="s">
        <v>80</v>
      </c>
    </row>
    <row r="25" spans="1:6">
      <c r="A25" t="s">
        <v>395</v>
      </c>
      <c r="B25" t="s">
        <v>141</v>
      </c>
      <c r="C25" t="s">
        <v>141</v>
      </c>
      <c r="D25" t="s">
        <v>141</v>
      </c>
    </row>
    <row r="26" spans="1:6">
      <c r="A26" t="s">
        <v>396</v>
      </c>
      <c r="B26" t="s">
        <v>396</v>
      </c>
      <c r="C26" t="s">
        <v>163</v>
      </c>
      <c r="D26" t="s">
        <v>141</v>
      </c>
      <c r="E26">
        <v>73166</v>
      </c>
      <c r="F26">
        <v>85749</v>
      </c>
    </row>
    <row r="27" spans="1:6">
      <c r="A27" t="s">
        <v>364</v>
      </c>
      <c r="B27" t="s">
        <v>397</v>
      </c>
      <c r="C27" t="s">
        <v>161</v>
      </c>
      <c r="D27" t="s">
        <v>141</v>
      </c>
      <c r="E27">
        <v>106072</v>
      </c>
      <c r="F27">
        <v>77800</v>
      </c>
    </row>
    <row r="28" spans="1:6">
      <c r="A28" t="s">
        <v>398</v>
      </c>
      <c r="B28" t="s">
        <v>397</v>
      </c>
      <c r="C28" t="s">
        <v>161</v>
      </c>
      <c r="D28" t="s">
        <v>141</v>
      </c>
      <c r="E28">
        <v>100076</v>
      </c>
      <c r="F28">
        <v>83072</v>
      </c>
    </row>
    <row r="29" spans="1:6">
      <c r="A29" t="s">
        <v>399</v>
      </c>
      <c r="B29" t="s">
        <v>159</v>
      </c>
      <c r="C29" t="s">
        <v>159</v>
      </c>
      <c r="D29" t="s">
        <v>141</v>
      </c>
      <c r="E29">
        <v>29644</v>
      </c>
      <c r="F29">
        <v>0</v>
      </c>
    </row>
    <row r="30" spans="1:6">
      <c r="A30" t="s">
        <v>400</v>
      </c>
      <c r="B30" t="s">
        <v>401</v>
      </c>
      <c r="C30" t="s">
        <v>162</v>
      </c>
      <c r="D30" t="s">
        <v>141</v>
      </c>
      <c r="E30">
        <v>466797</v>
      </c>
      <c r="F30">
        <v>478574</v>
      </c>
    </row>
    <row r="31" spans="1:6">
      <c r="A31" t="s">
        <v>402</v>
      </c>
      <c r="B31" t="s">
        <v>146</v>
      </c>
      <c r="C31" t="s">
        <v>146</v>
      </c>
      <c r="D31" t="s">
        <v>141</v>
      </c>
      <c r="E31">
        <v>20059</v>
      </c>
      <c r="F31">
        <v>27687</v>
      </c>
    </row>
    <row r="32" spans="1:6">
      <c r="A32" t="s">
        <v>403</v>
      </c>
      <c r="B32" t="s">
        <v>145</v>
      </c>
      <c r="C32" t="s">
        <v>145</v>
      </c>
      <c r="D32" t="s">
        <v>141</v>
      </c>
      <c r="E32">
        <v>996</v>
      </c>
      <c r="F32">
        <v>1102</v>
      </c>
    </row>
    <row r="33" spans="1:6">
      <c r="A33" t="s">
        <v>404</v>
      </c>
      <c r="B33" t="s">
        <v>164</v>
      </c>
      <c r="C33" t="s">
        <v>164</v>
      </c>
      <c r="D33" t="s">
        <v>141</v>
      </c>
      <c r="E33">
        <v>920</v>
      </c>
      <c r="F33">
        <v>135641</v>
      </c>
    </row>
    <row r="34" spans="1:6">
      <c r="A34" t="s">
        <v>405</v>
      </c>
      <c r="B34" t="s">
        <v>13</v>
      </c>
      <c r="C34" t="s">
        <v>13</v>
      </c>
      <c r="D34" t="s">
        <v>141</v>
      </c>
      <c r="E34">
        <v>797730</v>
      </c>
      <c r="F34">
        <v>889625</v>
      </c>
    </row>
    <row r="35" spans="1:6">
      <c r="A35" t="s">
        <v>406</v>
      </c>
      <c r="B35" t="s">
        <v>169</v>
      </c>
      <c r="C35" t="s">
        <v>168</v>
      </c>
      <c r="D35" t="s">
        <v>165</v>
      </c>
      <c r="E35">
        <v>647539</v>
      </c>
      <c r="F35">
        <v>906725</v>
      </c>
    </row>
    <row r="36" spans="1:6">
      <c r="A36" t="s">
        <v>407</v>
      </c>
      <c r="B36" t="s">
        <v>170</v>
      </c>
      <c r="C36" t="s">
        <v>170</v>
      </c>
      <c r="D36" t="s">
        <v>165</v>
      </c>
      <c r="E36">
        <v>768</v>
      </c>
      <c r="F36">
        <v>2347</v>
      </c>
    </row>
    <row r="37" spans="1:6">
      <c r="A37" t="s">
        <v>400</v>
      </c>
      <c r="B37" t="s">
        <v>172</v>
      </c>
      <c r="C37" t="s">
        <v>172</v>
      </c>
      <c r="D37" t="s">
        <v>141</v>
      </c>
      <c r="E37">
        <v>15984</v>
      </c>
      <c r="F37">
        <v>19208</v>
      </c>
    </row>
    <row r="38" spans="1:6">
      <c r="A38" t="s">
        <v>390</v>
      </c>
      <c r="B38" t="s">
        <v>178</v>
      </c>
      <c r="C38" t="s">
        <v>178</v>
      </c>
      <c r="D38" t="s">
        <v>80</v>
      </c>
      <c r="E38">
        <v>58470</v>
      </c>
      <c r="F38">
        <v>23258</v>
      </c>
    </row>
    <row r="39" spans="1:6">
      <c r="A39" t="s">
        <v>408</v>
      </c>
      <c r="B39" t="s">
        <v>180</v>
      </c>
      <c r="C39" t="s">
        <v>180</v>
      </c>
      <c r="D39" t="s">
        <v>141</v>
      </c>
      <c r="E39">
        <v>80566</v>
      </c>
      <c r="F39">
        <v>89864</v>
      </c>
    </row>
    <row r="40" spans="1:6">
      <c r="A40" t="s">
        <v>409</v>
      </c>
      <c r="B40" t="s">
        <v>180</v>
      </c>
      <c r="C40" t="s">
        <v>180</v>
      </c>
      <c r="D40" t="s">
        <v>165</v>
      </c>
      <c r="E40">
        <v>0</v>
      </c>
      <c r="F40">
        <v>707516</v>
      </c>
    </row>
    <row r="41" spans="1:6">
      <c r="A41" t="s">
        <v>410</v>
      </c>
      <c r="B41" t="s">
        <v>164</v>
      </c>
      <c r="C41" t="s">
        <v>164</v>
      </c>
      <c r="D41" t="s">
        <v>165</v>
      </c>
      <c r="E41">
        <v>1601057</v>
      </c>
      <c r="F41">
        <v>2638543</v>
      </c>
    </row>
    <row r="42" spans="1:6">
      <c r="A42" t="s">
        <v>411</v>
      </c>
      <c r="B42" t="s">
        <v>67</v>
      </c>
      <c r="C42" t="s">
        <v>67</v>
      </c>
      <c r="D42" t="s">
        <v>181</v>
      </c>
      <c r="E42">
        <v>0</v>
      </c>
      <c r="F42">
        <v>431535</v>
      </c>
    </row>
    <row r="43" spans="1:6">
      <c r="A43" t="s">
        <v>412</v>
      </c>
      <c r="B43" t="s">
        <v>180</v>
      </c>
      <c r="C43" t="s">
        <v>180</v>
      </c>
      <c r="D43" t="s">
        <v>165</v>
      </c>
    </row>
    <row r="44" spans="1:6">
      <c r="A44" t="s">
        <v>413</v>
      </c>
      <c r="B44" t="s">
        <v>181</v>
      </c>
      <c r="C44" t="s">
        <v>181</v>
      </c>
      <c r="D44" t="s">
        <v>165</v>
      </c>
    </row>
    <row r="45" spans="1:6">
      <c r="A45" t="s">
        <v>414</v>
      </c>
      <c r="B45" t="s">
        <v>182</v>
      </c>
      <c r="C45" t="s">
        <v>182</v>
      </c>
      <c r="D45" t="s">
        <v>165</v>
      </c>
      <c r="E45">
        <v>0</v>
      </c>
      <c r="F45">
        <v>0</v>
      </c>
    </row>
    <row r="46" spans="1:6">
      <c r="A46" t="s">
        <v>415</v>
      </c>
      <c r="B46" t="s">
        <v>182</v>
      </c>
      <c r="C46" t="s">
        <v>182</v>
      </c>
      <c r="D46" t="s">
        <v>181</v>
      </c>
    </row>
    <row r="47" spans="1:6">
      <c r="A47" t="s">
        <v>416</v>
      </c>
      <c r="D47" t="s">
        <v>181</v>
      </c>
    </row>
    <row r="48" spans="1:6">
      <c r="A48" t="s">
        <v>417</v>
      </c>
      <c r="D48" t="s">
        <v>181</v>
      </c>
      <c r="E48">
        <v>2709</v>
      </c>
      <c r="F48">
        <v>2693</v>
      </c>
    </row>
    <row r="49" spans="1:6">
      <c r="A49" t="s">
        <v>418</v>
      </c>
      <c r="B49" t="s">
        <v>419</v>
      </c>
      <c r="C49" t="s">
        <v>192</v>
      </c>
      <c r="D49" t="s">
        <v>181</v>
      </c>
    </row>
    <row r="50" spans="1:6">
      <c r="A50" t="s">
        <v>420</v>
      </c>
      <c r="D50" t="s">
        <v>181</v>
      </c>
      <c r="E50">
        <v>-460543</v>
      </c>
      <c r="F50">
        <v>-322735</v>
      </c>
    </row>
    <row r="51" spans="1:6">
      <c r="A51" t="s">
        <v>421</v>
      </c>
      <c r="B51" t="s">
        <v>182</v>
      </c>
      <c r="C51" t="s">
        <v>182</v>
      </c>
      <c r="D51" t="s">
        <v>181</v>
      </c>
      <c r="E51">
        <v>1881494</v>
      </c>
      <c r="F51">
        <v>1781059</v>
      </c>
    </row>
    <row r="52" spans="1:6">
      <c r="A52" t="s">
        <v>422</v>
      </c>
      <c r="B52" t="s">
        <v>187</v>
      </c>
      <c r="C52" t="s">
        <v>187</v>
      </c>
      <c r="D52" t="s">
        <v>181</v>
      </c>
      <c r="E52">
        <v>132842</v>
      </c>
      <c r="F52">
        <v>-338150</v>
      </c>
    </row>
    <row r="53" spans="1:6">
      <c r="A53" t="s">
        <v>423</v>
      </c>
      <c r="B53" t="s">
        <v>189</v>
      </c>
      <c r="C53" t="s">
        <v>189</v>
      </c>
      <c r="D53" t="s">
        <v>181</v>
      </c>
      <c r="E53">
        <v>-5389</v>
      </c>
      <c r="F53">
        <v>-1985</v>
      </c>
    </row>
    <row r="54" spans="1:6">
      <c r="A54" t="s">
        <v>424</v>
      </c>
      <c r="D54" t="s">
        <v>181</v>
      </c>
      <c r="E54">
        <v>1551113</v>
      </c>
      <c r="F54">
        <v>1120882</v>
      </c>
    </row>
    <row r="55" spans="1:6">
      <c r="A55" t="s">
        <v>425</v>
      </c>
      <c r="B55" t="s">
        <v>67</v>
      </c>
      <c r="C55" t="s">
        <v>67</v>
      </c>
      <c r="D55" t="s">
        <v>181</v>
      </c>
      <c r="E55">
        <v>29314</v>
      </c>
      <c r="F55">
        <v>39190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8"/>
  <sheetViews>
    <sheetView topLeftCell="A15" workbookViewId="0">
      <selection activeCell="B27" sqref="B27"/>
    </sheetView>
  </sheetViews>
  <sheetFormatPr defaultRowHeight="12.75"/>
  <cols>
    <col min="1" max="4" width="25.7109375" customWidth="1"/>
  </cols>
  <sheetData>
    <row r="2" spans="1:7">
      <c r="A2" t="s">
        <v>374</v>
      </c>
      <c r="E2">
        <v>2018</v>
      </c>
      <c r="F2">
        <v>2017</v>
      </c>
      <c r="G2">
        <v>2016</v>
      </c>
    </row>
    <row r="3" spans="1:7">
      <c r="A3" t="s">
        <v>426</v>
      </c>
      <c r="B3" t="s">
        <v>427</v>
      </c>
      <c r="C3" t="s">
        <v>26</v>
      </c>
      <c r="D3" t="s">
        <v>427</v>
      </c>
    </row>
    <row r="4" spans="1:7">
      <c r="A4" t="s">
        <v>428</v>
      </c>
      <c r="D4" t="s">
        <v>427</v>
      </c>
      <c r="E4">
        <v>1128263</v>
      </c>
      <c r="F4">
        <v>958187</v>
      </c>
      <c r="G4">
        <v>899299</v>
      </c>
    </row>
    <row r="5" spans="1:7">
      <c r="A5" t="s">
        <v>429</v>
      </c>
      <c r="D5" t="s">
        <v>427</v>
      </c>
      <c r="E5">
        <v>621699</v>
      </c>
      <c r="F5">
        <v>539521</v>
      </c>
      <c r="G5">
        <v>486770</v>
      </c>
    </row>
    <row r="6" spans="1:7">
      <c r="A6" t="s">
        <v>430</v>
      </c>
      <c r="B6" t="s">
        <v>431</v>
      </c>
      <c r="C6" t="s">
        <v>432</v>
      </c>
      <c r="D6" t="s">
        <v>427</v>
      </c>
      <c r="E6">
        <v>-1749962</v>
      </c>
      <c r="F6">
        <v>-1497708</v>
      </c>
      <c r="G6">
        <v>1386069</v>
      </c>
    </row>
    <row r="7" spans="1:7">
      <c r="A7" t="s">
        <v>433</v>
      </c>
      <c r="B7" t="s">
        <v>27</v>
      </c>
      <c r="C7" t="s">
        <v>27</v>
      </c>
      <c r="D7" t="s">
        <v>427</v>
      </c>
    </row>
    <row r="8" spans="1:7">
      <c r="A8" t="s">
        <v>428</v>
      </c>
      <c r="D8" t="s">
        <v>427</v>
      </c>
      <c r="E8">
        <v>357039</v>
      </c>
      <c r="F8">
        <v>295593</v>
      </c>
      <c r="G8">
        <v>276401</v>
      </c>
    </row>
    <row r="9" spans="1:7">
      <c r="A9" t="s">
        <v>429</v>
      </c>
      <c r="D9" t="s">
        <v>427</v>
      </c>
      <c r="E9">
        <v>565504</v>
      </c>
      <c r="F9">
        <v>484591</v>
      </c>
      <c r="G9">
        <v>437154</v>
      </c>
    </row>
    <row r="10" spans="1:7">
      <c r="A10" t="s">
        <v>434</v>
      </c>
      <c r="D10" t="s">
        <v>427</v>
      </c>
      <c r="E10">
        <v>102876</v>
      </c>
      <c r="F10">
        <v>84725</v>
      </c>
      <c r="G10">
        <v>71215</v>
      </c>
    </row>
    <row r="11" spans="1:7">
      <c r="A11" t="s">
        <v>435</v>
      </c>
      <c r="B11" t="s">
        <v>431</v>
      </c>
      <c r="C11" t="s">
        <v>432</v>
      </c>
      <c r="D11" t="s">
        <v>427</v>
      </c>
      <c r="E11">
        <v>1025419</v>
      </c>
      <c r="F11">
        <v>864909</v>
      </c>
      <c r="G11">
        <v>784770</v>
      </c>
    </row>
    <row r="12" spans="1:7">
      <c r="A12" t="s">
        <v>436</v>
      </c>
      <c r="B12" t="s">
        <v>437</v>
      </c>
      <c r="C12" t="s">
        <v>32</v>
      </c>
      <c r="D12" t="s">
        <v>427</v>
      </c>
      <c r="E12">
        <v>724543</v>
      </c>
      <c r="F12">
        <v>632799</v>
      </c>
      <c r="G12">
        <v>601299</v>
      </c>
    </row>
    <row r="13" spans="1:7">
      <c r="A13" t="s">
        <v>438</v>
      </c>
      <c r="B13" t="s">
        <v>36</v>
      </c>
      <c r="C13" t="s">
        <v>36</v>
      </c>
      <c r="D13" t="s">
        <v>427</v>
      </c>
      <c r="E13">
        <v>450967</v>
      </c>
      <c r="F13">
        <v>400688</v>
      </c>
      <c r="G13">
        <v>334521</v>
      </c>
    </row>
    <row r="14" spans="1:7">
      <c r="A14" t="s">
        <v>439</v>
      </c>
      <c r="B14" t="s">
        <v>37</v>
      </c>
      <c r="C14" t="s">
        <v>37</v>
      </c>
      <c r="D14" t="s">
        <v>427</v>
      </c>
      <c r="E14">
        <v>268409</v>
      </c>
      <c r="F14">
        <v>202282</v>
      </c>
      <c r="G14">
        <v>178534</v>
      </c>
    </row>
    <row r="15" spans="1:7">
      <c r="A15" t="s">
        <v>440</v>
      </c>
      <c r="B15" t="s">
        <v>44</v>
      </c>
      <c r="C15" t="s">
        <v>44</v>
      </c>
      <c r="D15" t="s">
        <v>427</v>
      </c>
      <c r="E15">
        <v>58166</v>
      </c>
      <c r="F15">
        <v>0</v>
      </c>
      <c r="G15">
        <v>4650</v>
      </c>
    </row>
    <row r="16" spans="1:7">
      <c r="A16" t="s">
        <v>441</v>
      </c>
      <c r="D16" t="s">
        <v>427</v>
      </c>
      <c r="E16">
        <v>13466</v>
      </c>
      <c r="F16">
        <v>0</v>
      </c>
      <c r="G16">
        <v>0</v>
      </c>
    </row>
    <row r="17" spans="1:7">
      <c r="A17" t="s">
        <v>442</v>
      </c>
      <c r="B17" t="s">
        <v>443</v>
      </c>
      <c r="C17" t="s">
        <v>43</v>
      </c>
      <c r="D17" t="s">
        <v>427</v>
      </c>
      <c r="E17">
        <v>26587</v>
      </c>
      <c r="F17">
        <v>17345</v>
      </c>
      <c r="G17">
        <v>15884</v>
      </c>
    </row>
    <row r="18" spans="1:7">
      <c r="A18" t="s">
        <v>444</v>
      </c>
      <c r="B18" t="s">
        <v>445</v>
      </c>
      <c r="C18" t="s">
        <v>46</v>
      </c>
      <c r="D18" t="s">
        <v>427</v>
      </c>
      <c r="E18">
        <v>-93052</v>
      </c>
      <c r="F18">
        <v>12484</v>
      </c>
      <c r="G18">
        <v>67710</v>
      </c>
    </row>
    <row r="19" spans="1:7">
      <c r="A19" t="s">
        <v>446</v>
      </c>
      <c r="B19" t="s">
        <v>51</v>
      </c>
      <c r="C19" t="s">
        <v>51</v>
      </c>
      <c r="D19" t="s">
        <v>427</v>
      </c>
      <c r="E19">
        <v>-50914</v>
      </c>
      <c r="F19">
        <v>-37540</v>
      </c>
      <c r="G19">
        <v>-29478</v>
      </c>
    </row>
    <row r="20" spans="1:7">
      <c r="A20" t="s">
        <v>447</v>
      </c>
      <c r="B20" t="s">
        <v>56</v>
      </c>
      <c r="C20" t="s">
        <v>56</v>
      </c>
      <c r="D20" t="s">
        <v>427</v>
      </c>
      <c r="E20">
        <v>74</v>
      </c>
      <c r="F20">
        <v>-512</v>
      </c>
      <c r="G20">
        <v>829</v>
      </c>
    </row>
    <row r="21" spans="1:7">
      <c r="A21" t="s">
        <v>448</v>
      </c>
      <c r="D21" t="s">
        <v>427</v>
      </c>
      <c r="E21">
        <v>172258</v>
      </c>
      <c r="F21">
        <v>0</v>
      </c>
      <c r="G21">
        <v>0</v>
      </c>
    </row>
    <row r="22" spans="1:7">
      <c r="A22" t="s">
        <v>449</v>
      </c>
      <c r="B22" t="s">
        <v>44</v>
      </c>
      <c r="C22" t="s">
        <v>44</v>
      </c>
      <c r="D22" t="s">
        <v>427</v>
      </c>
      <c r="E22">
        <v>-15487</v>
      </c>
      <c r="F22">
        <v>-165290</v>
      </c>
      <c r="G22">
        <v>0</v>
      </c>
    </row>
    <row r="23" spans="1:7">
      <c r="A23" t="s">
        <v>450</v>
      </c>
      <c r="B23" t="s">
        <v>56</v>
      </c>
      <c r="C23" t="s">
        <v>56</v>
      </c>
      <c r="D23" t="s">
        <v>427</v>
      </c>
      <c r="E23">
        <v>259</v>
      </c>
      <c r="F23">
        <v>821</v>
      </c>
      <c r="G23">
        <v>-7501</v>
      </c>
    </row>
    <row r="24" spans="1:7">
      <c r="A24" t="s">
        <v>451</v>
      </c>
      <c r="B24" t="s">
        <v>452</v>
      </c>
      <c r="C24" t="s">
        <v>61</v>
      </c>
      <c r="D24" t="s">
        <v>427</v>
      </c>
      <c r="E24">
        <v>13138</v>
      </c>
      <c r="F24">
        <v>-190037</v>
      </c>
      <c r="G24">
        <v>31560</v>
      </c>
    </row>
    <row r="25" spans="1:7">
      <c r="A25" t="s">
        <v>453</v>
      </c>
      <c r="B25" t="s">
        <v>62</v>
      </c>
      <c r="C25" t="s">
        <v>62</v>
      </c>
      <c r="D25" t="s">
        <v>427</v>
      </c>
      <c r="E25">
        <v>-469</v>
      </c>
      <c r="F25">
        <v>5514</v>
      </c>
      <c r="G25">
        <v>-309</v>
      </c>
    </row>
    <row r="26" spans="1:7">
      <c r="A26" t="s">
        <v>454</v>
      </c>
      <c r="B26" t="s">
        <v>455</v>
      </c>
      <c r="C26" t="s">
        <v>33</v>
      </c>
      <c r="D26" t="s">
        <v>427</v>
      </c>
      <c r="E26">
        <v>12669</v>
      </c>
      <c r="F26">
        <v>-184523</v>
      </c>
      <c r="G26">
        <v>31251</v>
      </c>
    </row>
    <row r="27" spans="1:7">
      <c r="A27" t="s">
        <v>456</v>
      </c>
      <c r="B27" t="s">
        <v>58</v>
      </c>
      <c r="C27" t="s">
        <v>58</v>
      </c>
      <c r="D27" t="s">
        <v>427</v>
      </c>
      <c r="E27">
        <v>-72836</v>
      </c>
      <c r="F27">
        <v>-11915</v>
      </c>
      <c r="G27">
        <v>-46344</v>
      </c>
    </row>
    <row r="28" spans="1:7">
      <c r="A28" t="s">
        <v>457</v>
      </c>
      <c r="D28" t="s">
        <v>427</v>
      </c>
      <c r="E28">
        <v>500471</v>
      </c>
      <c r="F28">
        <v>0</v>
      </c>
      <c r="G28">
        <v>0</v>
      </c>
    </row>
    <row r="29" spans="1:7">
      <c r="A29" t="s">
        <v>458</v>
      </c>
      <c r="D29" t="s">
        <v>427</v>
      </c>
      <c r="E29">
        <v>-32497</v>
      </c>
      <c r="F29">
        <v>42263</v>
      </c>
      <c r="G29">
        <v>18123</v>
      </c>
    </row>
    <row r="30" spans="1:7">
      <c r="A30" t="s">
        <v>459</v>
      </c>
      <c r="B30" t="s">
        <v>58</v>
      </c>
      <c r="C30" t="s">
        <v>58</v>
      </c>
      <c r="D30" t="s">
        <v>427</v>
      </c>
      <c r="E30">
        <v>395138</v>
      </c>
      <c r="F30">
        <v>30348</v>
      </c>
      <c r="G30">
        <v>-28221</v>
      </c>
    </row>
    <row r="31" spans="1:7">
      <c r="A31" t="s">
        <v>460</v>
      </c>
      <c r="D31" t="s">
        <v>427</v>
      </c>
      <c r="E31">
        <v>407807</v>
      </c>
      <c r="F31">
        <v>-154175</v>
      </c>
      <c r="G31">
        <v>3030</v>
      </c>
    </row>
    <row r="32" spans="1:7">
      <c r="A32" t="s">
        <v>461</v>
      </c>
      <c r="B32" t="s">
        <v>462</v>
      </c>
      <c r="C32" t="s">
        <v>67</v>
      </c>
      <c r="D32" t="s">
        <v>427</v>
      </c>
      <c r="E32">
        <v>4527</v>
      </c>
      <c r="F32">
        <v>1566</v>
      </c>
      <c r="G32">
        <v>-146</v>
      </c>
    </row>
    <row r="33" spans="1:7">
      <c r="A33" t="s">
        <v>463</v>
      </c>
      <c r="D33" t="s">
        <v>427</v>
      </c>
      <c r="E33">
        <v>-48594</v>
      </c>
      <c r="F33">
        <v>-43850</v>
      </c>
      <c r="G33">
        <v>-28536</v>
      </c>
    </row>
    <row r="34" spans="1:7">
      <c r="A34" t="s">
        <v>464</v>
      </c>
      <c r="D34" t="s">
        <v>427</v>
      </c>
    </row>
    <row r="35" spans="1:7">
      <c r="A35" t="s">
        <v>465</v>
      </c>
      <c r="D35" t="s">
        <v>427</v>
      </c>
      <c r="E35">
        <v>363740</v>
      </c>
      <c r="F35">
        <v>-196459</v>
      </c>
      <c r="G35">
        <v>-25652</v>
      </c>
    </row>
    <row r="36" spans="1:7">
      <c r="A36" t="s">
        <v>464</v>
      </c>
      <c r="D36" t="s">
        <v>427</v>
      </c>
    </row>
    <row r="37" spans="1:7">
      <c r="A37" t="s">
        <v>466</v>
      </c>
      <c r="D37" t="s">
        <v>427</v>
      </c>
    </row>
    <row r="38" spans="1:7">
      <c r="A38" t="s">
        <v>467</v>
      </c>
      <c r="D38" t="s">
        <v>427</v>
      </c>
    </row>
    <row r="39" spans="1:7">
      <c r="A39" t="s">
        <v>468</v>
      </c>
      <c r="D39" t="s">
        <v>427</v>
      </c>
      <c r="E39">
        <v>10</v>
      </c>
      <c r="F39">
        <v>-102</v>
      </c>
      <c r="G39">
        <v>17</v>
      </c>
    </row>
    <row r="40" spans="1:7">
      <c r="A40" t="s">
        <v>469</v>
      </c>
      <c r="D40" t="s">
        <v>427</v>
      </c>
      <c r="E40">
        <v>197</v>
      </c>
      <c r="F40">
        <v>-7</v>
      </c>
      <c r="G40">
        <v>-31</v>
      </c>
    </row>
    <row r="41" spans="1:7">
      <c r="A41" t="s">
        <v>464</v>
      </c>
      <c r="D41" t="s">
        <v>427</v>
      </c>
    </row>
    <row r="42" spans="1:7">
      <c r="A42" t="s">
        <v>470</v>
      </c>
      <c r="D42" t="s">
        <v>427</v>
      </c>
      <c r="E42">
        <v>207</v>
      </c>
      <c r="F42">
        <v>-109</v>
      </c>
      <c r="G42">
        <v>-14</v>
      </c>
    </row>
    <row r="43" spans="1:7">
      <c r="A43" t="s">
        <v>471</v>
      </c>
      <c r="D43" t="s">
        <v>427</v>
      </c>
    </row>
    <row r="44" spans="1:7">
      <c r="A44" t="s">
        <v>468</v>
      </c>
      <c r="D44" t="s">
        <v>427</v>
      </c>
      <c r="E44">
        <v>10</v>
      </c>
      <c r="F44">
        <v>-102</v>
      </c>
      <c r="G44">
        <v>17</v>
      </c>
    </row>
    <row r="45" spans="1:7">
      <c r="A45" t="s">
        <v>469</v>
      </c>
      <c r="B45" t="s">
        <v>58</v>
      </c>
      <c r="C45" t="s">
        <v>58</v>
      </c>
      <c r="D45" t="s">
        <v>427</v>
      </c>
      <c r="E45">
        <v>-194</v>
      </c>
      <c r="F45">
        <v>-7</v>
      </c>
      <c r="G45">
        <v>-31</v>
      </c>
    </row>
    <row r="46" spans="1:7">
      <c r="A46" t="s">
        <v>464</v>
      </c>
      <c r="D46" t="s">
        <v>427</v>
      </c>
    </row>
    <row r="47" spans="1:7">
      <c r="D47" t="s">
        <v>427</v>
      </c>
    </row>
    <row r="48" spans="1:7">
      <c r="A48" t="s">
        <v>472</v>
      </c>
      <c r="D48" t="s">
        <v>427</v>
      </c>
      <c r="E48">
        <v>2018</v>
      </c>
      <c r="F48">
        <v>2017</v>
      </c>
      <c r="G48">
        <v>2016</v>
      </c>
    </row>
    <row r="49" spans="1:7">
      <c r="A49" t="s">
        <v>460</v>
      </c>
      <c r="B49" t="s">
        <v>70</v>
      </c>
      <c r="C49" t="s">
        <v>70</v>
      </c>
      <c r="D49" t="s">
        <v>427</v>
      </c>
      <c r="E49">
        <v>407807</v>
      </c>
      <c r="F49">
        <v>-154175</v>
      </c>
      <c r="G49">
        <v>3030</v>
      </c>
    </row>
    <row r="50" spans="1:7">
      <c r="A50" t="s">
        <v>473</v>
      </c>
      <c r="B50" t="s">
        <v>474</v>
      </c>
      <c r="C50" t="s">
        <v>474</v>
      </c>
      <c r="D50" t="s">
        <v>427</v>
      </c>
    </row>
    <row r="51" spans="1:7">
      <c r="A51" t="s">
        <v>475</v>
      </c>
      <c r="B51" t="s">
        <v>59</v>
      </c>
      <c r="C51" t="s">
        <v>59</v>
      </c>
      <c r="D51" t="s">
        <v>427</v>
      </c>
      <c r="E51">
        <v>-2908</v>
      </c>
      <c r="F51">
        <v>-3352</v>
      </c>
      <c r="G51">
        <v>-1528</v>
      </c>
    </row>
    <row r="52" spans="1:7">
      <c r="A52" t="s">
        <v>476</v>
      </c>
      <c r="B52" t="s">
        <v>48</v>
      </c>
      <c r="C52" t="s">
        <v>48</v>
      </c>
      <c r="D52" t="s">
        <v>427</v>
      </c>
      <c r="E52">
        <v>0</v>
      </c>
      <c r="F52">
        <v>56359</v>
      </c>
      <c r="G52">
        <v>-56359</v>
      </c>
    </row>
    <row r="53" spans="1:7">
      <c r="A53" t="s">
        <v>477</v>
      </c>
      <c r="B53" t="s">
        <v>72</v>
      </c>
      <c r="C53" t="s">
        <v>72</v>
      </c>
      <c r="D53" t="s">
        <v>427</v>
      </c>
      <c r="E53">
        <v>-873</v>
      </c>
      <c r="F53">
        <v>114</v>
      </c>
      <c r="G53">
        <v>597</v>
      </c>
    </row>
    <row r="54" spans="1:7">
      <c r="A54" t="s">
        <v>478</v>
      </c>
      <c r="B54" t="s">
        <v>479</v>
      </c>
      <c r="C54" t="s">
        <v>474</v>
      </c>
      <c r="D54" t="s">
        <v>427</v>
      </c>
      <c r="E54">
        <v>-3781</v>
      </c>
      <c r="F54">
        <v>59825</v>
      </c>
      <c r="G54">
        <v>-57290</v>
      </c>
    </row>
    <row r="55" spans="1:7">
      <c r="A55" t="s">
        <v>480</v>
      </c>
      <c r="B55" t="s">
        <v>62</v>
      </c>
      <c r="C55" t="s">
        <v>62</v>
      </c>
      <c r="D55" t="s">
        <v>427</v>
      </c>
      <c r="E55">
        <v>377</v>
      </c>
      <c r="F55">
        <v>19</v>
      </c>
      <c r="G55">
        <v>-297</v>
      </c>
    </row>
    <row r="56" spans="1:7">
      <c r="A56" t="s">
        <v>481</v>
      </c>
      <c r="B56" t="s">
        <v>479</v>
      </c>
      <c r="C56" t="s">
        <v>474</v>
      </c>
      <c r="D56" t="s">
        <v>427</v>
      </c>
      <c r="E56">
        <v>-3404</v>
      </c>
      <c r="F56">
        <v>59844</v>
      </c>
      <c r="G56">
        <v>-57587</v>
      </c>
    </row>
    <row r="57" spans="1:7">
      <c r="A57" t="s">
        <v>482</v>
      </c>
      <c r="B57" t="s">
        <v>474</v>
      </c>
      <c r="C57" t="s">
        <v>474</v>
      </c>
      <c r="D57" t="s">
        <v>427</v>
      </c>
      <c r="E57">
        <v>404403</v>
      </c>
      <c r="F57">
        <v>-94331</v>
      </c>
      <c r="G57">
        <v>-54557</v>
      </c>
    </row>
    <row r="58" spans="1:7">
      <c r="A58" t="s">
        <v>483</v>
      </c>
      <c r="B58" t="s">
        <v>67</v>
      </c>
      <c r="C58" t="s">
        <v>67</v>
      </c>
      <c r="D58" t="s">
        <v>427</v>
      </c>
      <c r="E58">
        <v>4527</v>
      </c>
      <c r="F58">
        <v>1566</v>
      </c>
      <c r="G58">
        <v>-146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8"/>
  <sheetViews>
    <sheetView workbookViewId="0"/>
  </sheetViews>
  <sheetFormatPr defaultRowHeight="12.75"/>
  <cols>
    <col min="1" max="4" width="25.7109375" customWidth="1"/>
  </cols>
  <sheetData>
    <row r="3" spans="1:7">
      <c r="F3">
        <v>31</v>
      </c>
    </row>
    <row r="4" spans="1:7">
      <c r="A4" t="s">
        <v>472</v>
      </c>
      <c r="E4">
        <v>2018</v>
      </c>
      <c r="F4">
        <v>2017</v>
      </c>
      <c r="G4">
        <v>2016</v>
      </c>
    </row>
    <row r="5" spans="1:7">
      <c r="A5" t="s">
        <v>484</v>
      </c>
      <c r="B5" t="s">
        <v>231</v>
      </c>
      <c r="C5" t="s">
        <v>231</v>
      </c>
      <c r="D5" t="s">
        <v>485</v>
      </c>
    </row>
    <row r="6" spans="1:7">
      <c r="A6" t="s">
        <v>460</v>
      </c>
      <c r="B6" t="s">
        <v>232</v>
      </c>
      <c r="C6" t="s">
        <v>232</v>
      </c>
      <c r="D6" t="s">
        <v>485</v>
      </c>
      <c r="E6">
        <v>407807</v>
      </c>
      <c r="F6">
        <v>-154175</v>
      </c>
      <c r="G6">
        <v>3030</v>
      </c>
    </row>
    <row r="7" spans="1:7">
      <c r="A7" t="s">
        <v>486</v>
      </c>
      <c r="E7">
        <v>395138</v>
      </c>
      <c r="F7">
        <v>30348</v>
      </c>
      <c r="G7">
        <v>-28221</v>
      </c>
    </row>
    <row r="8" spans="1:7">
      <c r="A8" t="s">
        <v>487</v>
      </c>
      <c r="E8">
        <v>12669</v>
      </c>
      <c r="F8">
        <v>-184523</v>
      </c>
      <c r="G8">
        <v>31251</v>
      </c>
    </row>
    <row r="9" spans="1:7">
      <c r="A9" t="s">
        <v>488</v>
      </c>
    </row>
    <row r="10" spans="1:7">
      <c r="A10" t="s">
        <v>489</v>
      </c>
      <c r="B10" t="s">
        <v>236</v>
      </c>
      <c r="C10" t="s">
        <v>236</v>
      </c>
      <c r="D10" t="s">
        <v>485</v>
      </c>
      <c r="E10">
        <v>192346</v>
      </c>
      <c r="F10">
        <v>157328</v>
      </c>
      <c r="G10">
        <v>136328</v>
      </c>
    </row>
    <row r="11" spans="1:7">
      <c r="A11" t="s">
        <v>490</v>
      </c>
      <c r="B11" t="s">
        <v>248</v>
      </c>
      <c r="C11" t="s">
        <v>248</v>
      </c>
      <c r="D11" t="s">
        <v>485</v>
      </c>
      <c r="E11">
        <v>34638</v>
      </c>
      <c r="F11">
        <v>36540</v>
      </c>
      <c r="G11">
        <v>37093</v>
      </c>
    </row>
    <row r="12" spans="1:7">
      <c r="A12" t="s">
        <v>491</v>
      </c>
      <c r="E12">
        <v>4144</v>
      </c>
      <c r="F12">
        <v>-10228</v>
      </c>
      <c r="G12">
        <v>-4520</v>
      </c>
    </row>
    <row r="13" spans="1:7">
      <c r="A13" t="s">
        <v>440</v>
      </c>
      <c r="B13" t="s">
        <v>236</v>
      </c>
      <c r="C13" t="s">
        <v>236</v>
      </c>
      <c r="D13" t="s">
        <v>485</v>
      </c>
      <c r="E13">
        <v>58166</v>
      </c>
      <c r="F13">
        <v>0</v>
      </c>
      <c r="G13">
        <v>4650</v>
      </c>
    </row>
    <row r="14" spans="1:7">
      <c r="A14" t="s">
        <v>441</v>
      </c>
      <c r="E14">
        <v>13466</v>
      </c>
      <c r="F14">
        <v>0</v>
      </c>
      <c r="G14">
        <v>0</v>
      </c>
    </row>
    <row r="15" spans="1:7">
      <c r="A15" t="s">
        <v>449</v>
      </c>
      <c r="B15" t="s">
        <v>240</v>
      </c>
      <c r="C15" t="s">
        <v>240</v>
      </c>
      <c r="E15">
        <v>15487</v>
      </c>
      <c r="F15">
        <v>165290</v>
      </c>
      <c r="G15">
        <v>0</v>
      </c>
    </row>
    <row r="16" spans="1:7">
      <c r="A16" t="s">
        <v>492</v>
      </c>
      <c r="E16">
        <v>-259</v>
      </c>
      <c r="F16">
        <v>-821</v>
      </c>
      <c r="G16">
        <v>7501</v>
      </c>
    </row>
    <row r="17" spans="1:7">
      <c r="A17" t="s">
        <v>448</v>
      </c>
      <c r="E17">
        <v>-172258</v>
      </c>
      <c r="F17">
        <v>0</v>
      </c>
      <c r="G17">
        <v>0</v>
      </c>
    </row>
    <row r="18" spans="1:7">
      <c r="A18" t="s">
        <v>493</v>
      </c>
      <c r="B18" t="s">
        <v>232</v>
      </c>
      <c r="C18" t="s">
        <v>232</v>
      </c>
      <c r="E18">
        <v>-9079</v>
      </c>
      <c r="F18">
        <v>3726</v>
      </c>
      <c r="G18">
        <v>3526</v>
      </c>
    </row>
    <row r="19" spans="1:7">
      <c r="A19" t="s">
        <v>494</v>
      </c>
      <c r="B19" t="s">
        <v>251</v>
      </c>
      <c r="C19" t="s">
        <v>251</v>
      </c>
      <c r="D19" t="s">
        <v>485</v>
      </c>
    </row>
    <row r="20" spans="1:7">
      <c r="A20" t="s">
        <v>495</v>
      </c>
      <c r="B20" t="s">
        <v>264</v>
      </c>
      <c r="C20" t="s">
        <v>264</v>
      </c>
      <c r="D20" t="s">
        <v>485</v>
      </c>
      <c r="E20">
        <v>-109134</v>
      </c>
      <c r="F20">
        <v>-95189</v>
      </c>
      <c r="G20">
        <v>-8918</v>
      </c>
    </row>
    <row r="21" spans="1:7">
      <c r="A21" t="s">
        <v>496</v>
      </c>
      <c r="B21" t="s">
        <v>264</v>
      </c>
      <c r="C21" t="s">
        <v>264</v>
      </c>
      <c r="D21" t="s">
        <v>485</v>
      </c>
      <c r="E21">
        <v>-55818</v>
      </c>
      <c r="F21">
        <v>13219</v>
      </c>
      <c r="G21">
        <v>4454</v>
      </c>
    </row>
    <row r="22" spans="1:7">
      <c r="A22" t="s">
        <v>396</v>
      </c>
      <c r="B22" t="s">
        <v>275</v>
      </c>
      <c r="C22" t="s">
        <v>275</v>
      </c>
      <c r="D22" t="s">
        <v>485</v>
      </c>
      <c r="E22">
        <v>-19159</v>
      </c>
      <c r="F22">
        <v>-19785</v>
      </c>
      <c r="G22">
        <v>45524</v>
      </c>
    </row>
    <row r="23" spans="1:7">
      <c r="A23" t="s">
        <v>364</v>
      </c>
      <c r="B23" t="s">
        <v>277</v>
      </c>
      <c r="C23" t="s">
        <v>277</v>
      </c>
      <c r="D23" t="s">
        <v>485</v>
      </c>
      <c r="E23">
        <v>40484</v>
      </c>
      <c r="F23">
        <v>10131</v>
      </c>
      <c r="G23">
        <v>-2774</v>
      </c>
    </row>
    <row r="24" spans="1:7">
      <c r="A24" t="s">
        <v>398</v>
      </c>
      <c r="B24" t="s">
        <v>277</v>
      </c>
      <c r="C24" t="s">
        <v>277</v>
      </c>
      <c r="D24" t="s">
        <v>485</v>
      </c>
      <c r="E24">
        <v>13440</v>
      </c>
      <c r="F24">
        <v>18717</v>
      </c>
      <c r="G24">
        <v>-10514</v>
      </c>
    </row>
    <row r="25" spans="1:7">
      <c r="A25" t="s">
        <v>400</v>
      </c>
      <c r="B25" t="s">
        <v>269</v>
      </c>
      <c r="C25" t="s">
        <v>269</v>
      </c>
      <c r="D25" t="s">
        <v>485</v>
      </c>
      <c r="E25">
        <v>58010</v>
      </c>
      <c r="F25">
        <v>112684</v>
      </c>
      <c r="G25">
        <v>-11418</v>
      </c>
    </row>
    <row r="26" spans="1:7">
      <c r="A26" t="s">
        <v>408</v>
      </c>
      <c r="B26" t="s">
        <v>277</v>
      </c>
      <c r="C26" t="s">
        <v>277</v>
      </c>
      <c r="D26" t="s">
        <v>485</v>
      </c>
      <c r="E26">
        <v>12091</v>
      </c>
      <c r="F26">
        <v>17969</v>
      </c>
      <c r="G26">
        <v>2165</v>
      </c>
    </row>
    <row r="27" spans="1:7">
      <c r="A27" t="s">
        <v>497</v>
      </c>
      <c r="D27" t="s">
        <v>485</v>
      </c>
      <c r="E27">
        <v>89234</v>
      </c>
      <c r="F27">
        <v>225058</v>
      </c>
      <c r="G27">
        <v>234348</v>
      </c>
    </row>
    <row r="28" spans="1:7">
      <c r="A28" t="s">
        <v>498</v>
      </c>
      <c r="D28" t="s">
        <v>485</v>
      </c>
      <c r="E28">
        <v>-21343</v>
      </c>
      <c r="F28">
        <v>54357</v>
      </c>
      <c r="G28">
        <v>34656</v>
      </c>
    </row>
    <row r="29" spans="1:7">
      <c r="A29" t="s">
        <v>499</v>
      </c>
      <c r="B29" t="s">
        <v>285</v>
      </c>
      <c r="C29" t="s">
        <v>285</v>
      </c>
      <c r="D29" t="s">
        <v>485</v>
      </c>
      <c r="E29">
        <v>67891</v>
      </c>
      <c r="F29">
        <v>279415</v>
      </c>
      <c r="G29">
        <v>269004</v>
      </c>
    </row>
    <row r="30" spans="1:7">
      <c r="A30" t="s">
        <v>500</v>
      </c>
      <c r="B30" t="s">
        <v>286</v>
      </c>
      <c r="C30" t="s">
        <v>286</v>
      </c>
      <c r="D30" t="s">
        <v>501</v>
      </c>
    </row>
    <row r="31" spans="1:7">
      <c r="A31" t="s">
        <v>502</v>
      </c>
      <c r="B31" t="s">
        <v>287</v>
      </c>
      <c r="C31" t="s">
        <v>287</v>
      </c>
      <c r="D31" t="s">
        <v>501</v>
      </c>
      <c r="E31">
        <v>-31309</v>
      </c>
      <c r="F31">
        <v>-38759</v>
      </c>
      <c r="G31">
        <v>-32107</v>
      </c>
    </row>
    <row r="32" spans="1:7">
      <c r="A32" t="s">
        <v>503</v>
      </c>
      <c r="B32" t="s">
        <v>289</v>
      </c>
      <c r="C32" t="s">
        <v>289</v>
      </c>
      <c r="D32" t="s">
        <v>501</v>
      </c>
      <c r="E32">
        <v>-113308</v>
      </c>
      <c r="F32">
        <v>-118241</v>
      </c>
      <c r="G32">
        <v>-92179</v>
      </c>
    </row>
    <row r="33" spans="1:7">
      <c r="A33" t="s">
        <v>504</v>
      </c>
      <c r="B33" t="s">
        <v>287</v>
      </c>
      <c r="C33" t="s">
        <v>287</v>
      </c>
      <c r="D33" t="s">
        <v>501</v>
      </c>
      <c r="E33">
        <v>-177233</v>
      </c>
      <c r="F33">
        <v>-169823</v>
      </c>
      <c r="G33">
        <v>-99837</v>
      </c>
    </row>
    <row r="34" spans="1:7">
      <c r="A34" t="s">
        <v>505</v>
      </c>
      <c r="D34" t="s">
        <v>501</v>
      </c>
      <c r="E34">
        <v>807764</v>
      </c>
      <c r="F34">
        <v>0</v>
      </c>
      <c r="G34">
        <v>0</v>
      </c>
    </row>
    <row r="35" spans="1:7">
      <c r="A35" t="s">
        <v>506</v>
      </c>
      <c r="B35" t="s">
        <v>290</v>
      </c>
      <c r="C35" t="s">
        <v>290</v>
      </c>
      <c r="D35" t="s">
        <v>501</v>
      </c>
      <c r="E35">
        <v>-16934</v>
      </c>
      <c r="F35">
        <v>-5606</v>
      </c>
      <c r="G35">
        <v>-21185</v>
      </c>
    </row>
    <row r="36" spans="1:7">
      <c r="A36" t="s">
        <v>507</v>
      </c>
      <c r="D36" t="s">
        <v>501</v>
      </c>
      <c r="E36">
        <v>54</v>
      </c>
      <c r="F36">
        <v>215</v>
      </c>
      <c r="G36">
        <v>37</v>
      </c>
    </row>
    <row r="37" spans="1:7">
      <c r="A37" t="s">
        <v>508</v>
      </c>
      <c r="D37" t="s">
        <v>501</v>
      </c>
      <c r="E37">
        <v>469034</v>
      </c>
      <c r="F37">
        <v>-332214</v>
      </c>
      <c r="G37">
        <v>-245271</v>
      </c>
    </row>
    <row r="38" spans="1:7">
      <c r="A38" t="s">
        <v>509</v>
      </c>
      <c r="B38" t="s">
        <v>296</v>
      </c>
      <c r="C38" t="s">
        <v>296</v>
      </c>
      <c r="D38" t="s">
        <v>501</v>
      </c>
      <c r="E38">
        <v>-221021</v>
      </c>
      <c r="F38">
        <v>-80758</v>
      </c>
      <c r="G38">
        <v>-908735</v>
      </c>
    </row>
    <row r="39" spans="1:7">
      <c r="A39" t="s">
        <v>510</v>
      </c>
      <c r="B39" t="s">
        <v>296</v>
      </c>
      <c r="C39" t="s">
        <v>296</v>
      </c>
      <c r="D39" t="s">
        <v>501</v>
      </c>
      <c r="E39">
        <v>248013</v>
      </c>
      <c r="F39">
        <v>-412972</v>
      </c>
      <c r="G39">
        <v>-1154006</v>
      </c>
    </row>
    <row r="40" spans="1:7">
      <c r="A40" t="s">
        <v>511</v>
      </c>
      <c r="B40" t="s">
        <v>297</v>
      </c>
      <c r="C40" t="s">
        <v>297</v>
      </c>
      <c r="D40" t="s">
        <v>512</v>
      </c>
    </row>
    <row r="41" spans="1:7">
      <c r="A41" t="s">
        <v>513</v>
      </c>
      <c r="B41" t="s">
        <v>298</v>
      </c>
      <c r="C41" t="s">
        <v>298</v>
      </c>
      <c r="D41" t="s">
        <v>512</v>
      </c>
      <c r="E41">
        <v>1283</v>
      </c>
      <c r="F41">
        <v>1568</v>
      </c>
      <c r="G41">
        <v>84</v>
      </c>
    </row>
    <row r="42" spans="1:7">
      <c r="A42" t="s">
        <v>514</v>
      </c>
      <c r="B42" t="s">
        <v>251</v>
      </c>
      <c r="C42" t="s">
        <v>251</v>
      </c>
      <c r="D42" t="s">
        <v>485</v>
      </c>
      <c r="E42">
        <v>0</v>
      </c>
      <c r="F42">
        <v>0</v>
      </c>
      <c r="G42">
        <v>1014</v>
      </c>
    </row>
    <row r="43" spans="1:7">
      <c r="A43" t="s">
        <v>515</v>
      </c>
      <c r="B43" t="s">
        <v>516</v>
      </c>
      <c r="C43" t="s">
        <v>516</v>
      </c>
      <c r="D43" t="s">
        <v>512</v>
      </c>
      <c r="E43">
        <v>-9466</v>
      </c>
      <c r="F43">
        <v>-7269</v>
      </c>
      <c r="G43">
        <v>-8204</v>
      </c>
    </row>
    <row r="44" spans="1:7">
      <c r="A44" t="s">
        <v>517</v>
      </c>
      <c r="B44" t="s">
        <v>516</v>
      </c>
      <c r="C44" t="s">
        <v>516</v>
      </c>
      <c r="D44" t="s">
        <v>512</v>
      </c>
      <c r="E44">
        <v>-553</v>
      </c>
      <c r="F44">
        <v>-1283</v>
      </c>
      <c r="G44">
        <v>-370</v>
      </c>
    </row>
    <row r="45" spans="1:7">
      <c r="A45" t="s">
        <v>518</v>
      </c>
      <c r="D45" t="s">
        <v>512</v>
      </c>
      <c r="E45">
        <v>-713751</v>
      </c>
      <c r="F45">
        <v>-138139</v>
      </c>
      <c r="G45">
        <v>-155170</v>
      </c>
    </row>
    <row r="46" spans="1:7">
      <c r="A46" t="s">
        <v>519</v>
      </c>
      <c r="B46" t="s">
        <v>299</v>
      </c>
      <c r="C46" t="s">
        <v>299</v>
      </c>
      <c r="D46" t="s">
        <v>512</v>
      </c>
      <c r="E46">
        <v>430843</v>
      </c>
      <c r="F46">
        <v>325001</v>
      </c>
      <c r="G46">
        <v>250000</v>
      </c>
    </row>
    <row r="47" spans="1:7">
      <c r="A47" t="s">
        <v>520</v>
      </c>
      <c r="B47" t="s">
        <v>298</v>
      </c>
      <c r="C47" t="s">
        <v>298</v>
      </c>
      <c r="D47" t="s">
        <v>512</v>
      </c>
      <c r="E47">
        <v>-138928</v>
      </c>
      <c r="F47">
        <v>-12077</v>
      </c>
      <c r="G47">
        <v>-121241</v>
      </c>
    </row>
    <row r="48" spans="1:7">
      <c r="A48" t="s">
        <v>521</v>
      </c>
      <c r="D48" t="s">
        <v>512</v>
      </c>
      <c r="E48">
        <v>-4645</v>
      </c>
      <c r="F48">
        <v>0</v>
      </c>
      <c r="G48">
        <v>0</v>
      </c>
    </row>
    <row r="49" spans="1:7">
      <c r="A49" t="s">
        <v>522</v>
      </c>
      <c r="B49" t="s">
        <v>298</v>
      </c>
      <c r="C49" t="s">
        <v>298</v>
      </c>
      <c r="D49" t="s">
        <v>512</v>
      </c>
      <c r="E49">
        <v>-7198</v>
      </c>
      <c r="F49">
        <v>0</v>
      </c>
      <c r="G49">
        <v>0</v>
      </c>
    </row>
    <row r="50" spans="1:7">
      <c r="A50" t="s">
        <v>523</v>
      </c>
      <c r="D50" t="s">
        <v>512</v>
      </c>
      <c r="E50">
        <v>-442415</v>
      </c>
      <c r="F50">
        <v>167801</v>
      </c>
      <c r="G50">
        <v>-33887</v>
      </c>
    </row>
    <row r="51" spans="1:7">
      <c r="A51" t="s">
        <v>524</v>
      </c>
      <c r="B51" t="s">
        <v>311</v>
      </c>
      <c r="C51" t="s">
        <v>311</v>
      </c>
      <c r="D51" t="s">
        <v>512</v>
      </c>
      <c r="E51">
        <v>149432</v>
      </c>
      <c r="F51">
        <v>30784</v>
      </c>
      <c r="G51">
        <v>899158</v>
      </c>
    </row>
    <row r="52" spans="1:7">
      <c r="A52" t="s">
        <v>525</v>
      </c>
      <c r="B52" t="s">
        <v>311</v>
      </c>
      <c r="C52" t="s">
        <v>311</v>
      </c>
      <c r="D52" t="s">
        <v>512</v>
      </c>
      <c r="E52">
        <v>-292983</v>
      </c>
      <c r="F52">
        <v>198585</v>
      </c>
      <c r="G52">
        <v>865271</v>
      </c>
    </row>
    <row r="53" spans="1:7">
      <c r="A53" t="s">
        <v>526</v>
      </c>
      <c r="B53" t="s">
        <v>313</v>
      </c>
      <c r="C53" t="s">
        <v>313</v>
      </c>
      <c r="D53" t="s">
        <v>512</v>
      </c>
      <c r="E53">
        <v>-624</v>
      </c>
      <c r="F53">
        <v>860</v>
      </c>
      <c r="G53">
        <v>-532</v>
      </c>
    </row>
    <row r="54" spans="1:7">
      <c r="A54" t="s">
        <v>527</v>
      </c>
      <c r="B54" t="s">
        <v>527</v>
      </c>
      <c r="C54" t="s">
        <v>312</v>
      </c>
      <c r="D54" t="s">
        <v>512</v>
      </c>
      <c r="E54">
        <v>22297</v>
      </c>
      <c r="F54">
        <v>65888</v>
      </c>
      <c r="G54">
        <v>-20263</v>
      </c>
    </row>
    <row r="55" spans="1:7">
      <c r="A55" t="s">
        <v>528</v>
      </c>
      <c r="B55" t="s">
        <v>529</v>
      </c>
      <c r="C55" t="s">
        <v>315</v>
      </c>
      <c r="D55" t="s">
        <v>512</v>
      </c>
      <c r="E55">
        <v>162498</v>
      </c>
      <c r="F55">
        <v>96610</v>
      </c>
      <c r="G55">
        <v>116873</v>
      </c>
    </row>
    <row r="56" spans="1:7">
      <c r="A56" t="s">
        <v>530</v>
      </c>
      <c r="B56" t="s">
        <v>316</v>
      </c>
      <c r="C56" t="s">
        <v>316</v>
      </c>
      <c r="D56" t="s">
        <v>512</v>
      </c>
      <c r="E56">
        <v>184795</v>
      </c>
      <c r="F56">
        <v>162498</v>
      </c>
      <c r="G56">
        <v>96610</v>
      </c>
    </row>
    <row r="57" spans="1:7">
      <c r="A57" t="s">
        <v>531</v>
      </c>
      <c r="B57" t="s">
        <v>314</v>
      </c>
      <c r="C57" t="s">
        <v>314</v>
      </c>
      <c r="D57" t="s">
        <v>512</v>
      </c>
      <c r="E57">
        <v>0</v>
      </c>
      <c r="F57">
        <v>-31504</v>
      </c>
      <c r="G57">
        <v>-25064</v>
      </c>
    </row>
    <row r="58" spans="1:7">
      <c r="A58" t="s">
        <v>532</v>
      </c>
      <c r="B58" t="s">
        <v>316</v>
      </c>
      <c r="C58" t="s">
        <v>316</v>
      </c>
      <c r="D58" t="s">
        <v>512</v>
      </c>
      <c r="E58">
        <v>184795</v>
      </c>
      <c r="F58">
        <v>130994</v>
      </c>
      <c r="G58">
        <v>71546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EDDD11-F71D-4C3F-A5B7-090C9316C1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5A8212-3334-45F3-9947-009A5E1865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FDC4B8-A664-4AAC-B237-D934AE05709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2021-10-22T05:10:59Z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