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F187" i="1" l="1"/>
  <c r="G212" i="1"/>
  <c r="F212" i="1"/>
  <c r="G187" i="1"/>
  <c r="G184" i="1"/>
  <c r="F184" i="1"/>
  <c r="G113" i="1"/>
  <c r="F113" i="1"/>
  <c r="G89" i="1"/>
  <c r="F89" i="1"/>
  <c r="G36" i="1"/>
  <c r="F36" i="1"/>
  <c r="G24" i="1"/>
  <c r="F24" i="1"/>
  <c r="G433" i="1" l="1"/>
  <c r="G432" i="1"/>
  <c r="F432" i="1"/>
  <c r="F433" i="1" s="1"/>
  <c r="G417" i="1"/>
  <c r="G418" i="1" s="1"/>
  <c r="F417" i="1"/>
  <c r="F418" i="1" s="1"/>
  <c r="F409" i="1"/>
  <c r="F410" i="1" s="1"/>
  <c r="G397" i="1"/>
  <c r="G409" i="1" s="1"/>
  <c r="G410" i="1" s="1"/>
  <c r="F397" i="1"/>
  <c r="M382" i="1"/>
  <c r="L382" i="1"/>
  <c r="O381" i="1"/>
  <c r="N381" i="1"/>
  <c r="M381" i="1"/>
  <c r="L381" i="1"/>
  <c r="K381" i="1"/>
  <c r="J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M371" i="1"/>
  <c r="L371" i="1"/>
  <c r="O370" i="1"/>
  <c r="N370" i="1"/>
  <c r="J370" i="1"/>
  <c r="I369" i="1"/>
  <c r="H369" i="1"/>
  <c r="N368" i="1"/>
  <c r="K368" i="1"/>
  <c r="J368" i="1"/>
  <c r="F368" i="1"/>
  <c r="L366" i="1"/>
  <c r="H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F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O11" i="1"/>
  <c r="N11" i="1"/>
  <c r="M11" i="1"/>
  <c r="L11" i="1"/>
  <c r="L373" i="1" s="1"/>
  <c r="K11" i="1"/>
  <c r="J11" i="1"/>
  <c r="I11" i="1"/>
  <c r="H11" i="1"/>
  <c r="O10" i="1"/>
  <c r="N10" i="1"/>
  <c r="N377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G161" i="1" l="1"/>
  <c r="G8" i="1" s="1"/>
  <c r="G12" i="1" s="1"/>
  <c r="G366" i="1" s="1"/>
  <c r="F161" i="1"/>
  <c r="F8" i="1" s="1"/>
  <c r="F12" i="1" s="1"/>
  <c r="H373" i="1"/>
  <c r="H371" i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H378" i="1"/>
  <c r="J383" i="1"/>
  <c r="M366" i="1"/>
  <c r="K372" i="1"/>
  <c r="I378" i="1"/>
  <c r="G381" i="1"/>
  <c r="K383" i="1"/>
  <c r="I384" i="1"/>
  <c r="L368" i="1"/>
  <c r="J373" i="1"/>
  <c r="H375" i="1"/>
  <c r="N376" i="1"/>
  <c r="L377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N372" i="1"/>
  <c r="H376" i="1"/>
  <c r="L378" i="1"/>
  <c r="H382" i="1"/>
  <c r="G363" i="1"/>
  <c r="O368" i="1"/>
  <c r="O372" i="1"/>
  <c r="I376" i="1"/>
  <c r="O377" i="1"/>
  <c r="M378" i="1"/>
  <c r="I382" i="1"/>
  <c r="F44" i="1"/>
  <c r="H363" i="1"/>
  <c r="H377" i="1"/>
  <c r="G44" i="1"/>
  <c r="I363" i="1"/>
  <c r="G383" i="1" l="1"/>
  <c r="G382" i="1"/>
  <c r="G376" i="1"/>
  <c r="G14" i="1"/>
  <c r="F376" i="1"/>
  <c r="F366" i="1"/>
  <c r="F14" i="1"/>
  <c r="F382" i="1"/>
  <c r="F383" i="1"/>
  <c r="G378" i="1"/>
  <c r="G370" i="1"/>
  <c r="G59" i="1"/>
  <c r="G67" i="1" s="1"/>
  <c r="G71" i="1" s="1"/>
  <c r="F59" i="1"/>
  <c r="F67" i="1" s="1"/>
  <c r="F71" i="1" s="1"/>
  <c r="F378" i="1"/>
  <c r="F370" i="1"/>
  <c r="G373" i="1" l="1"/>
  <c r="G83" i="1"/>
  <c r="G372" i="1"/>
  <c r="G6" i="1"/>
  <c r="F373" i="1"/>
  <c r="F83" i="1"/>
  <c r="F372" i="1"/>
  <c r="F6" i="1"/>
  <c r="F365" i="1" l="1"/>
  <c r="F371" i="1"/>
  <c r="G371" i="1"/>
  <c r="G365" i="1"/>
</calcChain>
</file>

<file path=xl/sharedStrings.xml><?xml version="1.0" encoding="utf-8"?>
<sst xmlns="http://schemas.openxmlformats.org/spreadsheetml/2006/main" count="967" uniqueCount="556">
  <si>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</si>
  <si>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</si>
  <si>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</si>
  <si>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</si>
  <si>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</si>
  <si>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</si>
  <si>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</si>
  <si>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</si>
  <si>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</si>
  <si>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</si>
  <si>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</si>
  <si>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</si>
  <si>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</si>
  <si>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</si>
  <si>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</si>
  <si>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</si>
  <si>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</si>
  <si>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</si>
  <si>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</si>
  <si>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</si>
  <si>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</si>
  <si>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</si>
  <si>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</si>
  <si>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</si>
  <si>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</si>
  <si>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</si>
  <si>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</si>
  <si>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</si>
  <si>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</si>
  <si>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</si>
  <si>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</si>
  <si>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</si>
  <si>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</si>
  <si>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</si>
  <si>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</si>
  <si>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</si>
  <si>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</si>
  <si>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</si>
  <si>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</si>
  <si>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</si>
  <si>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</si>
  <si>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</si>
  <si>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</si>
  <si>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</si>
  <si>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</si>
  <si>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</si>
  <si>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</si>
  <si>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</si>
  <si>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</si>
  <si>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</si>
  <si>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</si>
  <si>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</si>
  <si>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</si>
  <si>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</si>
  <si>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</si>
  <si>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</si>
  <si>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</si>
  <si>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</si>
  <si>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</si>
  <si>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</si>
  <si>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</si>
  <si>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</si>
  <si>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</si>
  <si>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</si>
  <si>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</si>
  <si>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</si>
  <si>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</si>
  <si>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</si>
  <si>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</si>
  <si>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</si>
  <si>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</si>
  <si>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</si>
  <si>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</si>
  <si>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</si>
  <si>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</si>
  <si>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</si>
  <si>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</si>
  <si>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</si>
  <si>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</si>
  <si>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</si>
  <si>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</si>
  <si>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</si>
  <si>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</si>
  <si>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</si>
  <si>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</si>
  <si>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</si>
  <si>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</si>
  <si>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</si>
  <si>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</si>
  <si>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</si>
  <si>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</si>
  <si>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</si>
  <si>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</si>
  <si>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</si>
  <si>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</si>
  <si>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</si>
  <si>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</si>
  <si>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</si>
  <si>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</si>
  <si>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</si>
  <si>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</si>
  <si>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</si>
  <si>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</si>
  <si>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</si>
  <si>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</si>
  <si>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</si>
  <si>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</si>
  <si>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</si>
  <si>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</si>
  <si>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</si>
  <si>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</si>
  <si>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</si>
  <si>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</si>
  <si>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</si>
  <si>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</si>
  <si>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</si>
  <si>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</si>
  <si>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</si>
  <si>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</si>
  <si>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</si>
  <si>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</si>
  <si>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</si>
  <si>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</si>
  <si>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</si>
  <si>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</si>
  <si>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</si>
  <si>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</si>
  <si>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</si>
  <si>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</si>
  <si>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</si>
  <si>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</si>
  <si>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</si>
  <si>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</si>
  <si>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</si>
  <si>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</si>
  <si>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</si>
  <si>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</si>
  <si>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</si>
  <si>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</si>
  <si>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</si>
  <si>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</si>
  <si>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</si>
  <si>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</si>
  <si>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</si>
  <si>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</si>
  <si>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</si>
  <si>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</si>
  <si>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</si>
  <si>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</si>
  <si>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</si>
  <si>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</si>
  <si>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</si>
  <si>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</si>
  <si>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</si>
  <si>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</si>
  <si>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</si>
  <si>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</si>
  <si>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</si>
  <si>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</si>
  <si>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</si>
  <si>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</si>
  <si>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</si>
  <si>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</si>
  <si>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</si>
  <si>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</si>
  <si>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</si>
  <si>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</si>
  <si>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</si>
  <si>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</si>
  <si>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</si>
  <si>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</si>
  <si>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</si>
  <si>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</si>
  <si>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</si>
  <si>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</si>
  <si>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</si>
  <si>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</si>
  <si>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</si>
  <si>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</si>
  <si>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</si>
  <si>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</si>
  <si>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</si>
  <si>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</si>
  <si>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</si>
  <si>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</si>
  <si>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</si>
  <si>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</si>
  <si>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</si>
  <si>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</si>
  <si>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</si>
  <si>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</si>
  <si>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</si>
  <si>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</si>
  <si>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</si>
  <si>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</si>
  <si>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</si>
  <si>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</si>
  <si>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</si>
  <si>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</si>
  <si>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</si>
  <si>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</si>
  <si>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</si>
  <si>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</si>
  <si>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</si>
  <si>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</si>
  <si>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</si>
  <si>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</si>
  <si>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</si>
  <si>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</si>
  <si>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</si>
  <si>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</si>
  <si>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</si>
  <si>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</si>
  <si>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</si>
  <si>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</si>
  <si>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</si>
  <si>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</si>
  <si>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</si>
  <si>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</si>
  <si>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</si>
  <si>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</si>
  <si>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</si>
  <si>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</si>
  <si>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</si>
  <si>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</si>
  <si>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</si>
  <si>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</si>
  <si>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</si>
  <si>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</si>
  <si>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</si>
  <si>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</si>
  <si>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</si>
  <si>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</si>
  <si>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</si>
  <si>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</si>
  <si>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</si>
  <si>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</si>
  <si>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</si>
  <si>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</si>
  <si>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</si>
  <si>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</si>
  <si>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</si>
  <si>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</si>
  <si>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</si>
  <si>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</si>
  <si>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</si>
  <si>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</si>
  <si>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</si>
  <si>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</si>
  <si>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</si>
  <si>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</si>
  <si>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</si>
  <si>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</si>
  <si>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</si>
  <si>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</si>
  <si>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</si>
  <si>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</si>
  <si>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</si>
  <si>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</si>
  <si>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</si>
  <si>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</si>
  <si>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</si>
  <si>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</si>
  <si>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</si>
  <si>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</si>
  <si>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</si>
  <si>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</si>
  <si>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</si>
  <si>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</si>
  <si>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</si>
  <si>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</si>
  <si>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</si>
  <si>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</si>
  <si>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</si>
  <si>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</si>
  <si>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</si>
  <si>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</si>
  <si>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</si>
  <si>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</si>
  <si>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</si>
  <si>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</si>
  <si>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</si>
  <si>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</si>
  <si>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</si>
  <si>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</si>
  <si>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</si>
  <si>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</si>
  <si>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</si>
  <si>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</si>
  <si>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</si>
  <si>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</si>
  <si>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</si>
  <si>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</si>
  <si>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</si>
  <si>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</si>
  <si>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</si>
  <si>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</si>
  <si>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</si>
  <si>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</si>
  <si>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</si>
  <si>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</si>
  <si>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</si>
  <si>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</si>
  <si>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</si>
  <si>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</si>
  <si>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</si>
  <si>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</si>
  <si>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</si>
  <si>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</si>
  <si>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</si>
  <si>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</si>
  <si>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</si>
  <si>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</si>
  <si>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</si>
  <si>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</si>
  <si>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</si>
  <si>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</si>
  <si>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</si>
  <si>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</si>
  <si>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</si>
  <si>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</si>
  <si>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</si>
  <si>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</si>
  <si>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</si>
  <si>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</si>
  <si>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</si>
  <si>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</si>
  <si>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</si>
  <si>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</si>
  <si>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</si>
  <si>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</si>
  <si>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</si>
  <si>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</si>
  <si>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</si>
  <si>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</si>
  <si>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</si>
  <si>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</si>
  <si>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</si>
  <si>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</si>
  <si>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</si>
  <si>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</si>
  <si>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</si>
  <si>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</si>
  <si>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</si>
  <si>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</si>
  <si>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</si>
  <si>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</si>
  <si>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</si>
  <si>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</si>
  <si>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</si>
  <si>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</si>
  <si>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</si>
  <si>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</si>
  <si>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</si>
  <si>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</si>
  <si>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</si>
  <si>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</si>
  <si>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</si>
  <si>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</si>
  <si>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</si>
  <si>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</si>
  <si>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</si>
  <si>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</si>
  <si>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</si>
  <si>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</si>
  <si>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</si>
  <si>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</si>
  <si>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</si>
  <si>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</si>
  <si>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</si>
  <si>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</si>
  <si>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</si>
  <si>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</si>
  <si>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</si>
  <si>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AMERCO AND CONSOLIDATED SUBSIDIARIES</t>
  </si>
  <si>
    <t>CONSOLIDATED BALANCE SHEETS</t>
  </si>
  <si>
    <t>ASSETS</t>
  </si>
  <si>
    <t>Cash and cash equivalents</t>
  </si>
  <si>
    <t>Reinsurance recoverables and trade receivables, net</t>
  </si>
  <si>
    <t>Inventories, net</t>
  </si>
  <si>
    <t>Investments, fixed maturities and marketable equities</t>
  </si>
  <si>
    <t>Investments, other</t>
  </si>
  <si>
    <t>Deferred policy acquisition costs, net</t>
  </si>
  <si>
    <t>Other assets</t>
  </si>
  <si>
    <t>Related party assets</t>
  </si>
  <si>
    <t>Property, plant and equipment, at cost:</t>
  </si>
  <si>
    <t>Land</t>
  </si>
  <si>
    <t>Buildings and improvements</t>
  </si>
  <si>
    <t>Furniture and equipment</t>
  </si>
  <si>
    <t>Rental trailers and other rental equipment</t>
  </si>
  <si>
    <t>Rental trucks</t>
  </si>
  <si>
    <t>Less: Accumulated depreciation</t>
  </si>
  <si>
    <t>Total property, plant and equipment</t>
  </si>
  <si>
    <t>Total assets</t>
  </si>
  <si>
    <t>LIABILITIES AND STOCKHOLDERS' EQUITY</t>
  </si>
  <si>
    <t>Liabilities:</t>
  </si>
  <si>
    <t>Accounts payable and accrued expenses</t>
  </si>
  <si>
    <t>Accruals</t>
  </si>
  <si>
    <t>Notes, loans and leases payable, net</t>
  </si>
  <si>
    <t>Policy benefits and losses, claims and loss expenses payable</t>
  </si>
  <si>
    <t>Liabilities from investment contracts</t>
  </si>
  <si>
    <t>Other policyholders' funds and liabilities</t>
  </si>
  <si>
    <t>Deferred income</t>
  </si>
  <si>
    <t>Deferred income taxes, net</t>
  </si>
  <si>
    <t>Total liabilities</t>
  </si>
  <si>
    <t>Commitments and contingencies (notes 9, 16, 17, and 18)</t>
  </si>
  <si>
    <t>Stockholders' equity:</t>
  </si>
  <si>
    <t>Series preferred stock, with or without par value, 50,000,000 shares authorized:</t>
  </si>
  <si>
    <t>Series A preferred stock, with no par value, 6,100,000 shares authorized;</t>
  </si>
  <si>
    <t>6,100,000 shares issued and none outstanding as of March 31, 2017 and 2016</t>
  </si>
  <si>
    <t>Series B preferred stock, with no par value, 100,000 shares authorized; none</t>
  </si>
  <si>
    <t>issued and outstanding as of March 31, 2017 and 2016</t>
  </si>
  <si>
    <t>Serial common stock, with or without par value, 250,000,000 shares authorized:</t>
  </si>
  <si>
    <t>Serial common stock of $0.25 par value, 10,000,000 shares authorized;</t>
  </si>
  <si>
    <t>none issued and outstanding as of March 31, 2017 and 2016</t>
  </si>
  <si>
    <t>Common stock, with $0.25 par value, 250,000,000 shares authorized:</t>
  </si>
  <si>
    <t>Common stock of $0.25 par value, 250,000,000 shares authorized; 41,985,700 issued and 19,607,788 outstanding as of March 31, 2017 and 2016</t>
  </si>
  <si>
    <t>Additional paid-in capital</t>
  </si>
  <si>
    <t>Accumulated other comprehensive loss</t>
  </si>
  <si>
    <t>Retained earnings</t>
  </si>
  <si>
    <t>Cost of common shares in treasury, net (22,377,912 shares as of March 31, 2017 and 2016)</t>
  </si>
  <si>
    <t>Cost of preferred shares in treasury, net (6,100,000 shares as of March 31, 2017 and 2016)</t>
  </si>
  <si>
    <t>Unearned employee stock ownership plan shares</t>
  </si>
  <si>
    <t>Total stockholders' equity</t>
  </si>
  <si>
    <t>Total liabilities and stockholders' equity</t>
  </si>
  <si>
    <t>Fiscal Year Ended March 31, 2017</t>
  </si>
  <si>
    <t>Comprehensive income:</t>
  </si>
  <si>
    <t>Total Other Comprehensive Income</t>
  </si>
  <si>
    <t>Revenue</t>
  </si>
  <si>
    <t>Net earnings</t>
  </si>
  <si>
    <t>Other comprehensive income:</t>
  </si>
  <si>
    <t>Foreign currency translation</t>
  </si>
  <si>
    <t>Unrealized net gain on investments</t>
  </si>
  <si>
    <t>Gain on Disposals</t>
  </si>
  <si>
    <t>Change in fair value of cash flow hedges</t>
  </si>
  <si>
    <t>Postretirement benefit obligations loss</t>
  </si>
  <si>
    <t>Total comprehensive income</t>
  </si>
  <si>
    <t>Fiscal Year Ended March 31, 2016</t>
  </si>
  <si>
    <t>Unrealized net loss on investments</t>
  </si>
  <si>
    <t>Fiscal Year Ended March 31, 2015</t>
  </si>
  <si>
    <t>Profit for the period</t>
  </si>
  <si>
    <t>Cash flows from operating activities:</t>
  </si>
  <si>
    <t>Operating Activities</t>
  </si>
  <si>
    <t>Adjustments to reconcile net earnings to cash provided by operations:</t>
  </si>
  <si>
    <t>Amortization of deferred policy acquisition costs</t>
  </si>
  <si>
    <t>Amortization of debt issuance costs</t>
  </si>
  <si>
    <t>Interest credited to policyholders</t>
  </si>
  <si>
    <t>Change in allowance for losses on trade receivables</t>
  </si>
  <si>
    <t>Change in allowance for inventory reserves</t>
  </si>
  <si>
    <t>Net gain on sale of real and personal property</t>
  </si>
  <si>
    <t>Net gain on sale of investments</t>
  </si>
  <si>
    <t>Deferred income taxes</t>
  </si>
  <si>
    <t>Net change in other operating assets and liabilities:</t>
  </si>
  <si>
    <t>Reinsurance recoverables and trade receivables</t>
  </si>
  <si>
    <t>Inventories</t>
  </si>
  <si>
    <t>Finance Costs</t>
  </si>
  <si>
    <t>Capitalization of deferred policy acquisition costs</t>
  </si>
  <si>
    <t>Related party liabilities</t>
  </si>
  <si>
    <t>Net cash provided by operating activities</t>
  </si>
  <si>
    <t>Cash flow from investing activities:</t>
  </si>
  <si>
    <t>Investing Activities</t>
  </si>
  <si>
    <t>Purchase of:</t>
  </si>
  <si>
    <t>Property, plant and equipment</t>
  </si>
  <si>
    <t>Short term investments</t>
  </si>
  <si>
    <t>Fixed maturity investments</t>
  </si>
  <si>
    <t>Equity securities</t>
  </si>
  <si>
    <t>Preferred stock</t>
  </si>
  <si>
    <t>Real estate</t>
  </si>
  <si>
    <t>Mortgage loans</t>
  </si>
  <si>
    <t>Proceeds from sales and paydowns of:</t>
  </si>
  <si>
    <t>Net cash used by investing activities</t>
  </si>
  <si>
    <t>Cash flow from financing activities:</t>
  </si>
  <si>
    <t>Financing Activities</t>
  </si>
  <si>
    <t>Borrowings from credit facilities</t>
  </si>
  <si>
    <t>Principal repayments on credit facilities</t>
  </si>
  <si>
    <t>Payment of debt issuance costs</t>
  </si>
  <si>
    <t>Capital lease payments</t>
  </si>
  <si>
    <t>Employee Stock Ownership Plan Shares</t>
  </si>
  <si>
    <t>Securitization deposits</t>
  </si>
  <si>
    <t>Common stock dividends paid</t>
  </si>
  <si>
    <t xml:space="preserve">Dividend paid to shareholders to parent on minority interests </t>
  </si>
  <si>
    <t>Investment contract deposits</t>
  </si>
  <si>
    <t>Investment contract withdrawals</t>
  </si>
  <si>
    <t>Net cash provided (used) by financing activities</t>
  </si>
  <si>
    <t>Effects of exchange rate on cash</t>
  </si>
  <si>
    <t>Increase (decrease) in cash and cash equivalents</t>
  </si>
  <si>
    <t>Cash and cash equivalents at the beginning of period</t>
  </si>
  <si>
    <t>Cash and cash equivalents at beginning of period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</si>
  <si>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</si>
  <si>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</si>
  <si>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</si>
  <si>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</si>
  <si>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</si>
  <si>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other income (expenses)</t>
  </si>
  <si>
    <t>interest expense</t>
  </si>
  <si>
    <t>current taxation</t>
  </si>
  <si>
    <t>property, plant and equipment</t>
  </si>
  <si>
    <t>leased assets</t>
  </si>
  <si>
    <t>accumulated depreciation and amortisation</t>
  </si>
  <si>
    <t>ordinary shares</t>
  </si>
  <si>
    <t>additional paid-in capital</t>
  </si>
  <si>
    <t>treasury stock (-)</t>
  </si>
  <si>
    <t>added value</t>
  </si>
  <si>
    <t>self-moving equipment rentals</t>
  </si>
  <si>
    <t>self-storage revenues</t>
  </si>
  <si>
    <t>self-moving and self-storage products and service sales</t>
  </si>
  <si>
    <t>property management fees</t>
  </si>
  <si>
    <t>life insurance premiums</t>
  </si>
  <si>
    <t>property and casualty insurance premiums</t>
  </si>
  <si>
    <t>net investment and interest income</t>
  </si>
  <si>
    <t>other revenue</t>
  </si>
  <si>
    <t>sales and distribution expenses</t>
  </si>
  <si>
    <t>cost of sales</t>
  </si>
  <si>
    <t>amortisation</t>
  </si>
  <si>
    <t>amortization of deferred policy acquisition costs</t>
  </si>
  <si>
    <t>operating lease expenses</t>
  </si>
  <si>
    <t>lease expense</t>
  </si>
  <si>
    <t>depreciation</t>
  </si>
  <si>
    <t>depreciation, net of (gains) losses on disposals (a)</t>
  </si>
  <si>
    <t>operating expenses</t>
  </si>
  <si>
    <t>commission expenses</t>
  </si>
  <si>
    <t>benefits and losses</t>
  </si>
  <si>
    <t>other operating expenses</t>
  </si>
  <si>
    <t>deleted value</t>
  </si>
  <si>
    <t>fees and amortization on early extinguishment of debt</t>
  </si>
  <si>
    <t>added value and reversed sign from pdf sign</t>
  </si>
  <si>
    <t>income tax expense</t>
  </si>
  <si>
    <t>land</t>
  </si>
  <si>
    <t>buildings and improvements</t>
  </si>
  <si>
    <t>furniture and equipment</t>
  </si>
  <si>
    <t>rental trailers and other rental equipment</t>
  </si>
  <si>
    <t>rental trucks</t>
  </si>
  <si>
    <t>less: accumulated depreciation</t>
  </si>
  <si>
    <t>vehicles</t>
  </si>
  <si>
    <t>land and buildings</t>
  </si>
  <si>
    <t>split values</t>
  </si>
  <si>
    <t>changed value</t>
  </si>
  <si>
    <t>years should be 2017 &amp; 2016</t>
  </si>
  <si>
    <t>reinsurance recoverables and trade receivables, net</t>
  </si>
  <si>
    <t>long term investments</t>
  </si>
  <si>
    <t>investments, other</t>
  </si>
  <si>
    <t>related party assets</t>
  </si>
  <si>
    <t>other assets</t>
  </si>
  <si>
    <t>other non-current assets</t>
  </si>
  <si>
    <t>deferred policy acquisition costs, net</t>
  </si>
  <si>
    <t>notes payable</t>
  </si>
  <si>
    <t>notes, loans and leases payable, net</t>
  </si>
  <si>
    <t>accounts payable and accrued expenses</t>
  </si>
  <si>
    <t>policy benefits and losses, claims and loss expenses payable</t>
  </si>
  <si>
    <t>liabilities from investment contracts</t>
  </si>
  <si>
    <t>other policyholders' funds and liabilities</t>
  </si>
  <si>
    <t>deferred income taxes, net</t>
  </si>
  <si>
    <t>common stock, with $0.25 par value</t>
  </si>
  <si>
    <t>Cost of common shares in treasury</t>
  </si>
  <si>
    <t>general reserve</t>
  </si>
  <si>
    <t>unearned employee stock ownership plan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</si>
</sst>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0" fillId="12" borderId="0" xfId="0" applyFill="1"/>
    <xf numFmtId="3" fontId="0" fillId="13" borderId="0" xfId="0" applyFill="1"/>
    <xf numFmtId="3" fontId="4" fillId="0" borderId="0" xfId="2" applyFont="1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5F-468F-8E00-BE33FC428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3E-4A69-99DE-30916CB3A7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FC-40D4-A817-F000F6FEAF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C7-48AD-8124-6BEB5006B7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5A7-44F0-84F7-729CF39ABF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74-4CE0-B3B9-AD3AA5E88A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96-4CDC-A140-1A320B5DD8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A-457F-8077-275061EFC5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194-4778-93C2-A203AC8358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B6-48E2-9BB9-2A95603B73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0B-4362-8247-FC3F77A9F9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8A-47CE-8BB6-A52597D8D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7B-4A84-B629-8467F78C1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89-48D8-9A6D-64B6BC5678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74-4EB1-8D8A-F96600C152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8" t="s">
        <v>537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398424</v>
      </c>
      <c r="G6" s="7">
        <f t="shared" ref="G6:O6" si="1">IF(G4=$BF$1,"",G71)</f>
        <v>489001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8106405</v>
      </c>
      <c r="G7" s="7">
        <f t="shared" ref="G7:O7" si="2">IF(G4=$BF$1,"",G128)</f>
        <v>6897331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1299435</v>
      </c>
      <c r="G8" s="7">
        <f t="shared" ref="G8:O8" si="3">IF(G4=$BF$1,"",G161)</f>
        <v>1211957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5922391</v>
      </c>
      <c r="G9" s="7">
        <f t="shared" ref="G9:O9" si="4">IF(G4=$BF$1,"",G189)</f>
        <v>5181486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863705</v>
      </c>
      <c r="G10" s="7">
        <f t="shared" ref="G10:O10" si="5">IF(G4=$BF$1,"",G210)</f>
        <v>676396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2619744</v>
      </c>
      <c r="G11" s="7">
        <f t="shared" ref="G11:O11" si="6">IF(G4=$BF$1,"",G227)</f>
        <v>2251406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9405840</v>
      </c>
      <c r="G12" s="35">
        <f t="shared" ref="G12:O12" si="7">IF(G4=$BF$1,"",SUM(G7:G8))</f>
        <v>8109288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9405840</v>
      </c>
      <c r="G13" s="35">
        <f t="shared" ref="G13:O13" si="8">IF(G4=$BF$1,"",SUM(G9:G11))</f>
        <v>8109288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f>2362833+286886+253073+29075+163579+52334+102276+171711</f>
        <v>3421767</v>
      </c>
      <c r="G24" s="38">
        <f>2297980+247944+251541+26533+162662+50020+86617+152171</f>
        <v>3275468</v>
      </c>
      <c r="P24" s="48" t="s">
        <v>502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3421767</v>
      </c>
      <c r="G30" s="7">
        <f>IF(G4=$BF$1,"",G24-G25+ABS(G26)-G27-G28-G29)</f>
        <v>3275468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 s="38">
        <v>152485</v>
      </c>
      <c r="G33" s="38">
        <v>144990</v>
      </c>
      <c r="P33" s="48" t="s">
        <v>502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 s="38">
        <f>1568083+267230+182710</f>
        <v>2018023</v>
      </c>
      <c r="G36" s="38">
        <f>1470047+262627+167436</f>
        <v>1900110</v>
      </c>
      <c r="P36" s="48" t="s">
        <v>502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v>37343</v>
      </c>
      <c r="G39" s="38">
        <v>49780</v>
      </c>
      <c r="P39" s="48" t="s">
        <v>502</v>
      </c>
    </row>
    <row r="40" spans="5:16">
      <c r="E40" s="1" t="s">
        <v>42</v>
      </c>
      <c r="F40" s="38">
        <v>445435</v>
      </c>
      <c r="G40" s="38">
        <v>290690</v>
      </c>
      <c r="P40" s="48" t="s">
        <v>502</v>
      </c>
    </row>
    <row r="41" spans="5:16">
      <c r="E41" s="1" t="s">
        <v>43</v>
      </c>
      <c r="F41" s="38">
        <v>26218</v>
      </c>
      <c r="G41" s="38">
        <v>23272</v>
      </c>
      <c r="P41" s="48" t="s">
        <v>502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2679504</v>
      </c>
      <c r="G43" s="7">
        <f>G32+G33+G34+G35+G36+G37+G38+G39+G40+G41+G42</f>
        <v>2408842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742263</v>
      </c>
      <c r="G44" s="7">
        <f>IF(G4=$BF$1,"",G30+G31-G43)</f>
        <v>866626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  <c r="F45"/>
      <c r="G45"/>
      <c r="P45" s="48" t="s">
        <v>523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113406</v>
      </c>
      <c r="G49" s="38">
        <v>97715</v>
      </c>
      <c r="P49" s="48" t="s">
        <v>525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 s="38">
        <v>-499</v>
      </c>
      <c r="P54" s="48" t="s">
        <v>502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/>
      <c r="G57"/>
      <c r="P57" s="48" t="s">
        <v>523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628358</v>
      </c>
      <c r="G59" s="7">
        <f>IF(G4=$BF$1,"",G44+G45+G46+G47+G48-G49-G50-G51+G52-G53+G54+G55-G56+G57+G58)</f>
        <v>768911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 s="38">
        <v>229934</v>
      </c>
      <c r="G60" s="38">
        <v>279910</v>
      </c>
      <c r="P60" s="48" t="s">
        <v>502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398424</v>
      </c>
      <c r="G67" s="7">
        <f>IF(G4=$BF$1,"",SUM(G59,-G60,-ABS(G61),-G62,-G66))</f>
        <v>489001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398424</v>
      </c>
      <c r="G71" s="7">
        <f t="shared" ref="G71:O71" si="14">IF(G4=$BF$1,"",SUM(G67:G70))</f>
        <v>489001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P75" s="48" t="s">
        <v>523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398424</v>
      </c>
      <c r="G83" s="7">
        <f t="shared" ref="G83:O83" si="15">IF(G4=$BF$1,"",SUM(G71:G82))</f>
        <v>489001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>
        <f>640938+2606537</f>
        <v>3247475</v>
      </c>
      <c r="G89">
        <f>587347+2187400</f>
        <v>2774747</v>
      </c>
      <c r="P89" s="48" t="s">
        <v>535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510415</v>
      </c>
      <c r="G92">
        <v>399943</v>
      </c>
      <c r="P92" s="48" t="s">
        <v>536</v>
      </c>
    </row>
    <row r="93" spans="5:16">
      <c r="E93" s="1" t="s">
        <v>85</v>
      </c>
      <c r="F93" s="38">
        <v>4091598</v>
      </c>
      <c r="G93" s="38">
        <v>3514175</v>
      </c>
      <c r="P93" s="48" t="s">
        <v>502</v>
      </c>
    </row>
    <row r="94" spans="5:16">
      <c r="E94" s="1" t="s">
        <v>86</v>
      </c>
      <c r="F94" s="38">
        <v>492280</v>
      </c>
      <c r="G94" s="38">
        <v>462379</v>
      </c>
      <c r="P94" s="48" t="s">
        <v>502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8341768</v>
      </c>
      <c r="G98" s="7">
        <f>IF(G4=$BF$1,"",G89+G90+G91+G92+G93+G94+G95+G96)</f>
        <v>7151244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>
        <v>-2384033</v>
      </c>
      <c r="G99">
        <v>-2133733</v>
      </c>
    </row>
    <row r="100" spans="5:16">
      <c r="E100" s="6" t="s">
        <v>90</v>
      </c>
      <c r="F100" s="7">
        <f>F98+F99</f>
        <v>5957735</v>
      </c>
      <c r="G100" s="7">
        <f t="shared" ref="G100:O100" si="17">IF(G4=$BF$1,"",G98+G99)</f>
        <v>5017511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 s="38">
        <f>1663768+367830</f>
        <v>2031598</v>
      </c>
      <c r="G113" s="38">
        <f>1490789+311821</f>
        <v>1802610</v>
      </c>
      <c r="P113" s="48" t="s">
        <v>502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117072</v>
      </c>
      <c r="G125" s="38">
        <v>77210</v>
      </c>
      <c r="P125" s="48" t="s">
        <v>502</v>
      </c>
    </row>
    <row r="126" spans="5:16">
      <c r="E126" s="1" t="s">
        <v>113</v>
      </c>
    </row>
    <row r="127" spans="5:16">
      <c r="E127" s="12" t="s">
        <v>114</v>
      </c>
      <c r="F127"/>
      <c r="G127"/>
      <c r="P127" s="48" t="s">
        <v>523</v>
      </c>
    </row>
    <row r="128" spans="5:16">
      <c r="E128" s="6" t="s">
        <v>115</v>
      </c>
      <c r="F128" s="7">
        <f>F100+SUM(F104:F127)</f>
        <v>8106405</v>
      </c>
      <c r="G128" s="7">
        <f t="shared" ref="G128:O128" si="19">IF(G4=$BF$1,"",G100+SUM(G104:G126))</f>
        <v>6897331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697806</v>
      </c>
      <c r="G130">
        <v>600646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697806</v>
      </c>
      <c r="G140" s="7">
        <f t="shared" ref="G140:O140" si="20">IF(G4=$BF$1,"",G130+G131+G132+G133+G134+G135+G136+G139)</f>
        <v>600646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82439</v>
      </c>
      <c r="G144">
        <v>79756</v>
      </c>
    </row>
    <row r="145" spans="5:16">
      <c r="E145" s="6" t="s">
        <v>127</v>
      </c>
      <c r="F145" s="7">
        <f>F141+F142+F143+F144</f>
        <v>82439</v>
      </c>
      <c r="G145" s="7">
        <f t="shared" ref="G145:O145" si="21">IF(G4=$BF$1,"",G141+G142+G143+G144)</f>
        <v>79756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124728</v>
      </c>
      <c r="G154">
        <v>134300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178081</v>
      </c>
      <c r="G157" s="38">
        <v>175135</v>
      </c>
      <c r="P157" s="48" t="s">
        <v>502</v>
      </c>
    </row>
    <row r="158" spans="5:16">
      <c r="E158" s="1" t="s">
        <v>138</v>
      </c>
      <c r="F158" s="38">
        <v>130213</v>
      </c>
      <c r="G158" s="38">
        <v>136386</v>
      </c>
      <c r="P158" s="48" t="s">
        <v>502</v>
      </c>
    </row>
    <row r="159" spans="5:16">
      <c r="E159" s="1" t="s">
        <v>139</v>
      </c>
      <c r="F159" s="38">
        <v>86168</v>
      </c>
      <c r="G159" s="38">
        <v>85734</v>
      </c>
      <c r="P159" s="48" t="s">
        <v>502</v>
      </c>
    </row>
    <row r="160" spans="5:16">
      <c r="E160" s="6" t="s">
        <v>140</v>
      </c>
      <c r="F160" s="7">
        <f>F146+F147+F148+F149+F150+F151+F152+F153+F154+F155+F156+F157+F158+F159</f>
        <v>519190</v>
      </c>
      <c r="G160" s="7">
        <f>IF(G4=$BF$1,"",G146+G147+G148+G149+G150+G151+G152+G153+G154+G155+G156+G157+G158+G159)</f>
        <v>531555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1299435</v>
      </c>
      <c r="G161" s="7">
        <f t="shared" ref="G161:O161" si="22">IF(G4=$BF$1,"",G140+G145+G160)</f>
        <v>1211957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 s="38">
        <v>3262880</v>
      </c>
      <c r="G171" s="38">
        <v>2647396</v>
      </c>
      <c r="P171" s="48" t="s">
        <v>502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450541+1086322</f>
        <v>1536863</v>
      </c>
      <c r="G184">
        <f>502538+1071412</f>
        <v>1573950</v>
      </c>
      <c r="P184" s="48" t="s">
        <v>536</v>
      </c>
    </row>
    <row r="185" spans="5:16">
      <c r="E185" s="12" t="s">
        <v>162</v>
      </c>
    </row>
    <row r="187" spans="5:16">
      <c r="E187" s="1" t="s">
        <v>163</v>
      </c>
      <c r="F187" s="38">
        <f>1112498+10150</f>
        <v>1122648</v>
      </c>
      <c r="G187" s="38">
        <f>951490+8650</f>
        <v>960140</v>
      </c>
      <c r="P187" s="48" t="s">
        <v>502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5922391</v>
      </c>
      <c r="G189" s="7">
        <f t="shared" ref="G189:O189" si="23">IF(G4=$BF$1,"",SUM(G163:G188))</f>
        <v>5181486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835009</v>
      </c>
      <c r="G203" s="38">
        <v>653612</v>
      </c>
      <c r="P203" s="48" t="s">
        <v>502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>
        <v>28696</v>
      </c>
      <c r="G206">
        <v>22784</v>
      </c>
    </row>
    <row r="209" spans="5:16">
      <c r="E209" s="1" t="s">
        <v>180</v>
      </c>
      <c r="F209"/>
      <c r="G209"/>
    </row>
    <row r="210" spans="5:16">
      <c r="E210" s="6" t="s">
        <v>14</v>
      </c>
      <c r="F210" s="7">
        <f>SUM(F191:F209)</f>
        <v>863705</v>
      </c>
      <c r="G210" s="7">
        <f t="shared" ref="G210:O210" si="24">IF(G4=$BF$1,"",SUM(G191:G209))</f>
        <v>676396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10497+452172</f>
        <v>462669</v>
      </c>
      <c r="G212">
        <f>10497+451629</f>
        <v>462126</v>
      </c>
      <c r="P212" s="48" t="s">
        <v>536</v>
      </c>
    </row>
    <row r="213" spans="5:16">
      <c r="E213" s="1" t="s">
        <v>183</v>
      </c>
      <c r="F213">
        <v>-151997</v>
      </c>
      <c r="G213">
        <v>-151997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2892893</v>
      </c>
      <c r="G217">
        <v>2533641</v>
      </c>
    </row>
    <row r="218" spans="5:16">
      <c r="E218" s="1" t="s">
        <v>188</v>
      </c>
    </row>
    <row r="219" spans="5:16">
      <c r="E219" s="1" t="s">
        <v>189</v>
      </c>
      <c r="F219">
        <v>-51236</v>
      </c>
      <c r="G219">
        <v>-60525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-525653</v>
      </c>
      <c r="G223" s="38">
        <v>-525653</v>
      </c>
      <c r="P223" s="48" t="s">
        <v>502</v>
      </c>
    </row>
    <row r="224" spans="5:16">
      <c r="E224" s="12" t="s">
        <v>193</v>
      </c>
      <c r="F224" s="38">
        <v>-6932</v>
      </c>
      <c r="G224" s="38">
        <v>-6186</v>
      </c>
      <c r="P224" s="48" t="s">
        <v>502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2619744</v>
      </c>
      <c r="G227" s="7">
        <f t="shared" ref="G227:O227" si="25">IF(G4=$BF$1,"",SUM(G212:G226))</f>
        <v>2251406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481520</v>
      </c>
      <c r="G271">
        <v>389393</v>
      </c>
      <c r="H271">
        <v>352796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4062</v>
      </c>
      <c r="G275">
        <v>3419</v>
      </c>
      <c r="H275">
        <v>3786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-41369</v>
      </c>
      <c r="G279">
        <v>-103194</v>
      </c>
      <c r="H279">
        <v>-78556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444213</v>
      </c>
      <c r="G296" s="7">
        <f>IF(G4=$BF$1,"",G271+G272+G273+G274+G275+G276+G277+G278+G279+G280+G281+G282+G283+G284+G285+G286+G287+G288+G289+G290+G291+G292+G293+G294+G295)</f>
        <v>289618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444213</v>
      </c>
      <c r="G297" s="7">
        <f t="shared" ref="G297:O297" si="27">IF(G4=$BF$1,"",MIN(F267,F268,F269)+F296)</f>
        <v>444213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-4072</v>
      </c>
      <c r="G299">
        <v>-9009</v>
      </c>
      <c r="H299">
        <v>-1579</v>
      </c>
    </row>
    <row r="300" spans="5:15">
      <c r="E300" s="1" t="s">
        <v>262</v>
      </c>
    </row>
    <row r="301" spans="5:15">
      <c r="E301" s="1" t="s">
        <v>263</v>
      </c>
      <c r="F301">
        <v>-46</v>
      </c>
      <c r="G301">
        <v>-205</v>
      </c>
      <c r="H301">
        <v>-168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205251</v>
      </c>
      <c r="G309">
        <v>166104</v>
      </c>
      <c r="H309">
        <v>82980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-5056</v>
      </c>
      <c r="G313">
        <v>37312</v>
      </c>
      <c r="H313">
        <v>98877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-40546</v>
      </c>
      <c r="G316">
        <v>11903</v>
      </c>
      <c r="H316">
        <v>-51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155531</v>
      </c>
      <c r="G318" s="7">
        <f>IF(G4=$BF$1,"",G299+G300+G301+G302+G303+G304+G305+G306+G307+G308+G309+G310+G311+G312+G313+G314+G315+G316+G317)</f>
        <v>206105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599744</v>
      </c>
      <c r="G319" s="7">
        <f t="shared" ref="G319:O319" si="28">IF(G4=$BF$1,"",G297+G318)</f>
        <v>650318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599744</v>
      </c>
      <c r="G326" s="7">
        <f t="shared" ref="G326:O326" si="30">IF(G4=$BF$1,"",G325+G319)</f>
        <v>650318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-932030</v>
      </c>
      <c r="G328">
        <v>-969898</v>
      </c>
      <c r="H328">
        <v>-630302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  <c r="F332">
        <v>655726</v>
      </c>
      <c r="G332">
        <v>528180</v>
      </c>
      <c r="H332">
        <v>287883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-276304</v>
      </c>
      <c r="G337" s="7">
        <f>IF(G4=$BF$1,"",SUM(G328:G336))</f>
        <v>-441718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  <c r="F340">
        <v>742625</v>
      </c>
      <c r="G340">
        <v>837972</v>
      </c>
      <c r="H340">
        <v>657535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  <c r="F344">
        <v>-212545</v>
      </c>
      <c r="G344">
        <v>-168661</v>
      </c>
      <c r="H344">
        <v>-121202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-58757</v>
      </c>
      <c r="G348">
        <v>-78374</v>
      </c>
      <c r="H348">
        <v>-19594</v>
      </c>
    </row>
    <row r="349" spans="5:15">
      <c r="E349" s="12" t="s">
        <v>308</v>
      </c>
      <c r="F349">
        <v>-5055</v>
      </c>
      <c r="G349">
        <v>-10184</v>
      </c>
      <c r="H349">
        <v>-12327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466268</v>
      </c>
      <c r="G352" s="7">
        <f>IF(G4=$BF$1,"",SUM(G339:G351))</f>
        <v>580753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789708</v>
      </c>
      <c r="G353" s="7">
        <f t="shared" ref="G353:O353" si="33">IF(G4=$BF$1,"",G326+G337+G352)</f>
        <v>789353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-2140</v>
      </c>
      <c r="G354">
        <v>-15740</v>
      </c>
      <c r="H354">
        <v>-10762</v>
      </c>
    </row>
    <row r="355" spans="5:15">
      <c r="E355" s="6" t="s">
        <v>314</v>
      </c>
      <c r="F355" s="7">
        <f>F353+F354</f>
        <v>787568</v>
      </c>
      <c r="G355" s="7">
        <f t="shared" ref="G355:O355" si="34">IF(G4=$BF$1,"",G353+G354)</f>
        <v>773613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600646</v>
      </c>
      <c r="G356">
        <v>441850</v>
      </c>
      <c r="H356">
        <v>495112</v>
      </c>
    </row>
    <row r="357" spans="5:15">
      <c r="E357" s="6" t="s">
        <v>316</v>
      </c>
      <c r="F357" s="7">
        <f>F355+F356</f>
        <v>1388214</v>
      </c>
      <c r="G357" s="7">
        <f t="shared" ref="G357:O357" si="35">IF(G4=$BF$1,"",G355+G356)</f>
        <v>1215463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4.4665067709408243E-2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-0.18522866006408986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0.15988481356193046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0.21692388757036934</v>
      </c>
      <c r="G370" s="27">
        <f t="shared" si="42"/>
        <v>0.26458081715345716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0.11643808593630134</v>
      </c>
      <c r="G371" s="28">
        <f t="shared" si="43"/>
        <v>0.1492919485093428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4.2359215125921765E-2</v>
      </c>
      <c r="G372" s="27">
        <f t="shared" si="44"/>
        <v>6.0301348281131463E-2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0.1520850892300927</v>
      </c>
      <c r="G373" s="27">
        <f t="shared" si="45"/>
        <v>0.21719805312769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0.72147686968946956</v>
      </c>
      <c r="G376" s="30">
        <f t="shared" si="47"/>
        <v>0.72236699448829544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2.5903660815713292</v>
      </c>
      <c r="G377" s="30">
        <f t="shared" si="48"/>
        <v>2.6018772269417423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6.5451827945611347</v>
      </c>
      <c r="G378" s="30">
        <f t="shared" si="49"/>
        <v>8.8689147009159282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0.21941053875031216</v>
      </c>
      <c r="G382" s="32">
        <f t="shared" si="51"/>
        <v>0.23390143290940088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0.20549065402807751</v>
      </c>
      <c r="G383" s="32">
        <f t="shared" si="52"/>
        <v>0.21850893739749563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0.11782504734996389</v>
      </c>
      <c r="G384" s="32">
        <f t="shared" si="53"/>
        <v>0.11592157153372604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0.1012672077882058</v>
      </c>
      <c r="G385" s="32">
        <f t="shared" si="54"/>
        <v>0.12550801063633096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697806</v>
      </c>
      <c r="G418" s="17">
        <f>G130-G417</f>
        <v>600646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488</v>
      </c>
      <c r="B1" s="39" t="s">
        <v>489</v>
      </c>
      <c r="C1" s="39" t="s">
        <v>490</v>
      </c>
      <c r="D1" s="39"/>
    </row>
    <row r="2" spans="1:4">
      <c r="A2" t="s">
        <v>503</v>
      </c>
      <c r="B2" s="41" t="s">
        <v>491</v>
      </c>
      <c r="C2" s="39" t="s">
        <v>492</v>
      </c>
      <c r="D2" s="39"/>
    </row>
    <row r="3" spans="1:4">
      <c r="A3" t="s">
        <v>504</v>
      </c>
      <c r="B3" s="41" t="s">
        <v>491</v>
      </c>
      <c r="C3" s="39" t="s">
        <v>492</v>
      </c>
    </row>
    <row r="4" spans="1:4">
      <c r="A4" t="s">
        <v>505</v>
      </c>
      <c r="B4" s="41" t="s">
        <v>491</v>
      </c>
      <c r="C4" s="39" t="s">
        <v>492</v>
      </c>
    </row>
    <row r="5" spans="1:4">
      <c r="A5" t="s">
        <v>506</v>
      </c>
      <c r="B5" s="41" t="s">
        <v>491</v>
      </c>
      <c r="C5" s="39" t="s">
        <v>492</v>
      </c>
    </row>
    <row r="6" spans="1:4">
      <c r="A6" t="s">
        <v>507</v>
      </c>
      <c r="B6" s="42" t="s">
        <v>491</v>
      </c>
      <c r="C6" s="39" t="s">
        <v>492</v>
      </c>
    </row>
    <row r="7" spans="1:4">
      <c r="A7" t="s">
        <v>508</v>
      </c>
      <c r="B7" s="41" t="s">
        <v>491</v>
      </c>
      <c r="C7" s="39" t="s">
        <v>492</v>
      </c>
    </row>
    <row r="8" spans="1:4">
      <c r="A8" t="s">
        <v>509</v>
      </c>
      <c r="B8" s="42" t="s">
        <v>491</v>
      </c>
      <c r="C8" s="39" t="s">
        <v>492</v>
      </c>
    </row>
    <row r="9" spans="1:4">
      <c r="A9" t="s">
        <v>510</v>
      </c>
      <c r="B9" s="42" t="s">
        <v>491</v>
      </c>
      <c r="C9" s="39" t="s">
        <v>492</v>
      </c>
    </row>
    <row r="10" spans="1:4">
      <c r="A10" t="s">
        <v>512</v>
      </c>
      <c r="B10" s="41" t="s">
        <v>511</v>
      </c>
      <c r="C10" s="39" t="s">
        <v>492</v>
      </c>
    </row>
    <row r="11" spans="1:4">
      <c r="A11" s="41" t="s">
        <v>514</v>
      </c>
      <c r="B11" s="41" t="s">
        <v>513</v>
      </c>
      <c r="C11" s="39" t="s">
        <v>492</v>
      </c>
    </row>
    <row r="12" spans="1:4">
      <c r="A12" s="41" t="s">
        <v>516</v>
      </c>
      <c r="B12" s="41" t="s">
        <v>515</v>
      </c>
      <c r="C12" s="39" t="s">
        <v>492</v>
      </c>
    </row>
    <row r="13" spans="1:4">
      <c r="A13" s="42" t="s">
        <v>518</v>
      </c>
      <c r="B13" s="41" t="s">
        <v>517</v>
      </c>
      <c r="C13" s="39" t="s">
        <v>492</v>
      </c>
    </row>
    <row r="14" spans="1:4">
      <c r="A14" s="42" t="s">
        <v>519</v>
      </c>
      <c r="B14" s="42" t="s">
        <v>522</v>
      </c>
      <c r="C14" s="39" t="s">
        <v>492</v>
      </c>
    </row>
    <row r="15" spans="1:4">
      <c r="A15" s="42" t="s">
        <v>520</v>
      </c>
      <c r="B15" s="42" t="s">
        <v>522</v>
      </c>
      <c r="C15" s="39" t="s">
        <v>492</v>
      </c>
    </row>
    <row r="16" spans="1:4">
      <c r="A16" s="43" t="s">
        <v>521</v>
      </c>
      <c r="B16" s="42" t="s">
        <v>522</v>
      </c>
      <c r="C16" s="39" t="s">
        <v>492</v>
      </c>
    </row>
    <row r="17" spans="1:3">
      <c r="A17" s="42" t="s">
        <v>494</v>
      </c>
      <c r="B17" s="41" t="s">
        <v>51</v>
      </c>
      <c r="C17" s="39" t="s">
        <v>492</v>
      </c>
    </row>
    <row r="18" spans="1:3" ht="25.5">
      <c r="A18" s="42" t="s">
        <v>524</v>
      </c>
      <c r="B18" s="44" t="s">
        <v>493</v>
      </c>
      <c r="C18" s="39" t="s">
        <v>492</v>
      </c>
    </row>
    <row r="19" spans="1:3">
      <c r="A19" s="42" t="s">
        <v>526</v>
      </c>
      <c r="B19" s="42" t="s">
        <v>495</v>
      </c>
      <c r="C19" s="39" t="s">
        <v>492</v>
      </c>
    </row>
    <row r="20" spans="1:3">
      <c r="A20" s="42" t="s">
        <v>527</v>
      </c>
      <c r="B20" s="44" t="s">
        <v>534</v>
      </c>
      <c r="C20" s="39" t="s">
        <v>492</v>
      </c>
    </row>
    <row r="21" spans="1:3">
      <c r="A21" s="42" t="s">
        <v>528</v>
      </c>
      <c r="B21" s="45" t="s">
        <v>534</v>
      </c>
      <c r="C21" s="39" t="s">
        <v>492</v>
      </c>
    </row>
    <row r="22" spans="1:3">
      <c r="A22" s="42" t="s">
        <v>529</v>
      </c>
      <c r="B22" s="46" t="s">
        <v>496</v>
      </c>
      <c r="C22" s="39" t="s">
        <v>492</v>
      </c>
    </row>
    <row r="23" spans="1:3">
      <c r="A23" s="42" t="s">
        <v>530</v>
      </c>
      <c r="B23" s="44" t="s">
        <v>497</v>
      </c>
      <c r="C23" s="39" t="s">
        <v>492</v>
      </c>
    </row>
    <row r="24" spans="1:3">
      <c r="A24" s="42" t="s">
        <v>531</v>
      </c>
      <c r="B24" s="44" t="s">
        <v>533</v>
      </c>
      <c r="C24" s="39" t="s">
        <v>492</v>
      </c>
    </row>
    <row r="25" spans="1:3">
      <c r="A25" s="42" t="s">
        <v>532</v>
      </c>
      <c r="B25" s="44" t="s">
        <v>498</v>
      </c>
      <c r="C25" s="39" t="s">
        <v>492</v>
      </c>
    </row>
    <row r="26" spans="1:3">
      <c r="A26" s="42" t="s">
        <v>538</v>
      </c>
      <c r="B26" s="44" t="s">
        <v>137</v>
      </c>
      <c r="C26" s="39" t="s">
        <v>492</v>
      </c>
    </row>
    <row r="27" spans="1:3">
      <c r="A27" t="s">
        <v>380</v>
      </c>
      <c r="B27" s="44" t="s">
        <v>539</v>
      </c>
      <c r="C27" s="39" t="s">
        <v>492</v>
      </c>
    </row>
    <row r="28" spans="1:3">
      <c r="A28" s="47" t="s">
        <v>540</v>
      </c>
      <c r="B28" s="44" t="s">
        <v>539</v>
      </c>
      <c r="C28" s="39" t="s">
        <v>492</v>
      </c>
    </row>
    <row r="29" spans="1:3">
      <c r="A29" s="47" t="s">
        <v>541</v>
      </c>
      <c r="B29" s="44" t="s">
        <v>139</v>
      </c>
      <c r="C29" s="39" t="s">
        <v>492</v>
      </c>
    </row>
    <row r="30" spans="1:3">
      <c r="A30" s="47" t="s">
        <v>542</v>
      </c>
      <c r="B30" s="44" t="s">
        <v>543</v>
      </c>
      <c r="C30" s="39" t="s">
        <v>492</v>
      </c>
    </row>
    <row r="31" spans="1:3">
      <c r="A31" s="47" t="s">
        <v>544</v>
      </c>
      <c r="B31" s="44" t="s">
        <v>138</v>
      </c>
      <c r="C31" s="39" t="s">
        <v>492</v>
      </c>
    </row>
    <row r="32" spans="1:3">
      <c r="A32" s="43" t="s">
        <v>546</v>
      </c>
      <c r="B32" s="44" t="s">
        <v>545</v>
      </c>
      <c r="C32" s="39" t="s">
        <v>492</v>
      </c>
    </row>
    <row r="33" spans="1:3">
      <c r="A33" s="44" t="s">
        <v>547</v>
      </c>
      <c r="B33" s="44" t="s">
        <v>161</v>
      </c>
      <c r="C33" s="39" t="s">
        <v>492</v>
      </c>
    </row>
    <row r="34" spans="1:3">
      <c r="A34" s="50" t="s">
        <v>548</v>
      </c>
      <c r="B34" s="44" t="s">
        <v>161</v>
      </c>
      <c r="C34" s="39" t="s">
        <v>492</v>
      </c>
    </row>
    <row r="35" spans="1:3">
      <c r="A35" s="50" t="s">
        <v>549</v>
      </c>
      <c r="B35" s="44" t="s">
        <v>163</v>
      </c>
      <c r="C35" s="39" t="s">
        <v>492</v>
      </c>
    </row>
    <row r="36" spans="1:3">
      <c r="A36" s="44" t="s">
        <v>550</v>
      </c>
      <c r="B36" s="44" t="s">
        <v>163</v>
      </c>
      <c r="C36" s="39" t="s">
        <v>492</v>
      </c>
    </row>
    <row r="37" spans="1:3">
      <c r="A37" s="44" t="s">
        <v>551</v>
      </c>
      <c r="B37" s="44" t="s">
        <v>178</v>
      </c>
      <c r="C37" s="39" t="s">
        <v>492</v>
      </c>
    </row>
    <row r="38" spans="1:3">
      <c r="A38" s="46" t="s">
        <v>552</v>
      </c>
      <c r="B38" s="44" t="s">
        <v>499</v>
      </c>
      <c r="C38" s="39" t="s">
        <v>492</v>
      </c>
    </row>
    <row r="39" spans="1:3">
      <c r="A39" s="46" t="s">
        <v>500</v>
      </c>
      <c r="B39" s="44" t="s">
        <v>499</v>
      </c>
      <c r="C39" s="39" t="s">
        <v>492</v>
      </c>
    </row>
    <row r="40" spans="1:3">
      <c r="A40" t="s">
        <v>553</v>
      </c>
      <c r="B40" s="44" t="s">
        <v>501</v>
      </c>
      <c r="C40" s="39" t="s">
        <v>492</v>
      </c>
    </row>
    <row r="41" spans="1:3">
      <c r="A41" s="46" t="s">
        <v>555</v>
      </c>
      <c r="B41" s="44" t="s">
        <v>554</v>
      </c>
      <c r="C41" s="39" t="s">
        <v>492</v>
      </c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42" workbookViewId="0">
      <selection activeCell="A54" sqref="A54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4" spans="1:6">
      <c r="E4">
        <v>2017</v>
      </c>
      <c r="F4">
        <v>2016</v>
      </c>
    </row>
    <row r="6" spans="1:6">
      <c r="A6" t="s">
        <v>376</v>
      </c>
    </row>
    <row r="7" spans="1:6">
      <c r="A7" t="s">
        <v>377</v>
      </c>
      <c r="B7" t="s">
        <v>117</v>
      </c>
      <c r="C7" t="s">
        <v>117</v>
      </c>
      <c r="D7" t="s">
        <v>116</v>
      </c>
      <c r="E7">
        <v>697806</v>
      </c>
      <c r="F7">
        <v>600646</v>
      </c>
    </row>
    <row r="8" spans="1:6">
      <c r="A8" t="s">
        <v>378</v>
      </c>
      <c r="D8" t="s">
        <v>116</v>
      </c>
      <c r="E8">
        <v>178081</v>
      </c>
      <c r="F8">
        <v>175135</v>
      </c>
    </row>
    <row r="9" spans="1:6">
      <c r="A9" t="s">
        <v>379</v>
      </c>
      <c r="B9" t="s">
        <v>126</v>
      </c>
      <c r="C9" t="s">
        <v>126</v>
      </c>
      <c r="D9" t="s">
        <v>116</v>
      </c>
      <c r="E9">
        <v>82439</v>
      </c>
      <c r="F9">
        <v>79756</v>
      </c>
    </row>
    <row r="10" spans="1:6">
      <c r="A10" t="s">
        <v>348</v>
      </c>
      <c r="B10" t="s">
        <v>134</v>
      </c>
      <c r="C10" t="s">
        <v>134</v>
      </c>
      <c r="D10" t="s">
        <v>116</v>
      </c>
      <c r="E10">
        <v>124728</v>
      </c>
      <c r="F10">
        <v>134300</v>
      </c>
    </row>
    <row r="11" spans="1:6">
      <c r="A11" t="s">
        <v>380</v>
      </c>
      <c r="D11" t="s">
        <v>116</v>
      </c>
      <c r="E11">
        <v>1663768</v>
      </c>
      <c r="F11">
        <v>1490789</v>
      </c>
    </row>
    <row r="12" spans="1:6">
      <c r="A12" t="s">
        <v>381</v>
      </c>
      <c r="B12" t="s">
        <v>118</v>
      </c>
      <c r="C12" t="s">
        <v>118</v>
      </c>
      <c r="D12" t="s">
        <v>80</v>
      </c>
      <c r="E12">
        <v>367830</v>
      </c>
      <c r="F12">
        <v>311821</v>
      </c>
    </row>
    <row r="13" spans="1:6">
      <c r="A13" t="s">
        <v>382</v>
      </c>
      <c r="D13" t="s">
        <v>116</v>
      </c>
      <c r="E13">
        <v>130213</v>
      </c>
      <c r="F13">
        <v>136386</v>
      </c>
    </row>
    <row r="14" spans="1:6">
      <c r="A14" t="s">
        <v>383</v>
      </c>
      <c r="B14" t="s">
        <v>139</v>
      </c>
      <c r="C14" t="s">
        <v>139</v>
      </c>
      <c r="D14" t="s">
        <v>80</v>
      </c>
      <c r="E14">
        <v>117072</v>
      </c>
      <c r="F14">
        <v>77210</v>
      </c>
    </row>
    <row r="15" spans="1:6">
      <c r="A15" t="s">
        <v>384</v>
      </c>
      <c r="D15" t="s">
        <v>116</v>
      </c>
      <c r="E15">
        <v>86168</v>
      </c>
      <c r="F15">
        <v>85734</v>
      </c>
    </row>
    <row r="16" spans="1:6">
      <c r="D16" t="s">
        <v>116</v>
      </c>
      <c r="E16">
        <v>3448105</v>
      </c>
      <c r="F16">
        <v>3091777</v>
      </c>
    </row>
    <row r="17" spans="1:6">
      <c r="A17" t="s">
        <v>385</v>
      </c>
      <c r="B17" t="s">
        <v>84</v>
      </c>
      <c r="C17" t="s">
        <v>84</v>
      </c>
      <c r="D17" t="s">
        <v>80</v>
      </c>
    </row>
    <row r="18" spans="1:6">
      <c r="A18" t="s">
        <v>386</v>
      </c>
      <c r="B18" t="s">
        <v>81</v>
      </c>
      <c r="C18" t="s">
        <v>81</v>
      </c>
      <c r="D18" t="s">
        <v>80</v>
      </c>
      <c r="E18">
        <v>640938</v>
      </c>
      <c r="F18">
        <v>587347</v>
      </c>
    </row>
    <row r="19" spans="1:6">
      <c r="A19" t="s">
        <v>387</v>
      </c>
      <c r="B19" t="s">
        <v>81</v>
      </c>
      <c r="C19" t="s">
        <v>81</v>
      </c>
      <c r="D19" t="s">
        <v>80</v>
      </c>
      <c r="E19">
        <v>2606537</v>
      </c>
      <c r="F19">
        <v>2187400</v>
      </c>
    </row>
    <row r="20" spans="1:6">
      <c r="A20" t="s">
        <v>388</v>
      </c>
      <c r="B20" t="s">
        <v>84</v>
      </c>
      <c r="C20" t="s">
        <v>84</v>
      </c>
      <c r="D20" t="s">
        <v>80</v>
      </c>
      <c r="E20">
        <v>510415</v>
      </c>
      <c r="F20">
        <v>399943</v>
      </c>
    </row>
    <row r="21" spans="1:6">
      <c r="A21" t="s">
        <v>389</v>
      </c>
      <c r="B21" t="s">
        <v>84</v>
      </c>
      <c r="C21" t="s">
        <v>84</v>
      </c>
      <c r="D21" t="s">
        <v>80</v>
      </c>
      <c r="E21">
        <v>492280</v>
      </c>
      <c r="F21">
        <v>462379</v>
      </c>
    </row>
    <row r="22" spans="1:6">
      <c r="A22" t="s">
        <v>390</v>
      </c>
      <c r="D22" t="s">
        <v>80</v>
      </c>
      <c r="E22">
        <v>4091598</v>
      </c>
      <c r="F22">
        <v>3514175</v>
      </c>
    </row>
    <row r="23" spans="1:6">
      <c r="D23" t="s">
        <v>80</v>
      </c>
      <c r="E23">
        <v>8341768</v>
      </c>
      <c r="F23">
        <v>7151244</v>
      </c>
    </row>
    <row r="24" spans="1:6">
      <c r="A24" t="s">
        <v>391</v>
      </c>
      <c r="B24" t="s">
        <v>89</v>
      </c>
      <c r="C24" t="s">
        <v>89</v>
      </c>
      <c r="D24" t="s">
        <v>80</v>
      </c>
      <c r="E24">
        <v>-2384033</v>
      </c>
      <c r="F24">
        <v>-2133733</v>
      </c>
    </row>
    <row r="25" spans="1:6">
      <c r="A25" t="s">
        <v>392</v>
      </c>
      <c r="B25" t="s">
        <v>84</v>
      </c>
      <c r="C25" t="s">
        <v>84</v>
      </c>
      <c r="D25" t="s">
        <v>80</v>
      </c>
      <c r="E25">
        <v>5957735</v>
      </c>
      <c r="F25">
        <v>5017511</v>
      </c>
    </row>
    <row r="26" spans="1:6">
      <c r="A26" t="s">
        <v>393</v>
      </c>
      <c r="D26" t="s">
        <v>80</v>
      </c>
      <c r="E26">
        <v>9405840</v>
      </c>
      <c r="F26">
        <v>8109288</v>
      </c>
    </row>
    <row r="27" spans="1:6">
      <c r="A27" t="s">
        <v>394</v>
      </c>
      <c r="D27" t="s">
        <v>80</v>
      </c>
    </row>
    <row r="28" spans="1:6">
      <c r="A28" t="s">
        <v>395</v>
      </c>
      <c r="B28" t="s">
        <v>145</v>
      </c>
      <c r="C28" t="s">
        <v>145</v>
      </c>
      <c r="D28" t="s">
        <v>80</v>
      </c>
    </row>
    <row r="29" spans="1:6">
      <c r="A29" t="s">
        <v>396</v>
      </c>
      <c r="B29" t="s">
        <v>397</v>
      </c>
      <c r="C29" t="s">
        <v>161</v>
      </c>
      <c r="D29" t="s">
        <v>141</v>
      </c>
      <c r="E29">
        <v>450541</v>
      </c>
      <c r="F29">
        <v>502538</v>
      </c>
    </row>
    <row r="30" spans="1:6">
      <c r="A30" t="s">
        <v>398</v>
      </c>
      <c r="D30" t="s">
        <v>80</v>
      </c>
      <c r="E30">
        <v>3262880</v>
      </c>
      <c r="F30">
        <v>2647396</v>
      </c>
    </row>
    <row r="31" spans="1:6">
      <c r="A31" t="s">
        <v>399</v>
      </c>
      <c r="D31" t="s">
        <v>80</v>
      </c>
      <c r="E31">
        <v>1086322</v>
      </c>
      <c r="F31">
        <v>1071412</v>
      </c>
    </row>
    <row r="32" spans="1:6">
      <c r="A32" t="s">
        <v>400</v>
      </c>
      <c r="D32" t="s">
        <v>80</v>
      </c>
      <c r="E32">
        <v>1112498</v>
      </c>
      <c r="F32">
        <v>951490</v>
      </c>
    </row>
    <row r="33" spans="1:6">
      <c r="A33" t="s">
        <v>401</v>
      </c>
      <c r="D33" t="s">
        <v>80</v>
      </c>
      <c r="E33">
        <v>10150</v>
      </c>
      <c r="F33">
        <v>8650</v>
      </c>
    </row>
    <row r="34" spans="1:6">
      <c r="A34" t="s">
        <v>402</v>
      </c>
      <c r="B34" t="s">
        <v>179</v>
      </c>
      <c r="C34" t="s">
        <v>179</v>
      </c>
      <c r="D34" t="s">
        <v>165</v>
      </c>
      <c r="E34">
        <v>28696</v>
      </c>
      <c r="F34">
        <v>22784</v>
      </c>
    </row>
    <row r="35" spans="1:6">
      <c r="A35" t="s">
        <v>403</v>
      </c>
      <c r="B35" t="s">
        <v>114</v>
      </c>
      <c r="C35" t="s">
        <v>114</v>
      </c>
      <c r="D35" t="s">
        <v>80</v>
      </c>
      <c r="E35">
        <v>835009</v>
      </c>
      <c r="F35">
        <v>653612</v>
      </c>
    </row>
    <row r="36" spans="1:6">
      <c r="A36" t="s">
        <v>404</v>
      </c>
      <c r="B36" t="s">
        <v>164</v>
      </c>
      <c r="C36" t="s">
        <v>164</v>
      </c>
      <c r="D36" t="s">
        <v>80</v>
      </c>
      <c r="E36">
        <v>6786096</v>
      </c>
      <c r="F36">
        <v>5857882</v>
      </c>
    </row>
    <row r="37" spans="1:6">
      <c r="A37" t="s">
        <v>405</v>
      </c>
      <c r="B37" t="s">
        <v>180</v>
      </c>
      <c r="C37" t="s">
        <v>180</v>
      </c>
      <c r="D37" t="s">
        <v>165</v>
      </c>
    </row>
    <row r="38" spans="1:6">
      <c r="A38" t="s">
        <v>406</v>
      </c>
      <c r="B38" t="s">
        <v>181</v>
      </c>
      <c r="C38" t="s">
        <v>181</v>
      </c>
      <c r="D38" t="s">
        <v>80</v>
      </c>
    </row>
    <row r="39" spans="1:6">
      <c r="A39" t="s">
        <v>407</v>
      </c>
      <c r="D39" t="s">
        <v>80</v>
      </c>
    </row>
    <row r="40" spans="1:6">
      <c r="A40" t="s">
        <v>408</v>
      </c>
      <c r="D40" t="s">
        <v>80</v>
      </c>
    </row>
    <row r="41" spans="1:6">
      <c r="A41" t="s">
        <v>409</v>
      </c>
      <c r="D41" t="s">
        <v>80</v>
      </c>
    </row>
    <row r="42" spans="1:6">
      <c r="A42" t="s">
        <v>410</v>
      </c>
      <c r="D42" t="s">
        <v>80</v>
      </c>
    </row>
    <row r="43" spans="1:6">
      <c r="A43" t="s">
        <v>411</v>
      </c>
      <c r="D43" t="s">
        <v>80</v>
      </c>
    </row>
    <row r="44" spans="1:6">
      <c r="A44" t="s">
        <v>412</v>
      </c>
      <c r="D44" t="s">
        <v>80</v>
      </c>
    </row>
    <row r="45" spans="1:6">
      <c r="A45" t="s">
        <v>413</v>
      </c>
      <c r="D45" t="s">
        <v>80</v>
      </c>
    </row>
    <row r="46" spans="1:6">
      <c r="A46" t="s">
        <v>414</v>
      </c>
      <c r="D46" t="s">
        <v>80</v>
      </c>
    </row>
    <row r="47" spans="1:6">
      <c r="A47" t="s">
        <v>415</v>
      </c>
      <c r="B47" t="s">
        <v>182</v>
      </c>
      <c r="C47" t="s">
        <v>182</v>
      </c>
      <c r="D47" t="s">
        <v>80</v>
      </c>
    </row>
    <row r="48" spans="1:6">
      <c r="A48" t="s">
        <v>416</v>
      </c>
      <c r="D48" t="s">
        <v>80</v>
      </c>
      <c r="E48">
        <v>10497</v>
      </c>
      <c r="F48">
        <v>10497</v>
      </c>
    </row>
    <row r="49" spans="1:6">
      <c r="A49" t="s">
        <v>417</v>
      </c>
      <c r="B49" t="s">
        <v>182</v>
      </c>
      <c r="C49" t="s">
        <v>182</v>
      </c>
      <c r="D49" t="s">
        <v>181</v>
      </c>
      <c r="E49">
        <v>452172</v>
      </c>
      <c r="F49">
        <v>451629</v>
      </c>
    </row>
    <row r="50" spans="1:6">
      <c r="A50" t="s">
        <v>418</v>
      </c>
      <c r="B50" t="s">
        <v>189</v>
      </c>
      <c r="C50" t="s">
        <v>189</v>
      </c>
      <c r="D50" t="s">
        <v>181</v>
      </c>
      <c r="E50">
        <v>-51236</v>
      </c>
      <c r="F50">
        <v>-60525</v>
      </c>
    </row>
    <row r="51" spans="1:6">
      <c r="A51" t="s">
        <v>419</v>
      </c>
      <c r="B51" t="s">
        <v>187</v>
      </c>
      <c r="C51" t="s">
        <v>187</v>
      </c>
      <c r="D51" t="s">
        <v>181</v>
      </c>
      <c r="E51">
        <v>2892893</v>
      </c>
      <c r="F51">
        <v>2533641</v>
      </c>
    </row>
    <row r="52" spans="1:6">
      <c r="A52" t="s">
        <v>420</v>
      </c>
      <c r="B52" t="s">
        <v>182</v>
      </c>
      <c r="C52" t="s">
        <v>182</v>
      </c>
      <c r="D52" t="s">
        <v>181</v>
      </c>
      <c r="E52">
        <v>-525653</v>
      </c>
      <c r="F52">
        <v>-525653</v>
      </c>
    </row>
    <row r="53" spans="1:6">
      <c r="A53" t="s">
        <v>421</v>
      </c>
      <c r="B53" t="s">
        <v>183</v>
      </c>
      <c r="C53" t="s">
        <v>183</v>
      </c>
      <c r="D53" t="s">
        <v>181</v>
      </c>
      <c r="E53">
        <v>-151997</v>
      </c>
      <c r="F53">
        <v>-151997</v>
      </c>
    </row>
    <row r="54" spans="1:6">
      <c r="A54" t="s">
        <v>422</v>
      </c>
      <c r="D54" t="s">
        <v>181</v>
      </c>
      <c r="E54">
        <v>-6932</v>
      </c>
      <c r="F54">
        <v>-6186</v>
      </c>
    </row>
    <row r="55" spans="1:6">
      <c r="A55" t="s">
        <v>423</v>
      </c>
      <c r="B55" t="s">
        <v>195</v>
      </c>
      <c r="C55" t="s">
        <v>195</v>
      </c>
      <c r="D55" t="s">
        <v>181</v>
      </c>
      <c r="E55">
        <v>2619744</v>
      </c>
      <c r="F55">
        <v>2251406</v>
      </c>
    </row>
    <row r="56" spans="1:6">
      <c r="A56" t="s">
        <v>424</v>
      </c>
      <c r="D56" t="s">
        <v>181</v>
      </c>
      <c r="E56">
        <v>9405840</v>
      </c>
      <c r="F56">
        <v>8109288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2.75"/>
  <cols>
    <col min="1" max="4" width="25.7109375" customWidth="1"/>
  </cols>
  <sheetData>
    <row r="1" spans="1:7">
      <c r="A1" t="s">
        <v>425</v>
      </c>
    </row>
    <row r="3" spans="1:7">
      <c r="A3" t="s">
        <v>426</v>
      </c>
      <c r="B3" t="s">
        <v>427</v>
      </c>
      <c r="C3" t="s">
        <v>427</v>
      </c>
      <c r="D3" t="s">
        <v>428</v>
      </c>
    </row>
    <row r="4" spans="1:7">
      <c r="A4" t="s">
        <v>429</v>
      </c>
      <c r="D4" t="s">
        <v>428</v>
      </c>
      <c r="E4">
        <v>628358</v>
      </c>
      <c r="F4">
        <v>-229934</v>
      </c>
      <c r="G4">
        <v>398424</v>
      </c>
    </row>
    <row r="5" spans="1:7">
      <c r="A5" t="s">
        <v>430</v>
      </c>
      <c r="B5" t="s">
        <v>427</v>
      </c>
      <c r="C5" t="s">
        <v>427</v>
      </c>
      <c r="D5" t="s">
        <v>428</v>
      </c>
    </row>
    <row r="6" spans="1:7">
      <c r="A6" t="s">
        <v>431</v>
      </c>
      <c r="B6" t="s">
        <v>59</v>
      </c>
      <c r="C6" t="s">
        <v>59</v>
      </c>
      <c r="D6" t="s">
        <v>428</v>
      </c>
      <c r="E6">
        <v>-5862</v>
      </c>
      <c r="G6">
        <v>-5862</v>
      </c>
    </row>
    <row r="7" spans="1:7">
      <c r="A7" t="s">
        <v>432</v>
      </c>
      <c r="B7" t="s">
        <v>433</v>
      </c>
      <c r="C7" t="s">
        <v>47</v>
      </c>
      <c r="D7" t="s">
        <v>428</v>
      </c>
      <c r="E7">
        <v>13822</v>
      </c>
      <c r="F7">
        <v>-4838</v>
      </c>
      <c r="G7">
        <v>8984</v>
      </c>
    </row>
    <row r="8" spans="1:7">
      <c r="A8" t="s">
        <v>434</v>
      </c>
      <c r="B8" t="s">
        <v>72</v>
      </c>
      <c r="C8" t="s">
        <v>72</v>
      </c>
      <c r="D8" t="s">
        <v>428</v>
      </c>
      <c r="E8">
        <v>9916</v>
      </c>
      <c r="F8">
        <v>-3767</v>
      </c>
      <c r="G8">
        <v>6149</v>
      </c>
    </row>
    <row r="9" spans="1:7">
      <c r="A9" t="s">
        <v>435</v>
      </c>
      <c r="D9" t="s">
        <v>428</v>
      </c>
      <c r="E9">
        <v>28</v>
      </c>
      <c r="F9">
        <v>-10</v>
      </c>
      <c r="G9">
        <v>18</v>
      </c>
    </row>
    <row r="10" spans="1:7">
      <c r="A10" t="s">
        <v>436</v>
      </c>
      <c r="B10" t="s">
        <v>427</v>
      </c>
      <c r="C10" t="s">
        <v>427</v>
      </c>
      <c r="D10" t="s">
        <v>428</v>
      </c>
      <c r="E10">
        <v>646262</v>
      </c>
      <c r="F10">
        <v>-238549</v>
      </c>
      <c r="G10">
        <v>407713</v>
      </c>
    </row>
    <row r="11" spans="1:7">
      <c r="A11" t="s">
        <v>437</v>
      </c>
      <c r="D11" t="s">
        <v>428</v>
      </c>
    </row>
    <row r="12" spans="1:7">
      <c r="D12" t="s">
        <v>428</v>
      </c>
    </row>
    <row r="13" spans="1:7">
      <c r="A13" t="s">
        <v>426</v>
      </c>
      <c r="B13" t="s">
        <v>427</v>
      </c>
      <c r="C13" t="s">
        <v>427</v>
      </c>
      <c r="D13" t="s">
        <v>428</v>
      </c>
    </row>
    <row r="14" spans="1:7">
      <c r="A14" t="s">
        <v>429</v>
      </c>
      <c r="D14" t="s">
        <v>428</v>
      </c>
      <c r="E14">
        <v>768911</v>
      </c>
      <c r="F14">
        <v>-279910</v>
      </c>
      <c r="G14">
        <v>489001</v>
      </c>
    </row>
    <row r="15" spans="1:7">
      <c r="A15" t="s">
        <v>430</v>
      </c>
      <c r="B15" t="s">
        <v>427</v>
      </c>
      <c r="C15" t="s">
        <v>427</v>
      </c>
      <c r="D15" t="s">
        <v>428</v>
      </c>
    </row>
    <row r="16" spans="1:7">
      <c r="A16" t="s">
        <v>431</v>
      </c>
      <c r="B16" t="s">
        <v>59</v>
      </c>
      <c r="C16" t="s">
        <v>59</v>
      </c>
      <c r="D16" t="s">
        <v>428</v>
      </c>
      <c r="E16">
        <v>-4473</v>
      </c>
      <c r="G16">
        <v>-4473</v>
      </c>
    </row>
    <row r="17" spans="1:7">
      <c r="A17" t="s">
        <v>438</v>
      </c>
      <c r="B17" t="s">
        <v>433</v>
      </c>
      <c r="C17" t="s">
        <v>47</v>
      </c>
      <c r="D17" t="s">
        <v>428</v>
      </c>
      <c r="E17">
        <v>-41639</v>
      </c>
      <c r="F17">
        <v>14573</v>
      </c>
      <c r="G17">
        <v>-27066</v>
      </c>
    </row>
    <row r="18" spans="1:7">
      <c r="A18" t="s">
        <v>434</v>
      </c>
      <c r="B18" t="s">
        <v>72</v>
      </c>
      <c r="C18" t="s">
        <v>72</v>
      </c>
      <c r="D18" t="s">
        <v>428</v>
      </c>
      <c r="E18">
        <v>9721</v>
      </c>
      <c r="F18">
        <v>-3694</v>
      </c>
      <c r="G18">
        <v>6027</v>
      </c>
    </row>
    <row r="19" spans="1:7">
      <c r="A19" t="s">
        <v>435</v>
      </c>
      <c r="D19" t="s">
        <v>428</v>
      </c>
      <c r="E19">
        <v>-1029</v>
      </c>
      <c r="F19">
        <v>381</v>
      </c>
      <c r="G19">
        <v>-648</v>
      </c>
    </row>
    <row r="20" spans="1:7">
      <c r="A20" t="s">
        <v>436</v>
      </c>
      <c r="B20" t="s">
        <v>427</v>
      </c>
      <c r="C20" t="s">
        <v>427</v>
      </c>
      <c r="D20" t="s">
        <v>428</v>
      </c>
      <c r="E20">
        <v>731491</v>
      </c>
      <c r="F20">
        <v>-268650</v>
      </c>
      <c r="G20">
        <v>462841</v>
      </c>
    </row>
    <row r="21" spans="1:7">
      <c r="A21" t="s">
        <v>439</v>
      </c>
      <c r="D21" t="s">
        <v>428</v>
      </c>
    </row>
    <row r="22" spans="1:7">
      <c r="D22" t="s">
        <v>428</v>
      </c>
    </row>
    <row r="23" spans="1:7">
      <c r="A23" t="s">
        <v>426</v>
      </c>
      <c r="B23" t="s">
        <v>427</v>
      </c>
      <c r="C23" t="s">
        <v>427</v>
      </c>
      <c r="D23" t="s">
        <v>428</v>
      </c>
    </row>
    <row r="24" spans="1:7">
      <c r="A24" t="s">
        <v>429</v>
      </c>
      <c r="B24" t="s">
        <v>440</v>
      </c>
      <c r="C24" t="s">
        <v>70</v>
      </c>
      <c r="D24" t="s">
        <v>428</v>
      </c>
      <c r="E24">
        <v>561418</v>
      </c>
      <c r="F24">
        <v>-204677</v>
      </c>
      <c r="G24">
        <v>356741</v>
      </c>
    </row>
    <row r="25" spans="1:7">
      <c r="A25" t="s">
        <v>430</v>
      </c>
      <c r="B25" t="s">
        <v>427</v>
      </c>
      <c r="C25" t="s">
        <v>427</v>
      </c>
      <c r="D25" t="s">
        <v>428</v>
      </c>
    </row>
    <row r="26" spans="1:7">
      <c r="A26" t="s">
        <v>431</v>
      </c>
      <c r="B26" t="s">
        <v>59</v>
      </c>
      <c r="C26" t="s">
        <v>59</v>
      </c>
      <c r="D26" t="s">
        <v>428</v>
      </c>
      <c r="E26">
        <v>-19883</v>
      </c>
      <c r="G26">
        <v>-19883</v>
      </c>
    </row>
    <row r="27" spans="1:7">
      <c r="A27" t="s">
        <v>432</v>
      </c>
      <c r="B27" t="s">
        <v>433</v>
      </c>
      <c r="C27" t="s">
        <v>47</v>
      </c>
      <c r="D27" t="s">
        <v>428</v>
      </c>
      <c r="E27">
        <v>54139</v>
      </c>
      <c r="F27">
        <v>-18949</v>
      </c>
      <c r="G27">
        <v>35190</v>
      </c>
    </row>
    <row r="28" spans="1:7">
      <c r="A28" t="s">
        <v>434</v>
      </c>
      <c r="B28" t="s">
        <v>72</v>
      </c>
      <c r="C28" t="s">
        <v>72</v>
      </c>
      <c r="D28" t="s">
        <v>428</v>
      </c>
      <c r="E28">
        <v>8203</v>
      </c>
      <c r="F28">
        <v>-3117</v>
      </c>
      <c r="G28">
        <v>5086</v>
      </c>
    </row>
    <row r="29" spans="1:7">
      <c r="A29" t="s">
        <v>435</v>
      </c>
      <c r="D29" t="s">
        <v>428</v>
      </c>
      <c r="E29">
        <v>-1325</v>
      </c>
      <c r="F29">
        <v>490</v>
      </c>
      <c r="G29">
        <v>-835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2017</v>
      </c>
      <c r="F2">
        <v>2016</v>
      </c>
      <c r="G2">
        <v>2015</v>
      </c>
    </row>
    <row r="4" spans="1:7">
      <c r="A4" t="s">
        <v>441</v>
      </c>
      <c r="B4" t="s">
        <v>231</v>
      </c>
      <c r="C4" t="s">
        <v>231</v>
      </c>
      <c r="D4" t="s">
        <v>442</v>
      </c>
    </row>
    <row r="5" spans="1:7">
      <c r="A5" t="s">
        <v>429</v>
      </c>
      <c r="E5">
        <v>398424</v>
      </c>
      <c r="F5">
        <v>489001</v>
      </c>
      <c r="G5">
        <v>356741</v>
      </c>
    </row>
    <row r="6" spans="1:7">
      <c r="A6" t="s">
        <v>443</v>
      </c>
    </row>
    <row r="7" spans="1:7">
      <c r="A7" t="s">
        <v>42</v>
      </c>
      <c r="B7" t="s">
        <v>236</v>
      </c>
      <c r="C7" t="s">
        <v>236</v>
      </c>
      <c r="D7" t="s">
        <v>442</v>
      </c>
      <c r="E7">
        <v>481520</v>
      </c>
      <c r="F7">
        <v>389393</v>
      </c>
      <c r="G7">
        <v>352796</v>
      </c>
    </row>
    <row r="8" spans="1:7">
      <c r="A8" t="s">
        <v>444</v>
      </c>
      <c r="B8" t="s">
        <v>269</v>
      </c>
      <c r="C8" t="s">
        <v>269</v>
      </c>
      <c r="D8" t="s">
        <v>442</v>
      </c>
      <c r="E8">
        <v>26218</v>
      </c>
      <c r="F8">
        <v>23272</v>
      </c>
      <c r="G8">
        <v>19661</v>
      </c>
    </row>
    <row r="9" spans="1:7">
      <c r="A9" t="s">
        <v>445</v>
      </c>
      <c r="B9" t="s">
        <v>240</v>
      </c>
      <c r="C9" t="s">
        <v>240</v>
      </c>
      <c r="D9" t="s">
        <v>442</v>
      </c>
      <c r="E9">
        <v>4062</v>
      </c>
      <c r="F9">
        <v>3419</v>
      </c>
      <c r="G9">
        <v>3786</v>
      </c>
    </row>
    <row r="10" spans="1:7">
      <c r="A10" t="s">
        <v>446</v>
      </c>
      <c r="D10" t="s">
        <v>442</v>
      </c>
      <c r="E10">
        <v>25020</v>
      </c>
      <c r="F10">
        <v>20465</v>
      </c>
      <c r="G10">
        <v>18110</v>
      </c>
    </row>
    <row r="11" spans="1:7">
      <c r="A11" t="s">
        <v>447</v>
      </c>
      <c r="B11" t="s">
        <v>263</v>
      </c>
      <c r="C11" t="s">
        <v>263</v>
      </c>
      <c r="D11" t="s">
        <v>442</v>
      </c>
      <c r="E11">
        <v>-46</v>
      </c>
      <c r="F11">
        <v>-205</v>
      </c>
      <c r="G11">
        <v>-168</v>
      </c>
    </row>
    <row r="12" spans="1:7">
      <c r="A12" t="s">
        <v>448</v>
      </c>
      <c r="D12" t="s">
        <v>442</v>
      </c>
      <c r="E12">
        <v>1330</v>
      </c>
      <c r="F12">
        <v>-1343</v>
      </c>
      <c r="G12">
        <v>-872</v>
      </c>
    </row>
    <row r="13" spans="1:7">
      <c r="A13" t="s">
        <v>449</v>
      </c>
      <c r="B13" t="s">
        <v>244</v>
      </c>
      <c r="C13" t="s">
        <v>244</v>
      </c>
      <c r="D13" t="s">
        <v>442</v>
      </c>
      <c r="E13">
        <v>-36085</v>
      </c>
      <c r="F13">
        <v>-98703</v>
      </c>
      <c r="G13">
        <v>-74631</v>
      </c>
    </row>
    <row r="14" spans="1:7">
      <c r="A14" t="s">
        <v>450</v>
      </c>
      <c r="B14" t="s">
        <v>244</v>
      </c>
      <c r="C14" t="s">
        <v>244</v>
      </c>
      <c r="D14" t="s">
        <v>442</v>
      </c>
      <c r="E14">
        <v>-5284</v>
      </c>
      <c r="F14">
        <v>-4491</v>
      </c>
      <c r="G14">
        <v>-3925</v>
      </c>
    </row>
    <row r="15" spans="1:7">
      <c r="A15" t="s">
        <v>451</v>
      </c>
      <c r="B15" t="s">
        <v>269</v>
      </c>
      <c r="C15" t="s">
        <v>269</v>
      </c>
      <c r="D15" t="s">
        <v>442</v>
      </c>
      <c r="E15">
        <v>173112</v>
      </c>
      <c r="F15">
        <v>138075</v>
      </c>
      <c r="G15">
        <v>76500</v>
      </c>
    </row>
    <row r="16" spans="1:7">
      <c r="A16" t="s">
        <v>452</v>
      </c>
      <c r="B16" t="s">
        <v>251</v>
      </c>
      <c r="C16" t="s">
        <v>251</v>
      </c>
      <c r="D16" t="s">
        <v>442</v>
      </c>
    </row>
    <row r="17" spans="1:7">
      <c r="A17" t="s">
        <v>453</v>
      </c>
      <c r="D17" t="s">
        <v>442</v>
      </c>
      <c r="E17">
        <v>-2890</v>
      </c>
      <c r="F17">
        <v>14765</v>
      </c>
      <c r="G17">
        <v>9632</v>
      </c>
    </row>
    <row r="18" spans="1:7">
      <c r="A18" t="s">
        <v>454</v>
      </c>
      <c r="B18" t="s">
        <v>261</v>
      </c>
      <c r="C18" t="s">
        <v>261</v>
      </c>
      <c r="D18" t="s">
        <v>442</v>
      </c>
      <c r="E18">
        <v>-4072</v>
      </c>
      <c r="F18">
        <v>-9009</v>
      </c>
      <c r="G18">
        <v>-1579</v>
      </c>
    </row>
    <row r="19" spans="1:7">
      <c r="A19" t="s">
        <v>348</v>
      </c>
      <c r="B19" t="s">
        <v>455</v>
      </c>
      <c r="C19" t="s">
        <v>455</v>
      </c>
      <c r="D19" t="s">
        <v>442</v>
      </c>
      <c r="E19">
        <v>9386</v>
      </c>
      <c r="F19">
        <v>-10338</v>
      </c>
      <c r="G19">
        <v>-65720</v>
      </c>
    </row>
    <row r="20" spans="1:7">
      <c r="A20" t="s">
        <v>456</v>
      </c>
      <c r="D20" t="s">
        <v>442</v>
      </c>
      <c r="E20">
        <v>-27111</v>
      </c>
      <c r="F20">
        <v>-32590</v>
      </c>
      <c r="G20">
        <v>-27084</v>
      </c>
    </row>
    <row r="21" spans="1:7">
      <c r="A21" t="s">
        <v>383</v>
      </c>
      <c r="B21" t="s">
        <v>276</v>
      </c>
      <c r="C21" t="s">
        <v>276</v>
      </c>
      <c r="D21" t="s">
        <v>442</v>
      </c>
      <c r="E21">
        <v>-40546</v>
      </c>
      <c r="F21">
        <v>11903</v>
      </c>
      <c r="G21">
        <v>-51</v>
      </c>
    </row>
    <row r="22" spans="1:7">
      <c r="A22" t="s">
        <v>384</v>
      </c>
      <c r="D22" t="s">
        <v>442</v>
      </c>
      <c r="E22">
        <v>343</v>
      </c>
      <c r="F22">
        <v>56644</v>
      </c>
      <c r="G22">
        <v>27706</v>
      </c>
    </row>
    <row r="23" spans="1:7">
      <c r="A23" t="s">
        <v>396</v>
      </c>
      <c r="B23" t="s">
        <v>273</v>
      </c>
      <c r="C23" t="s">
        <v>273</v>
      </c>
      <c r="D23" t="s">
        <v>442</v>
      </c>
      <c r="E23">
        <v>-5056</v>
      </c>
      <c r="F23">
        <v>37312</v>
      </c>
      <c r="G23">
        <v>98877</v>
      </c>
    </row>
    <row r="24" spans="1:7">
      <c r="A24" t="s">
        <v>399</v>
      </c>
      <c r="D24" t="s">
        <v>442</v>
      </c>
      <c r="E24">
        <v>15378</v>
      </c>
      <c r="F24">
        <v>9626</v>
      </c>
      <c r="G24">
        <v>-17621</v>
      </c>
    </row>
    <row r="25" spans="1:7">
      <c r="A25" t="s">
        <v>401</v>
      </c>
      <c r="D25" t="s">
        <v>442</v>
      </c>
      <c r="E25">
        <v>1499</v>
      </c>
      <c r="F25">
        <v>-349</v>
      </c>
      <c r="G25">
        <v>988</v>
      </c>
    </row>
    <row r="26" spans="1:7">
      <c r="A26" t="s">
        <v>402</v>
      </c>
      <c r="B26" t="s">
        <v>269</v>
      </c>
      <c r="C26" t="s">
        <v>269</v>
      </c>
      <c r="D26" t="s">
        <v>442</v>
      </c>
      <c r="E26">
        <v>5921</v>
      </c>
      <c r="F26">
        <v>4757</v>
      </c>
      <c r="G26">
        <v>-13181</v>
      </c>
    </row>
    <row r="27" spans="1:7">
      <c r="A27" t="s">
        <v>457</v>
      </c>
      <c r="D27" t="s">
        <v>442</v>
      </c>
      <c r="E27">
        <v>-1062</v>
      </c>
      <c r="F27">
        <v>-616</v>
      </c>
      <c r="G27">
        <v>-866</v>
      </c>
    </row>
    <row r="28" spans="1:7">
      <c r="A28" t="s">
        <v>458</v>
      </c>
      <c r="B28" t="s">
        <v>285</v>
      </c>
      <c r="C28" t="s">
        <v>285</v>
      </c>
      <c r="D28" t="s">
        <v>442</v>
      </c>
      <c r="E28">
        <v>1020061</v>
      </c>
      <c r="F28">
        <v>1040988</v>
      </c>
      <c r="G28">
        <v>759099</v>
      </c>
    </row>
    <row r="29" spans="1:7">
      <c r="A29" t="s">
        <v>459</v>
      </c>
      <c r="B29" t="s">
        <v>286</v>
      </c>
      <c r="C29" t="s">
        <v>286</v>
      </c>
      <c r="D29" t="s">
        <v>460</v>
      </c>
    </row>
    <row r="30" spans="1:7">
      <c r="A30" t="s">
        <v>461</v>
      </c>
      <c r="D30" t="s">
        <v>460</v>
      </c>
    </row>
    <row r="31" spans="1:7">
      <c r="A31" t="s">
        <v>462</v>
      </c>
      <c r="B31" t="s">
        <v>287</v>
      </c>
      <c r="C31" t="s">
        <v>287</v>
      </c>
      <c r="D31" t="s">
        <v>460</v>
      </c>
      <c r="E31">
        <v>-1419505</v>
      </c>
      <c r="F31">
        <v>-1509154</v>
      </c>
      <c r="G31">
        <v>-1041931</v>
      </c>
    </row>
    <row r="32" spans="1:7">
      <c r="A32" t="s">
        <v>463</v>
      </c>
      <c r="D32" t="s">
        <v>460</v>
      </c>
      <c r="E32">
        <v>-635847</v>
      </c>
      <c r="F32">
        <v>-515899</v>
      </c>
      <c r="G32">
        <v>-290379</v>
      </c>
    </row>
    <row r="33" spans="1:7">
      <c r="A33" t="s">
        <v>464</v>
      </c>
      <c r="D33" t="s">
        <v>460</v>
      </c>
      <c r="E33">
        <v>-355101</v>
      </c>
      <c r="F33">
        <v>-398987</v>
      </c>
      <c r="G33">
        <v>-214371</v>
      </c>
    </row>
    <row r="34" spans="1:7">
      <c r="A34" t="s">
        <v>465</v>
      </c>
      <c r="D34" t="s">
        <v>460</v>
      </c>
      <c r="E34">
        <v>-489</v>
      </c>
      <c r="F34">
        <v>-1315</v>
      </c>
      <c r="G34">
        <v>-3759</v>
      </c>
    </row>
    <row r="35" spans="1:7">
      <c r="A35" t="s">
        <v>466</v>
      </c>
      <c r="D35" t="s">
        <v>460</v>
      </c>
      <c r="F35">
        <v>-1005</v>
      </c>
      <c r="G35">
        <v>-2006</v>
      </c>
    </row>
    <row r="36" spans="1:7">
      <c r="A36" t="s">
        <v>467</v>
      </c>
      <c r="D36" t="s">
        <v>460</v>
      </c>
      <c r="E36">
        <v>-32807</v>
      </c>
      <c r="F36">
        <v>-15459</v>
      </c>
      <c r="G36">
        <v>-38275</v>
      </c>
    </row>
    <row r="37" spans="1:7">
      <c r="A37" t="s">
        <v>468</v>
      </c>
      <c r="D37" t="s">
        <v>460</v>
      </c>
      <c r="E37">
        <v>-154310</v>
      </c>
      <c r="F37">
        <v>-87204</v>
      </c>
      <c r="G37">
        <v>-19807</v>
      </c>
    </row>
    <row r="38" spans="1:7">
      <c r="A38" t="s">
        <v>469</v>
      </c>
      <c r="D38" t="s">
        <v>460</v>
      </c>
    </row>
    <row r="39" spans="1:7">
      <c r="A39" t="s">
        <v>462</v>
      </c>
      <c r="B39" t="s">
        <v>287</v>
      </c>
      <c r="C39" t="s">
        <v>287</v>
      </c>
      <c r="D39" t="s">
        <v>460</v>
      </c>
      <c r="E39">
        <v>487475</v>
      </c>
      <c r="F39">
        <v>539256</v>
      </c>
      <c r="G39">
        <v>411629</v>
      </c>
    </row>
    <row r="40" spans="1:7">
      <c r="A40" t="s">
        <v>463</v>
      </c>
      <c r="B40" t="s">
        <v>291</v>
      </c>
      <c r="C40" t="s">
        <v>291</v>
      </c>
      <c r="D40" t="s">
        <v>460</v>
      </c>
      <c r="E40">
        <v>655726</v>
      </c>
      <c r="F40">
        <v>528180</v>
      </c>
      <c r="G40">
        <v>287883</v>
      </c>
    </row>
    <row r="41" spans="1:7">
      <c r="A41" t="s">
        <v>464</v>
      </c>
      <c r="D41" t="s">
        <v>460</v>
      </c>
      <c r="E41">
        <v>190578</v>
      </c>
      <c r="F41">
        <v>154536</v>
      </c>
      <c r="G41">
        <v>107867</v>
      </c>
    </row>
    <row r="42" spans="1:7">
      <c r="A42" t="s">
        <v>465</v>
      </c>
      <c r="D42" t="s">
        <v>460</v>
      </c>
      <c r="F42">
        <v>2044</v>
      </c>
      <c r="G42">
        <v>3082</v>
      </c>
    </row>
    <row r="43" spans="1:7">
      <c r="A43" t="s">
        <v>466</v>
      </c>
      <c r="D43" t="s">
        <v>460</v>
      </c>
      <c r="E43">
        <v>4181</v>
      </c>
      <c r="F43">
        <v>1126</v>
      </c>
      <c r="G43">
        <v>2427</v>
      </c>
    </row>
    <row r="44" spans="1:7">
      <c r="A44" t="s">
        <v>467</v>
      </c>
      <c r="D44" t="s">
        <v>460</v>
      </c>
      <c r="E44">
        <v>8753</v>
      </c>
      <c r="F44">
        <v>21589</v>
      </c>
      <c r="G44">
        <v>28485</v>
      </c>
    </row>
    <row r="45" spans="1:7">
      <c r="A45" t="s">
        <v>468</v>
      </c>
      <c r="D45" t="s">
        <v>460</v>
      </c>
      <c r="E45">
        <v>106832</v>
      </c>
      <c r="F45">
        <v>26968</v>
      </c>
      <c r="G45">
        <v>13894</v>
      </c>
    </row>
    <row r="46" spans="1:7">
      <c r="A46" t="s">
        <v>470</v>
      </c>
      <c r="B46" t="s">
        <v>296</v>
      </c>
      <c r="C46" t="s">
        <v>296</v>
      </c>
      <c r="D46" t="s">
        <v>460</v>
      </c>
      <c r="E46">
        <v>-1144514</v>
      </c>
      <c r="F46">
        <v>-1255324</v>
      </c>
      <c r="G46">
        <v>-755261</v>
      </c>
    </row>
    <row r="47" spans="1:7">
      <c r="A47" t="s">
        <v>471</v>
      </c>
      <c r="B47" t="s">
        <v>297</v>
      </c>
      <c r="C47" t="s">
        <v>297</v>
      </c>
      <c r="D47" t="s">
        <v>472</v>
      </c>
    </row>
    <row r="48" spans="1:7">
      <c r="A48" t="s">
        <v>473</v>
      </c>
      <c r="B48" t="s">
        <v>299</v>
      </c>
      <c r="C48" t="s">
        <v>299</v>
      </c>
      <c r="D48" t="s">
        <v>472</v>
      </c>
      <c r="E48">
        <v>742625</v>
      </c>
      <c r="F48">
        <v>837972</v>
      </c>
      <c r="G48">
        <v>657535</v>
      </c>
    </row>
    <row r="49" spans="1:7">
      <c r="A49" t="s">
        <v>474</v>
      </c>
      <c r="D49" t="s">
        <v>472</v>
      </c>
      <c r="E49">
        <v>-367844</v>
      </c>
      <c r="F49">
        <v>-428403</v>
      </c>
      <c r="G49">
        <v>-593722</v>
      </c>
    </row>
    <row r="50" spans="1:7">
      <c r="A50" t="s">
        <v>475</v>
      </c>
      <c r="B50" t="s">
        <v>455</v>
      </c>
      <c r="C50" t="s">
        <v>455</v>
      </c>
      <c r="D50" t="s">
        <v>472</v>
      </c>
      <c r="E50">
        <v>-5055</v>
      </c>
      <c r="F50">
        <v>-10184</v>
      </c>
      <c r="G50">
        <v>-12327</v>
      </c>
    </row>
    <row r="51" spans="1:7">
      <c r="A51" t="s">
        <v>476</v>
      </c>
      <c r="B51" t="s">
        <v>303</v>
      </c>
      <c r="C51" t="s">
        <v>303</v>
      </c>
      <c r="D51" t="s">
        <v>472</v>
      </c>
      <c r="E51">
        <v>-212545</v>
      </c>
      <c r="F51">
        <v>-168661</v>
      </c>
      <c r="G51">
        <v>-121202</v>
      </c>
    </row>
    <row r="52" spans="1:7">
      <c r="A52" t="s">
        <v>477</v>
      </c>
      <c r="D52" t="s">
        <v>472</v>
      </c>
      <c r="E52">
        <v>-11106</v>
      </c>
      <c r="F52">
        <v>-9302</v>
      </c>
      <c r="G52">
        <v>-7939</v>
      </c>
    </row>
    <row r="53" spans="1:7">
      <c r="A53" t="s">
        <v>478</v>
      </c>
      <c r="B53" t="s">
        <v>276</v>
      </c>
      <c r="C53" t="s">
        <v>276</v>
      </c>
      <c r="D53" t="s">
        <v>472</v>
      </c>
      <c r="E53">
        <v>446</v>
      </c>
      <c r="F53">
        <v>544</v>
      </c>
    </row>
    <row r="54" spans="1:7">
      <c r="A54" t="s">
        <v>479</v>
      </c>
      <c r="B54" t="s">
        <v>480</v>
      </c>
      <c r="C54" t="s">
        <v>307</v>
      </c>
      <c r="D54" t="s">
        <v>472</v>
      </c>
      <c r="E54">
        <v>-58757</v>
      </c>
      <c r="F54">
        <v>-78374</v>
      </c>
      <c r="G54">
        <v>-19594</v>
      </c>
    </row>
    <row r="55" spans="1:7">
      <c r="A55" t="s">
        <v>481</v>
      </c>
      <c r="B55" t="s">
        <v>290</v>
      </c>
      <c r="C55" t="s">
        <v>290</v>
      </c>
      <c r="D55" t="s">
        <v>472</v>
      </c>
      <c r="E55">
        <v>285148</v>
      </c>
      <c r="F55">
        <v>358237</v>
      </c>
      <c r="G55">
        <v>105019</v>
      </c>
    </row>
    <row r="56" spans="1:7">
      <c r="A56" t="s">
        <v>482</v>
      </c>
      <c r="D56" t="s">
        <v>472</v>
      </c>
      <c r="E56">
        <v>-149159</v>
      </c>
      <c r="F56">
        <v>-112957</v>
      </c>
      <c r="G56">
        <v>-54108</v>
      </c>
    </row>
    <row r="57" spans="1:7">
      <c r="A57" t="s">
        <v>483</v>
      </c>
      <c r="B57" t="s">
        <v>311</v>
      </c>
      <c r="C57" t="s">
        <v>311</v>
      </c>
      <c r="D57" t="s">
        <v>472</v>
      </c>
      <c r="E57">
        <v>223753</v>
      </c>
      <c r="F57">
        <v>388872</v>
      </c>
      <c r="G57">
        <v>-46338</v>
      </c>
    </row>
    <row r="58" spans="1:7">
      <c r="A58" t="s">
        <v>484</v>
      </c>
      <c r="B58" t="s">
        <v>313</v>
      </c>
      <c r="C58" t="s">
        <v>313</v>
      </c>
      <c r="D58" t="s">
        <v>472</v>
      </c>
      <c r="E58">
        <v>-2140</v>
      </c>
      <c r="F58">
        <v>-15740</v>
      </c>
      <c r="G58">
        <v>-10762</v>
      </c>
    </row>
    <row r="59" spans="1:7">
      <c r="A59" t="s">
        <v>485</v>
      </c>
      <c r="B59" t="s">
        <v>314</v>
      </c>
      <c r="C59" t="s">
        <v>314</v>
      </c>
      <c r="D59" t="s">
        <v>472</v>
      </c>
      <c r="E59">
        <v>97160</v>
      </c>
      <c r="F59">
        <v>158796</v>
      </c>
      <c r="G59">
        <v>-53262</v>
      </c>
    </row>
    <row r="60" spans="1:7">
      <c r="A60" t="s">
        <v>486</v>
      </c>
      <c r="B60" t="s">
        <v>487</v>
      </c>
      <c r="C60" t="s">
        <v>315</v>
      </c>
      <c r="D60" t="s">
        <v>472</v>
      </c>
      <c r="E60">
        <v>600646</v>
      </c>
      <c r="F60">
        <v>441850</v>
      </c>
      <c r="G60">
        <v>495112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9D22E7-48E9-486F-BD54-AC19021958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FE9FD5-FED9-49AD-93F3-0073243199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E27997-D234-44DF-8052-07A362279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2021-10-22T06:15:37Z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