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F227" i="1" s="1"/>
  <c r="F11" i="1" s="1"/>
  <c r="G92" i="1"/>
  <c r="F92" i="1"/>
  <c r="G433" i="1"/>
  <c r="G432" i="1"/>
  <c r="F432" i="1"/>
  <c r="F433" i="1" s="1"/>
  <c r="G417" i="1"/>
  <c r="G418" i="1" s="1"/>
  <c r="F417" i="1"/>
  <c r="F418" i="1" s="1"/>
  <c r="G410" i="1"/>
  <c r="G409" i="1"/>
  <c r="F409" i="1"/>
  <c r="F410" i="1" s="1"/>
  <c r="G397" i="1"/>
  <c r="F397" i="1"/>
  <c r="M382" i="1"/>
  <c r="L382" i="1"/>
  <c r="K382" i="1"/>
  <c r="O381" i="1"/>
  <c r="N381" i="1"/>
  <c r="M381" i="1"/>
  <c r="L381" i="1"/>
  <c r="K381" i="1"/>
  <c r="J381" i="1"/>
  <c r="F381" i="1"/>
  <c r="J377" i="1"/>
  <c r="I377" i="1"/>
  <c r="L376" i="1"/>
  <c r="K376" i="1"/>
  <c r="O375" i="1"/>
  <c r="N375" i="1"/>
  <c r="M375" i="1"/>
  <c r="L375" i="1"/>
  <c r="K375" i="1"/>
  <c r="J375" i="1"/>
  <c r="F375" i="1"/>
  <c r="O373" i="1"/>
  <c r="L371" i="1"/>
  <c r="K371" i="1"/>
  <c r="N370" i="1"/>
  <c r="M370" i="1"/>
  <c r="O369" i="1"/>
  <c r="I369" i="1"/>
  <c r="H369" i="1"/>
  <c r="G369" i="1"/>
  <c r="K368" i="1"/>
  <c r="J368" i="1"/>
  <c r="I368" i="1"/>
  <c r="M366" i="1"/>
  <c r="L366" i="1"/>
  <c r="K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I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G11" i="1" s="1"/>
  <c r="O210" i="1"/>
  <c r="N210" i="1"/>
  <c r="M210" i="1"/>
  <c r="L210" i="1"/>
  <c r="K210" i="1"/>
  <c r="J210" i="1"/>
  <c r="I210" i="1"/>
  <c r="H210" i="1"/>
  <c r="G210" i="1"/>
  <c r="G10" i="1" s="1"/>
  <c r="F210" i="1"/>
  <c r="O189" i="1"/>
  <c r="N189" i="1"/>
  <c r="M189" i="1"/>
  <c r="L189" i="1"/>
  <c r="K189" i="1"/>
  <c r="J189" i="1"/>
  <c r="I189" i="1"/>
  <c r="H189" i="1"/>
  <c r="G189" i="1"/>
  <c r="F189" i="1"/>
  <c r="F9" i="1" s="1"/>
  <c r="O161" i="1"/>
  <c r="N161" i="1"/>
  <c r="M161" i="1"/>
  <c r="L161" i="1"/>
  <c r="K161" i="1"/>
  <c r="J161" i="1"/>
  <c r="I161" i="1"/>
  <c r="H161" i="1"/>
  <c r="G161" i="1"/>
  <c r="G8" i="1" s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G12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2" i="1" s="1"/>
  <c r="N71" i="1"/>
  <c r="N373" i="1" s="1"/>
  <c r="M71" i="1"/>
  <c r="M373" i="1" s="1"/>
  <c r="L71" i="1"/>
  <c r="L373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0" i="1" s="1"/>
  <c r="N44" i="1"/>
  <c r="N378" i="1" s="1"/>
  <c r="M44" i="1"/>
  <c r="M378" i="1" s="1"/>
  <c r="L44" i="1"/>
  <c r="L370" i="1" s="1"/>
  <c r="K44" i="1"/>
  <c r="K370" i="1" s="1"/>
  <c r="J44" i="1"/>
  <c r="J370" i="1" s="1"/>
  <c r="I44" i="1"/>
  <c r="I370" i="1" s="1"/>
  <c r="H44" i="1"/>
  <c r="H370" i="1" s="1"/>
  <c r="G44" i="1"/>
  <c r="G59" i="1" s="1"/>
  <c r="G67" i="1" s="1"/>
  <c r="G71" i="1" s="1"/>
  <c r="O43" i="1"/>
  <c r="N43" i="1"/>
  <c r="M43" i="1"/>
  <c r="L43" i="1"/>
  <c r="K43" i="1"/>
  <c r="J43" i="1"/>
  <c r="I43" i="1"/>
  <c r="H43" i="1"/>
  <c r="G43" i="1"/>
  <c r="F43" i="1"/>
  <c r="O30" i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H30" i="1"/>
  <c r="G30" i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L12" i="1"/>
  <c r="K12" i="1"/>
  <c r="J12" i="1"/>
  <c r="J366" i="1" s="1"/>
  <c r="I12" i="1"/>
  <c r="I366" i="1" s="1"/>
  <c r="H12" i="1"/>
  <c r="H366" i="1" s="1"/>
  <c r="O11" i="1"/>
  <c r="N11" i="1"/>
  <c r="M11" i="1"/>
  <c r="L11" i="1"/>
  <c r="K11" i="1"/>
  <c r="K377" i="1" s="1"/>
  <c r="J11" i="1"/>
  <c r="I11" i="1"/>
  <c r="H11" i="1"/>
  <c r="O10" i="1"/>
  <c r="N10" i="1"/>
  <c r="M10" i="1"/>
  <c r="M376" i="1" s="1"/>
  <c r="L10" i="1"/>
  <c r="K10" i="1"/>
  <c r="J10" i="1"/>
  <c r="I10" i="1"/>
  <c r="H10" i="1"/>
  <c r="F10" i="1"/>
  <c r="O9" i="1"/>
  <c r="O384" i="1" s="1"/>
  <c r="N9" i="1"/>
  <c r="N384" i="1" s="1"/>
  <c r="M9" i="1"/>
  <c r="M384" i="1" s="1"/>
  <c r="L9" i="1"/>
  <c r="L384" i="1" s="1"/>
  <c r="K9" i="1"/>
  <c r="K384" i="1" s="1"/>
  <c r="J9" i="1"/>
  <c r="J376" i="1" s="1"/>
  <c r="I9" i="1"/>
  <c r="I376" i="1" s="1"/>
  <c r="H9" i="1"/>
  <c r="H377" i="1" s="1"/>
  <c r="G9" i="1"/>
  <c r="O8" i="1"/>
  <c r="O383" i="1" s="1"/>
  <c r="N8" i="1"/>
  <c r="N383" i="1" s="1"/>
  <c r="M8" i="1"/>
  <c r="M383" i="1" s="1"/>
  <c r="L8" i="1"/>
  <c r="L383" i="1" s="1"/>
  <c r="K8" i="1"/>
  <c r="K383" i="1" s="1"/>
  <c r="J8" i="1"/>
  <c r="J382" i="1" s="1"/>
  <c r="I8" i="1"/>
  <c r="I382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81" i="1" s="1"/>
  <c r="H5" i="1"/>
  <c r="H368" i="1" s="1"/>
  <c r="G5" i="1"/>
  <c r="G368" i="1" s="1"/>
  <c r="F5" i="1"/>
  <c r="F368" i="1" s="1"/>
  <c r="G13" i="1" l="1"/>
  <c r="G14" i="1" s="1"/>
  <c r="H373" i="1"/>
  <c r="F384" i="1"/>
  <c r="F13" i="1"/>
  <c r="F377" i="1"/>
  <c r="F353" i="1"/>
  <c r="F355" i="1" s="1"/>
  <c r="F357" i="1" s="1"/>
  <c r="F385" i="1"/>
  <c r="F383" i="1"/>
  <c r="F382" i="1"/>
  <c r="G372" i="1"/>
  <c r="G373" i="1"/>
  <c r="G83" i="1"/>
  <c r="G6" i="1"/>
  <c r="F12" i="1"/>
  <c r="F376" i="1" s="1"/>
  <c r="G326" i="1"/>
  <c r="G366" i="1"/>
  <c r="G383" i="1"/>
  <c r="G382" i="1"/>
  <c r="G378" i="1"/>
  <c r="O378" i="1"/>
  <c r="H378" i="1"/>
  <c r="H384" i="1"/>
  <c r="H365" i="1"/>
  <c r="L368" i="1"/>
  <c r="L372" i="1"/>
  <c r="J373" i="1"/>
  <c r="H375" i="1"/>
  <c r="N376" i="1"/>
  <c r="L377" i="1"/>
  <c r="J378" i="1"/>
  <c r="H381" i="1"/>
  <c r="N382" i="1"/>
  <c r="J384" i="1"/>
  <c r="I383" i="1"/>
  <c r="K372" i="1"/>
  <c r="G375" i="1"/>
  <c r="I378" i="1"/>
  <c r="G381" i="1"/>
  <c r="I365" i="1"/>
  <c r="M368" i="1"/>
  <c r="M372" i="1"/>
  <c r="I375" i="1"/>
  <c r="G376" i="1"/>
  <c r="O376" i="1"/>
  <c r="M377" i="1"/>
  <c r="K378" i="1"/>
  <c r="O382" i="1"/>
  <c r="G384" i="1"/>
  <c r="G370" i="1"/>
  <c r="I373" i="1"/>
  <c r="I384" i="1"/>
  <c r="F363" i="1"/>
  <c r="N368" i="1"/>
  <c r="N372" i="1"/>
  <c r="H376" i="1"/>
  <c r="N377" i="1"/>
  <c r="L378" i="1"/>
  <c r="H382" i="1"/>
  <c r="J383" i="1"/>
  <c r="G363" i="1"/>
  <c r="O368" i="1"/>
  <c r="G377" i="1"/>
  <c r="O377" i="1"/>
  <c r="F44" i="1"/>
  <c r="H363" i="1"/>
  <c r="F378" i="1" l="1"/>
  <c r="F59" i="1"/>
  <c r="F67" i="1" s="1"/>
  <c r="F71" i="1" s="1"/>
  <c r="F370" i="1"/>
  <c r="G385" i="1"/>
  <c r="G353" i="1"/>
  <c r="G355" i="1" s="1"/>
  <c r="G357" i="1" s="1"/>
  <c r="F14" i="1"/>
  <c r="F366" i="1"/>
  <c r="G365" i="1"/>
  <c r="G371" i="1"/>
  <c r="F373" i="1" l="1"/>
  <c r="F83" i="1"/>
  <c r="F372" i="1"/>
  <c r="F6" i="1"/>
  <c r="F365" i="1" l="1"/>
  <c r="F371" i="1"/>
</calcChain>
</file>

<file path=xl/sharedStrings.xml><?xml version="1.0" encoding="utf-8"?>
<sst xmlns="http://schemas.openxmlformats.org/spreadsheetml/2006/main" count="700" uniqueCount="471">
  <si>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</si>
  <si>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</si>
  <si>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</si>
  <si>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</si>
  <si>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</si>
  <si>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</si>
  <si>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</si>
  <si>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</si>
  <si>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</si>
  <si>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</si>
  <si>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</si>
  <si>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</si>
  <si>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</si>
  <si>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</si>
  <si>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</si>
  <si>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</si>
  <si>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</si>
  <si>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</si>
  <si>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</si>
  <si>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</si>
  <si>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</si>
  <si>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</si>
  <si>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</si>
  <si>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</si>
  <si>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</si>
  <si>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</si>
  <si>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</si>
  <si>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</si>
  <si>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</si>
  <si>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</si>
  <si>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</si>
  <si>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</si>
  <si>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</si>
  <si>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</si>
  <si>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</si>
  <si>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</si>
  <si>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</si>
  <si>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</si>
  <si>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</si>
  <si>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</si>
  <si>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</si>
  <si>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</si>
  <si>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</si>
  <si>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</si>
  <si>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</si>
  <si>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</si>
  <si>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</si>
  <si>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</si>
  <si>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</si>
  <si>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</si>
  <si>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</si>
  <si>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</si>
  <si>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</si>
  <si>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</si>
  <si>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</si>
  <si>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</si>
  <si>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</si>
  <si>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</si>
  <si>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</si>
  <si>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</si>
  <si>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</si>
  <si>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</si>
  <si>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</si>
  <si>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</si>
  <si>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</si>
  <si>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</si>
  <si>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</si>
  <si>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</si>
  <si>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</si>
  <si>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</si>
  <si>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</si>
  <si>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</si>
  <si>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</si>
  <si>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</si>
  <si>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</si>
  <si>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</si>
  <si>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</si>
  <si>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</si>
  <si>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</si>
  <si>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</si>
  <si>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</si>
  <si>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</si>
  <si>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</si>
  <si>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</si>
  <si>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</si>
  <si>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</si>
  <si>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</si>
  <si>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</si>
  <si>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</si>
  <si>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</si>
  <si>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</si>
  <si>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</si>
  <si>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</si>
  <si>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</si>
  <si>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</si>
  <si>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</si>
  <si>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</si>
  <si>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</si>
  <si>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</si>
  <si>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</si>
  <si>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</si>
  <si>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</si>
  <si>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</si>
  <si>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</si>
  <si>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</si>
  <si>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</si>
  <si>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</si>
  <si>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</si>
  <si>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</si>
  <si>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</si>
  <si>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</si>
  <si>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</si>
  <si>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</si>
  <si>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</si>
  <si>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</si>
  <si>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</si>
  <si>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</si>
  <si>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</si>
  <si>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</si>
  <si>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</si>
  <si>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</si>
  <si>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</si>
  <si>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</si>
  <si>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</si>
  <si>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</si>
  <si>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</si>
  <si>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</si>
  <si>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</si>
  <si>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</si>
  <si>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</si>
  <si>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</si>
  <si>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</si>
  <si>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</si>
  <si>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</si>
  <si>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</si>
  <si>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</si>
  <si>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</si>
  <si>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</si>
  <si>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</si>
  <si>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</si>
  <si>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</si>
  <si>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</si>
  <si>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</si>
  <si>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</si>
  <si>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</si>
  <si>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</si>
  <si>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</si>
  <si>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</si>
  <si>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</si>
  <si>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</si>
  <si>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</si>
  <si>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</si>
  <si>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</si>
  <si>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</si>
  <si>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</si>
  <si>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</si>
  <si>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</si>
  <si>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</si>
  <si>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</si>
  <si>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</si>
  <si>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</si>
  <si>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</si>
  <si>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</si>
  <si>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</si>
  <si>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</si>
  <si>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</si>
  <si>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</si>
  <si>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</si>
  <si>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</si>
  <si>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</si>
  <si>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</si>
  <si>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</si>
  <si>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</si>
  <si>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</si>
  <si>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</si>
  <si>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</si>
  <si>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</si>
  <si>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</si>
  <si>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</si>
  <si>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</si>
  <si>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</si>
  <si>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</si>
  <si>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</si>
  <si>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</si>
  <si>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</si>
  <si>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</si>
  <si>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</si>
  <si>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</si>
  <si>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</si>
  <si>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</si>
  <si>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</si>
  <si>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</si>
  <si>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</si>
  <si>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</si>
  <si>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</si>
  <si>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</si>
  <si>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</si>
  <si>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</si>
  <si>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</si>
  <si>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</si>
  <si>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</si>
  <si>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</si>
  <si>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</si>
  <si>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</si>
  <si>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</si>
  <si>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</si>
  <si>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</si>
  <si>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</si>
  <si>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</si>
  <si>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</si>
  <si>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</si>
  <si>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</si>
  <si>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</si>
  <si>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</si>
  <si>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</si>
  <si>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</si>
  <si>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</si>
  <si>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</si>
  <si>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</si>
  <si>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</si>
  <si>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</si>
  <si>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</si>
  <si>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</si>
  <si>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</si>
  <si>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</si>
  <si>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</si>
  <si>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</si>
  <si>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</si>
  <si>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</si>
  <si>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</si>
  <si>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</si>
  <si>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</si>
  <si>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</si>
  <si>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</si>
  <si>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</si>
  <si>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</si>
  <si>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</si>
  <si>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</si>
  <si>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</si>
  <si>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</si>
  <si>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</si>
  <si>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</si>
  <si>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</si>
  <si>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</si>
  <si>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</si>
  <si>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</si>
  <si>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</si>
  <si>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</si>
  <si>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</si>
  <si>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</si>
  <si>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</si>
  <si>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</si>
  <si>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</si>
  <si>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</si>
  <si>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</si>
  <si>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</si>
  <si>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</si>
  <si>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</si>
  <si>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</si>
  <si>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</si>
  <si>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</si>
  <si>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</si>
  <si>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</si>
  <si>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</si>
  <si>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</si>
  <si>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</si>
  <si>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</si>
  <si>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</si>
  <si>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</si>
  <si>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</si>
  <si>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</si>
  <si>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</si>
  <si>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</si>
  <si>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</si>
  <si>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</si>
  <si>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</si>
  <si>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</si>
  <si>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</si>
  <si>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</si>
  <si>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</si>
  <si>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</si>
  <si>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</si>
  <si>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</si>
  <si>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</si>
  <si>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</si>
  <si>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</si>
  <si>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</si>
  <si>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</si>
  <si>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</si>
  <si>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</si>
  <si>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</si>
  <si>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</si>
  <si>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</si>
  <si>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</si>
  <si>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</si>
  <si>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</si>
  <si>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</si>
  <si>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</si>
  <si>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</si>
  <si>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</si>
  <si>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</si>
  <si>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</si>
  <si>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</si>
  <si>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</si>
  <si>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</si>
  <si>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</si>
  <si>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</si>
  <si>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</si>
  <si>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</si>
  <si>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</si>
  <si>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</si>
  <si>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</si>
  <si>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</si>
  <si>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</si>
  <si>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</si>
  <si>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</si>
  <si>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</si>
  <si>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</si>
  <si>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</si>
  <si>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</si>
  <si>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</si>
  <si>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</si>
  <si>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</si>
  <si>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</si>
  <si>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</si>
  <si>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</si>
  <si>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</si>
  <si>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</si>
  <si>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</si>
  <si>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</si>
  <si>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</si>
  <si>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</si>
  <si>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</si>
  <si>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</si>
  <si>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</si>
  <si>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</si>
  <si>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</si>
  <si>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</si>
  <si>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</si>
  <si>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</si>
  <si>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</si>
  <si>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</si>
  <si>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</si>
  <si>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</si>
  <si>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</si>
  <si>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</si>
  <si>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</si>
  <si>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</si>
  <si>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</si>
  <si>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</si>
  <si>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</si>
  <si>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</si>
  <si>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</si>
  <si>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</si>
  <si>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</si>
  <si>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</si>
  <si>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</si>
  <si>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</si>
  <si>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</si>
  <si>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</si>
  <si>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</si>
  <si>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</si>
  <si>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</si>
  <si>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</si>
  <si>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</si>
  <si>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</si>
  <si>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</si>
  <si>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</si>
  <si>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</si>
  <si>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</si>
  <si>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</si>
  <si>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</si>
  <si>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</si>
  <si>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</si>
  <si>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(in thousands, except share and per share data)</t>
  </si>
  <si>
    <t>Assets</t>
  </si>
  <si>
    <t>Current assets:</t>
  </si>
  <si>
    <t>Cash and cash equivalents</t>
  </si>
  <si>
    <t>Available-for-sale investments, short-term</t>
  </si>
  <si>
    <t>Prepaid expenses and other assets</t>
  </si>
  <si>
    <t>Total current assets</t>
  </si>
  <si>
    <t>Property and equipment, net</t>
  </si>
  <si>
    <t>Property and Equipment</t>
  </si>
  <si>
    <t>Other assets</t>
  </si>
  <si>
    <t>Total assets</t>
  </si>
  <si>
    <t>Liabilities and Stockholders Equity</t>
  </si>
  <si>
    <t>Current liabilities:</t>
  </si>
  <si>
    <t>Accounts payable</t>
  </si>
  <si>
    <t>Accruals</t>
  </si>
  <si>
    <t>Current portion of long-term debt, net of issuance costs and discount</t>
  </si>
  <si>
    <t>Total current liabilities</t>
  </si>
  <si>
    <t>Long-term debt, net of current portion and issuance costs and discount</t>
  </si>
  <si>
    <t>Commitments and contingencies (Note 5)</t>
  </si>
  <si>
    <t>Stockholders equity:</t>
  </si>
  <si>
    <t>Preferred stock, $0.001 par value; undesignated authorized shares  5,000,000 at December 31, 2018</t>
  </si>
  <si>
    <t>and  2017, respectively;  Class  X  Convertible  Preferred  Stock issued  and  outstanding  shares 2,285,952 as of  December 31, 2018 and 2017, respectively</t>
  </si>
  <si>
    <t>Common  stock,  $0.001  par  value;  authorized  shares    150,000,000  as  of  December  31,  2018  and</t>
  </si>
  <si>
    <t>2017, respectively; issued and outstanding shares  30,579,076 and 29,789,162 as of December 31, 2018 and 2017, respectively</t>
  </si>
  <si>
    <t>Additional paid-in capital</t>
  </si>
  <si>
    <t>Accumulated other comprehensive loss</t>
  </si>
  <si>
    <t>Accumulated deficit</t>
  </si>
  <si>
    <t>Total stockholders equity</t>
  </si>
  <si>
    <t>Operating expenses:</t>
  </si>
  <si>
    <t>Revenue</t>
  </si>
  <si>
    <t>Research and development</t>
  </si>
  <si>
    <t>General and administrative</t>
  </si>
  <si>
    <t>Total operating expenses</t>
  </si>
  <si>
    <t>Loss from operations</t>
  </si>
  <si>
    <t>Operating Profit</t>
  </si>
  <si>
    <t>Other income (expense), net</t>
  </si>
  <si>
    <t>Other Income - net</t>
  </si>
  <si>
    <t>Loss on extinguishment of debt</t>
  </si>
  <si>
    <t>Total other income (expense), net</t>
  </si>
  <si>
    <t>Loss before income taxes</t>
  </si>
  <si>
    <t>Profit before Zakat</t>
  </si>
  <si>
    <t>Income tax benefit</t>
  </si>
  <si>
    <t>Net loss</t>
  </si>
  <si>
    <t>Net loss per share attributable to common stock holders, basic and diluted</t>
  </si>
  <si>
    <t>Cash flows from operating activities:</t>
  </si>
  <si>
    <t>Operating Activities</t>
  </si>
  <si>
    <t>Adjustments to reconcile net loss to net cash used in operating activities:</t>
  </si>
  <si>
    <t>Depreciation and amortization</t>
  </si>
  <si>
    <t>Stock-based compensation</t>
  </si>
  <si>
    <t>Debt discount accretion and non-cash interest expense</t>
  </si>
  <si>
    <t>Loss on debt extinguishment</t>
  </si>
  <si>
    <t>Amortization (accretion)  of  premium (discount)  of available-for-sale securities</t>
  </si>
  <si>
    <t>Loss on disposal of property and equipment</t>
  </si>
  <si>
    <t>Deferred rent</t>
  </si>
  <si>
    <t>Changes in operating assets and liabilities</t>
  </si>
  <si>
    <t>Accounts payable and accrued expenses</t>
  </si>
  <si>
    <t>Net cash used in operating activities</t>
  </si>
  <si>
    <t>Cash flows from investing activities:</t>
  </si>
  <si>
    <t>Investing Activities</t>
  </si>
  <si>
    <t>Purchases of property and equipment</t>
  </si>
  <si>
    <t>Purchases of available-for-sale investment securities</t>
  </si>
  <si>
    <t>Maturities of available-for-sale investment securities</t>
  </si>
  <si>
    <t>Net cash provided by (used in) investing activities</t>
  </si>
  <si>
    <t>Cash flows from financing activities:</t>
  </si>
  <si>
    <t>Financing Activities</t>
  </si>
  <si>
    <t>Proceeds from issuance of common stock through option exercises</t>
  </si>
  <si>
    <t>Proceeds from issuance of common stock through at the market offerings, net of offering costs</t>
  </si>
  <si>
    <t>Proceeds from issuance of common stock through employee purchase plan</t>
  </si>
  <si>
    <t>Proceeds from borrowing, net</t>
  </si>
  <si>
    <t>Repayment on borrowing</t>
  </si>
  <si>
    <t>Proceeds from issuance of securities in the Private Placement, net of issuance cost</t>
  </si>
  <si>
    <t>Net cash (used in) provided by financing activities</t>
  </si>
  <si>
    <t>Net change in cash and cash equivalents</t>
  </si>
  <si>
    <t>Cash and cash equivalents at beginning of period</t>
  </si>
  <si>
    <t>Original Line Item in the pdf</t>
  </si>
  <si>
    <t>Line item in the accounts Template into which Original line item is mapped</t>
  </si>
  <si>
    <t xml:space="preserve">Person mapping </t>
  </si>
  <si>
    <t>Niyoshi Aithal</t>
  </si>
  <si>
    <t>property, plant and equipment</t>
  </si>
  <si>
    <t>less accumulated depreciation and amortization</t>
  </si>
  <si>
    <t>accumulated depreciation and amortisation</t>
  </si>
  <si>
    <t>marketable investments</t>
  </si>
  <si>
    <t>common stock, $0.001 par value</t>
  </si>
  <si>
    <t>ordinary shares</t>
  </si>
  <si>
    <t>additional paid-in capital</t>
  </si>
  <si>
    <t>deleted value</t>
  </si>
  <si>
    <t>added value</t>
  </si>
  <si>
    <t>other income (expenses)</t>
  </si>
  <si>
    <t>other income (expense), net</t>
  </si>
  <si>
    <t>computer and office equipment</t>
  </si>
  <si>
    <t>scientific and laboratory equipment</t>
  </si>
  <si>
    <t>tenant improvements</t>
  </si>
  <si>
    <t>other fixed assets</t>
  </si>
  <si>
    <t>available-for-sale investments, short-term</t>
  </si>
  <si>
    <t>changed value</t>
  </si>
  <si>
    <t>preference shares</t>
  </si>
  <si>
    <t>Preferred stock, $0.001 par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</si>
</sst>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1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Alignment="1">
      <alignment horizontal="left" vertical="center" wrapText="1"/>
    </xf>
    <xf numFmtId="3" fontId="4" fillId="0" borderId="0" xfId="2" applyFill="1" applyAlignment="1">
      <alignment horizontal="left" vertical="center" wrapText="1"/>
    </xf>
    <xf numFmtId="3" fontId="4" fillId="0" borderId="0" xfId="2"/>
    <xf numFmtId="3" fontId="4" fillId="0" borderId="0" xfId="2" applyFill="1"/>
    <xf numFmtId="3" fontId="4" fillId="0" borderId="0" xfId="2" applyFont="1" applyFill="1"/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A97-4293-A315-F1058A0032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2A7-45EE-9CC7-F0E64C5E54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807-4FB1-9E67-EF9347F053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17A-4ED3-8F95-8A099C49F1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5AB-4C23-A4CF-CFB8BDE1C3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A7A-411A-BD9A-35B3F6C0DC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0A4-4E36-8E16-10F748EC5F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B78-4EB9-B06B-53092789A9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48F-4A71-86B8-463DAE2582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5FD-40DD-9F4D-AEDC6BB2E6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59A-4F61-810C-EC394651C6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323-4E5E-BB91-C81DA7F56E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936-410D-82CB-93AF861FD2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B6-4DD9-ABB0-BE164089C1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CC-427F-BAB7-EEFEE8A33C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-34515</v>
      </c>
      <c r="G6" s="7">
        <f t="shared" ref="G6:O6" si="1">IF(G4=$BF$1,"",G71)</f>
        <v>-48207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1943</v>
      </c>
      <c r="G7" s="7">
        <f t="shared" ref="G7:O7" si="2">IF(G4=$BF$1,"",G128)</f>
        <v>2370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50803</v>
      </c>
      <c r="G8" s="7">
        <f t="shared" ref="G8:O8" si="3">IF(G4=$BF$1,"",G161)</f>
        <v>86985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10833</v>
      </c>
      <c r="G9" s="7">
        <f t="shared" ref="G9:O9" si="4">IF(G4=$BF$1,"",G189)</f>
        <v>10391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8263</v>
      </c>
      <c r="G10" s="7">
        <f t="shared" ref="G10:O10" si="5">IF(G4=$BF$1,"",G210)</f>
        <v>14719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33650</v>
      </c>
      <c r="G11" s="7">
        <f t="shared" ref="G11:O11" si="6">IF(G4=$BF$1,"",G227)</f>
        <v>64245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52746</v>
      </c>
      <c r="G12" s="35">
        <f t="shared" ref="G12:O12" si="7">IF(G4=$BF$1,"",SUM(G7:G8))</f>
        <v>89355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52746</v>
      </c>
      <c r="G13" s="35">
        <f t="shared" ref="G13:O13" si="8">IF(G4=$BF$1,"",SUM(G9:G11))</f>
        <v>89355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</row>
    <row r="25" spans="5:16">
      <c r="E25" s="1" t="s">
        <v>27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0</v>
      </c>
      <c r="G30" s="7">
        <f>IF(G4=$BF$1,"",G24-G25+ABS(G26)-G27-G28-G29)</f>
        <v>0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  <c r="F31"/>
      <c r="G31"/>
      <c r="P31" s="49" t="s">
        <v>459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12435</v>
      </c>
      <c r="G34">
        <v>17078</v>
      </c>
      <c r="H34">
        <v>15094</v>
      </c>
    </row>
    <row r="35" spans="5:16">
      <c r="E35" s="1" t="s">
        <v>37</v>
      </c>
      <c r="F35">
        <v>20385</v>
      </c>
      <c r="G35">
        <v>30067</v>
      </c>
      <c r="H35">
        <v>42846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32820</v>
      </c>
      <c r="G43" s="7">
        <f>G32+G33+G34+G35+G36+G37+G38+G39+G40+G41+G42</f>
        <v>47145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50"/>
    </row>
    <row r="44" spans="5:16">
      <c r="E44" s="6" t="s">
        <v>46</v>
      </c>
      <c r="F44" s="7">
        <f>F30+F31-F43</f>
        <v>-32820</v>
      </c>
      <c r="G44" s="7">
        <f>IF(G4=$BF$1,"",G30+G31-G43)</f>
        <v>-47145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0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  <c r="F54" s="38">
        <v>-1695</v>
      </c>
      <c r="G54" s="38">
        <v>-1062</v>
      </c>
      <c r="P54" s="49" t="s">
        <v>460</v>
      </c>
    </row>
    <row r="55" spans="5:16">
      <c r="E55" s="1" t="s">
        <v>57</v>
      </c>
    </row>
    <row r="56" spans="5:16">
      <c r="E56" s="1" t="s">
        <v>58</v>
      </c>
      <c r="F56">
        <v>0</v>
      </c>
      <c r="G56">
        <v>0</v>
      </c>
      <c r="H56">
        <v>0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-34515</v>
      </c>
      <c r="G59" s="7">
        <f>IF(G4=$BF$1,"",G44+G45+G46+G47+G48-G49-G50-G51+G52-G53+G54+G55-G56+G57+G58)</f>
        <v>-48207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0"/>
    </row>
    <row r="60" spans="5:16">
      <c r="E60" s="1" t="s">
        <v>62</v>
      </c>
      <c r="F60">
        <v>0</v>
      </c>
      <c r="G60">
        <v>0</v>
      </c>
      <c r="H60">
        <v>49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5">
      <c r="E65" s="12"/>
    </row>
    <row r="66" spans="5:15">
      <c r="E66" s="12" t="s">
        <v>65</v>
      </c>
    </row>
    <row r="67" spans="5:15">
      <c r="E67" s="6" t="s">
        <v>66</v>
      </c>
      <c r="F67" s="7">
        <f>SUM(F59,-F60,-ABS(F61),-F62,-F66)</f>
        <v>-34515</v>
      </c>
      <c r="G67" s="7">
        <f>IF(G4=$BF$1,"",SUM(G59,-G60,-ABS(G61),-G62,-G66))</f>
        <v>-48207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5">
      <c r="E68" s="1" t="s">
        <v>67</v>
      </c>
    </row>
    <row r="69" spans="5:15">
      <c r="E69" s="1" t="s">
        <v>68</v>
      </c>
    </row>
    <row r="70" spans="5:15">
      <c r="E70" s="1" t="s">
        <v>69</v>
      </c>
    </row>
    <row r="71" spans="5:15">
      <c r="E71" s="6" t="s">
        <v>70</v>
      </c>
      <c r="F71" s="7">
        <f>SUM(F67:F70)</f>
        <v>-34515</v>
      </c>
      <c r="G71" s="7">
        <f t="shared" ref="G71:O71" si="14">IF(G4=$BF$1,"",SUM(G67:G70))</f>
        <v>-48207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5">
      <c r="E72" s="12"/>
    </row>
    <row r="74" spans="5:15">
      <c r="E74" s="1" t="s">
        <v>71</v>
      </c>
    </row>
    <row r="75" spans="5:15">
      <c r="E75" s="1" t="s">
        <v>72</v>
      </c>
    </row>
    <row r="76" spans="5:15">
      <c r="E76" s="1" t="s">
        <v>73</v>
      </c>
    </row>
    <row r="77" spans="5:15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-34515</v>
      </c>
      <c r="G83" s="7">
        <f t="shared" ref="G83:O83" si="15">IF(G4=$BF$1,"",SUM(G71:G82))</f>
        <v>-48207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543+5631</f>
        <v>6174</v>
      </c>
      <c r="G92">
        <f>425+5494</f>
        <v>5919</v>
      </c>
      <c r="P92" s="49" t="s">
        <v>460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  <c r="F95" s="38">
        <v>1703</v>
      </c>
      <c r="G95" s="38">
        <v>1706</v>
      </c>
      <c r="P95" s="49" t="s">
        <v>460</v>
      </c>
    </row>
    <row r="96" spans="5:16">
      <c r="E96" s="12"/>
    </row>
    <row r="98" spans="5:16">
      <c r="E98" s="6" t="s">
        <v>88</v>
      </c>
      <c r="F98" s="7">
        <f>F89+F90+F91+F92+F93+F94+F95+F96</f>
        <v>7877</v>
      </c>
      <c r="G98" s="7">
        <f>IF(G4=$BF$1,"",G89+G90+G91+G92+G93+G94+G95+G96)</f>
        <v>7625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0"/>
    </row>
    <row r="99" spans="5:16">
      <c r="E99" s="1" t="s">
        <v>89</v>
      </c>
      <c r="F99" s="38">
        <v>-6024</v>
      </c>
      <c r="G99" s="38">
        <v>-5345</v>
      </c>
      <c r="P99" s="49" t="s">
        <v>460</v>
      </c>
    </row>
    <row r="100" spans="5:16">
      <c r="E100" s="6" t="s">
        <v>90</v>
      </c>
      <c r="F100" s="7">
        <f>F98+F99</f>
        <v>1853</v>
      </c>
      <c r="G100" s="7">
        <f t="shared" ref="G100:O100" si="17">IF(G4=$BF$1,"",G98+G99)</f>
        <v>2280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0"/>
    </row>
    <row r="101" spans="5:16">
      <c r="E101" s="1" t="s">
        <v>91</v>
      </c>
    </row>
    <row r="102" spans="5:16">
      <c r="E102" s="1" t="s">
        <v>92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0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v>90</v>
      </c>
      <c r="G126">
        <v>90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1943</v>
      </c>
      <c r="G128" s="7">
        <f t="shared" ref="G128:O128" si="19">IF(G4=$BF$1,"",G100+SUM(G104:G126))</f>
        <v>2370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0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22962</v>
      </c>
      <c r="G130">
        <v>21091</v>
      </c>
    </row>
    <row r="131" spans="5:16">
      <c r="E131" s="1" t="s">
        <v>118</v>
      </c>
      <c r="F131" s="38">
        <v>26583</v>
      </c>
      <c r="G131" s="38">
        <v>64028</v>
      </c>
      <c r="P131" s="49" t="s">
        <v>460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49545</v>
      </c>
      <c r="G140" s="7">
        <f t="shared" ref="G140:O140" si="20">IF(G4=$BF$1,"",G130+G131+G132+G133+G134+G135+G136+G139)</f>
        <v>85119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</row>
    <row r="145" spans="5:15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128</v>
      </c>
    </row>
    <row r="147" spans="5:1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</row>
    <row r="154" spans="5:15">
      <c r="E154" s="12" t="s">
        <v>134</v>
      </c>
      <c r="F154">
        <v>1258</v>
      </c>
      <c r="G154">
        <v>1866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</row>
    <row r="158" spans="5:15">
      <c r="E158" s="1" t="s">
        <v>138</v>
      </c>
    </row>
    <row r="159" spans="5:15">
      <c r="E159" s="1" t="s">
        <v>139</v>
      </c>
    </row>
    <row r="160" spans="5:15">
      <c r="E160" s="6" t="s">
        <v>140</v>
      </c>
      <c r="F160" s="7">
        <f>F146+F147+F148+F149+F150+F151+F152+F153+F154+F155+F156+F157+F158+F159</f>
        <v>1258</v>
      </c>
      <c r="G160" s="7">
        <f>IF(G4=$BF$1,"",G146+G147+G148+G149+G150+G151+G152+G153+G154+G155+G156+G157+G158+G159)</f>
        <v>1866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50803</v>
      </c>
      <c r="G161" s="7">
        <f t="shared" ref="G161:O161" si="22">IF(G4=$BF$1,"",G140+G145+G160)</f>
        <v>86985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0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>
        <v>7767</v>
      </c>
      <c r="G167">
        <v>5012</v>
      </c>
      <c r="P167" s="49" t="s">
        <v>468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5">
      <c r="E177" s="1" t="s">
        <v>156</v>
      </c>
    </row>
    <row r="178" spans="5:15">
      <c r="E178" s="1" t="s">
        <v>157</v>
      </c>
    </row>
    <row r="180" spans="5:15">
      <c r="E180" s="1" t="s">
        <v>158</v>
      </c>
    </row>
    <row r="181" spans="5:15">
      <c r="E181" s="1" t="s">
        <v>159</v>
      </c>
    </row>
    <row r="183" spans="5:15">
      <c r="E183" s="1" t="s">
        <v>160</v>
      </c>
    </row>
    <row r="184" spans="5:15">
      <c r="E184" s="12" t="s">
        <v>161</v>
      </c>
      <c r="F184">
        <v>2026</v>
      </c>
      <c r="G184">
        <v>3103</v>
      </c>
    </row>
    <row r="185" spans="5:15">
      <c r="E185" s="12" t="s">
        <v>162</v>
      </c>
    </row>
    <row r="187" spans="5:15">
      <c r="E187" s="1" t="s">
        <v>163</v>
      </c>
      <c r="F187">
        <v>1040</v>
      </c>
      <c r="G187">
        <v>2276</v>
      </c>
    </row>
    <row r="188" spans="5:15">
      <c r="E188" s="1" t="s">
        <v>164</v>
      </c>
    </row>
    <row r="189" spans="5:15">
      <c r="E189" s="6" t="s">
        <v>13</v>
      </c>
      <c r="F189" s="7">
        <f>SUM(F163:F188)</f>
        <v>10833</v>
      </c>
      <c r="G189" s="7">
        <f t="shared" ref="G189:O189" si="23">IF(G4=$BF$1,"",SUM(G163:G188))</f>
        <v>10391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</row>
    <row r="190" spans="5:15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5">
      <c r="E191" s="1" t="s">
        <v>166</v>
      </c>
    </row>
    <row r="192" spans="5:15">
      <c r="E192" s="1" t="s">
        <v>167</v>
      </c>
    </row>
    <row r="193" spans="5:16">
      <c r="E193" s="1" t="s">
        <v>168</v>
      </c>
      <c r="F193" s="38">
        <v>8263</v>
      </c>
      <c r="G193" s="38">
        <v>14719</v>
      </c>
      <c r="P193" s="49" t="s">
        <v>460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0</v>
      </c>
      <c r="G209">
        <v>0</v>
      </c>
    </row>
    <row r="210" spans="5:16">
      <c r="E210" s="6" t="s">
        <v>14</v>
      </c>
      <c r="F210" s="7">
        <f>SUM(F191:F209)</f>
        <v>8263</v>
      </c>
      <c r="G210" s="7">
        <f t="shared" ref="G210:O210" si="24">IF(G4=$BF$1,"",SUM(G191:G209))</f>
        <v>14719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31+332378</f>
        <v>332409</v>
      </c>
      <c r="G212">
        <f>30+328519</f>
        <v>328549</v>
      </c>
      <c r="P212" s="49" t="s">
        <v>468</v>
      </c>
    </row>
    <row r="213" spans="5:16">
      <c r="E213" s="1" t="s">
        <v>183</v>
      </c>
      <c r="F213">
        <v>2</v>
      </c>
      <c r="G213">
        <v>2</v>
      </c>
      <c r="P213" s="49" t="s">
        <v>460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-298701</v>
      </c>
      <c r="G217">
        <v>-264186</v>
      </c>
    </row>
    <row r="218" spans="5:16">
      <c r="E218" s="1" t="s">
        <v>188</v>
      </c>
    </row>
    <row r="219" spans="5:16">
      <c r="E219" s="1" t="s">
        <v>189</v>
      </c>
      <c r="F219">
        <v>-60</v>
      </c>
      <c r="G219">
        <v>-120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33650</v>
      </c>
      <c r="G227" s="7">
        <f t="shared" ref="G227:O227" si="25">IF(G4=$BF$1,"",SUM(G212:G226))</f>
        <v>64245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0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-34515</v>
      </c>
      <c r="G267">
        <v>-48207</v>
      </c>
      <c r="H267">
        <v>-57855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746</v>
      </c>
      <c r="G271">
        <v>713</v>
      </c>
      <c r="H271">
        <v>900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-261</v>
      </c>
      <c r="G275">
        <v>14</v>
      </c>
      <c r="H275">
        <v>531</v>
      </c>
    </row>
    <row r="276" spans="5:8">
      <c r="E276" s="1" t="s">
        <v>241</v>
      </c>
      <c r="F276">
        <v>0</v>
      </c>
      <c r="G276">
        <v>0</v>
      </c>
      <c r="H276">
        <v>29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  <c r="F280">
        <v>18</v>
      </c>
      <c r="G280">
        <v>0</v>
      </c>
      <c r="H280">
        <v>0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  <c r="F285">
        <v>3431</v>
      </c>
      <c r="G285">
        <v>6784</v>
      </c>
      <c r="H285">
        <v>5029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0</v>
      </c>
      <c r="G288">
        <v>0</v>
      </c>
      <c r="H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3934</v>
      </c>
      <c r="G296" s="7">
        <f>IF(G4=$BF$1,"",G271+G272+G273+G274+G275+G276+G277+G278+G279+G280+G281+G282+G283+G284+G285+G286+G287+G288+G289+G290+G291+G292+G293+G294+G295)</f>
        <v>7511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-30581</v>
      </c>
      <c r="G297" s="7">
        <f t="shared" ref="G297:O297" si="27">IF(G4=$BF$1,"",MIN(F267,F268,F269)+F296)</f>
        <v>-30581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610</v>
      </c>
      <c r="G302">
        <v>761</v>
      </c>
      <c r="H302">
        <v>-421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0</v>
      </c>
      <c r="G309">
        <v>-130</v>
      </c>
      <c r="H309">
        <v>-315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  <c r="F313">
        <v>-2058</v>
      </c>
      <c r="G313">
        <v>-2889</v>
      </c>
      <c r="H313">
        <v>-932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</row>
    <row r="317" spans="5:15">
      <c r="E317" s="1" t="s">
        <v>277</v>
      </c>
    </row>
    <row r="318" spans="5:15">
      <c r="E318" s="6" t="s">
        <v>278</v>
      </c>
      <c r="F318" s="7">
        <f>F299+F300+F301+F302+F303+F304+F305+F306+F307+F308+F309+F310+F311+F312+F313+F314+F315+F316+F317</f>
        <v>-1448</v>
      </c>
      <c r="G318" s="7">
        <f>IF(G4=$BF$1,"",G299+G300+G301+G302+G303+G304+G305+G306+G307+G308+G309+G310+G311+G312+G313+G314+G315+G316+G317)</f>
        <v>-2258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-32029</v>
      </c>
      <c r="G319" s="7">
        <f t="shared" ref="G319:O319" si="28">IF(G4=$BF$1,"",G297+G318)</f>
        <v>-32839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-32029</v>
      </c>
      <c r="G326" s="7">
        <f t="shared" ref="G326:O326" si="30">IF(G4=$BF$1,"",G325+G319)</f>
        <v>-32839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-594</v>
      </c>
      <c r="G328">
        <v>-1312</v>
      </c>
      <c r="H328">
        <v>-600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  <c r="F331">
        <v>-40299</v>
      </c>
      <c r="G331">
        <v>-77672</v>
      </c>
      <c r="H331">
        <v>-28089</v>
      </c>
    </row>
    <row r="332" spans="5:15">
      <c r="E332" s="12" t="s">
        <v>291</v>
      </c>
      <c r="F332">
        <v>78065</v>
      </c>
      <c r="G332">
        <v>93824</v>
      </c>
      <c r="H332">
        <v>62216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37172</v>
      </c>
      <c r="G337" s="7">
        <f>IF(G4=$BF$1,"",SUM(G328:G336))</f>
        <v>14840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429</v>
      </c>
      <c r="G339">
        <v>361</v>
      </c>
      <c r="H339">
        <v>163</v>
      </c>
    </row>
    <row r="340" spans="5:15">
      <c r="E340" s="1" t="s">
        <v>299</v>
      </c>
      <c r="F340">
        <v>0</v>
      </c>
      <c r="G340">
        <v>9866</v>
      </c>
      <c r="H340">
        <v>9736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-4667</v>
      </c>
      <c r="G343">
        <v>0</v>
      </c>
      <c r="H343">
        <v>-5202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-4238</v>
      </c>
      <c r="G352" s="7">
        <f>IF(G4=$BF$1,"",SUM(G339:G351))</f>
        <v>10227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905</v>
      </c>
      <c r="G353" s="7">
        <f t="shared" ref="G353:O353" si="33">IF(G4=$BF$1,"",G326+G337+G352)</f>
        <v>-7772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905</v>
      </c>
      <c r="G355" s="7">
        <f t="shared" ref="G355:O355" si="34">IF(G4=$BF$1,"",G353+G354)</f>
        <v>-7772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21091</v>
      </c>
      <c r="G356">
        <v>38388</v>
      </c>
      <c r="H356">
        <v>53025</v>
      </c>
    </row>
    <row r="357" spans="5:15">
      <c r="E357" s="6" t="s">
        <v>316</v>
      </c>
      <c r="F357" s="7">
        <f>F355+F356</f>
        <v>21996</v>
      </c>
      <c r="G357" s="7">
        <f t="shared" ref="G357:O357" si="35">IF(G4=$BF$1,"",G355+G356)</f>
        <v>30616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 t="str">
        <f t="shared" ref="F364:O364" si="37">IFERROR((F24-G24)/G24,"")</f>
        <v/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-0.28402514157694941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-0.40970287057243576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 t="str">
        <f t="shared" ref="F369:O369" si="41">IFERROR(F30/F24,"")</f>
        <v/>
      </c>
      <c r="G369" s="27" t="str">
        <f t="shared" si="41"/>
        <v/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 t="str">
        <f t="shared" ref="F370:O370" si="42">IFERROR(F44/F24,"")</f>
        <v/>
      </c>
      <c r="G370" s="27" t="str">
        <f t="shared" si="42"/>
        <v/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 t="str">
        <f t="shared" ref="F371:O371" si="43">IFERROR(F6/F24,"")</f>
        <v/>
      </c>
      <c r="G371" s="28" t="str">
        <f t="shared" si="43"/>
        <v/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-0.65436241610738255</v>
      </c>
      <c r="G372" s="27">
        <f t="shared" si="44"/>
        <v>-0.53949974819540036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-1.025705794947994</v>
      </c>
      <c r="G373" s="27">
        <f t="shared" si="45"/>
        <v>-0.75036189586738267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0.36203693171046147</v>
      </c>
      <c r="G376" s="30">
        <f t="shared" si="47"/>
        <v>0.28101393318784623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0.56748885586924225</v>
      </c>
      <c r="G377" s="30">
        <f t="shared" si="48"/>
        <v>0.39084753677328976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4.6896519892919786</v>
      </c>
      <c r="G382" s="32">
        <f t="shared" si="51"/>
        <v>8.3711866037917435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4.6896519892919786</v>
      </c>
      <c r="G383" s="32">
        <f t="shared" si="52"/>
        <v>8.3711866037917435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4.5735253392412076</v>
      </c>
      <c r="G384" s="32">
        <f t="shared" si="53"/>
        <v>8.1916081224136263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-2.9566140496630666</v>
      </c>
      <c r="G385" s="32">
        <f t="shared" si="54"/>
        <v>-3.1603310557212971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22962</v>
      </c>
      <c r="G418" s="17">
        <f>G130-G417</f>
        <v>21091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448</v>
      </c>
      <c r="B1" s="39" t="s">
        <v>449</v>
      </c>
      <c r="C1" s="39" t="s">
        <v>450</v>
      </c>
      <c r="D1" s="39"/>
    </row>
    <row r="2" spans="1:4">
      <c r="A2" t="s">
        <v>462</v>
      </c>
      <c r="B2" s="41" t="s">
        <v>461</v>
      </c>
      <c r="C2" s="39" t="s">
        <v>451</v>
      </c>
      <c r="D2" s="39"/>
    </row>
    <row r="3" spans="1:4">
      <c r="A3" t="s">
        <v>463</v>
      </c>
      <c r="B3" s="41" t="s">
        <v>452</v>
      </c>
      <c r="C3" s="39" t="s">
        <v>451</v>
      </c>
    </row>
    <row r="4" spans="1:4">
      <c r="A4" t="s">
        <v>464</v>
      </c>
      <c r="B4" s="41" t="s">
        <v>452</v>
      </c>
      <c r="C4" s="39" t="s">
        <v>451</v>
      </c>
    </row>
    <row r="5" spans="1:4">
      <c r="A5" t="s">
        <v>465</v>
      </c>
      <c r="B5" s="41" t="s">
        <v>466</v>
      </c>
      <c r="C5" s="39" t="s">
        <v>451</v>
      </c>
    </row>
    <row r="6" spans="1:4">
      <c r="A6" t="s">
        <v>453</v>
      </c>
      <c r="B6" s="42" t="s">
        <v>454</v>
      </c>
      <c r="C6" s="39" t="s">
        <v>451</v>
      </c>
    </row>
    <row r="7" spans="1:4">
      <c r="A7" t="s">
        <v>467</v>
      </c>
      <c r="B7" s="41" t="s">
        <v>455</v>
      </c>
      <c r="C7" s="39" t="s">
        <v>451</v>
      </c>
    </row>
    <row r="8" spans="1:4">
      <c r="A8" t="s">
        <v>389</v>
      </c>
      <c r="B8" s="42" t="s">
        <v>146</v>
      </c>
      <c r="C8" s="39" t="s">
        <v>451</v>
      </c>
    </row>
    <row r="9" spans="1:4">
      <c r="A9" t="s">
        <v>391</v>
      </c>
      <c r="B9" s="42" t="s">
        <v>168</v>
      </c>
      <c r="C9" s="39" t="s">
        <v>451</v>
      </c>
    </row>
    <row r="10" spans="1:4">
      <c r="A10" t="s">
        <v>456</v>
      </c>
      <c r="B10" s="41" t="s">
        <v>457</v>
      </c>
      <c r="C10" s="39" t="s">
        <v>451</v>
      </c>
    </row>
    <row r="11" spans="1:4">
      <c r="A11" t="s">
        <v>458</v>
      </c>
      <c r="B11" s="41" t="s">
        <v>457</v>
      </c>
      <c r="C11" s="39" t="s">
        <v>451</v>
      </c>
    </row>
    <row r="12" spans="1:4">
      <c r="A12" t="s">
        <v>470</v>
      </c>
      <c r="B12" s="41" t="s">
        <v>469</v>
      </c>
      <c r="C12" s="39" t="s">
        <v>451</v>
      </c>
    </row>
    <row r="13" spans="1:4">
      <c r="A13" s="42"/>
      <c r="B13" s="41"/>
      <c r="C13" s="39"/>
    </row>
    <row r="14" spans="1:4">
      <c r="A14" s="42"/>
      <c r="B14" s="42"/>
      <c r="C14" s="39"/>
    </row>
    <row r="15" spans="1:4">
      <c r="A15" s="42"/>
      <c r="B15" s="42"/>
      <c r="C15" s="39"/>
    </row>
    <row r="16" spans="1:4">
      <c r="A16" s="43"/>
      <c r="B16" s="42"/>
      <c r="C16" s="39"/>
    </row>
    <row r="17" spans="1:3">
      <c r="A17" s="42"/>
      <c r="B17" s="42"/>
      <c r="C17" s="39"/>
    </row>
    <row r="18" spans="1:3">
      <c r="A18" s="42"/>
      <c r="B18" s="44"/>
      <c r="C18" s="39"/>
    </row>
    <row r="19" spans="1:3">
      <c r="A19" s="42"/>
      <c r="B19" s="42"/>
      <c r="C19" s="39"/>
    </row>
    <row r="20" spans="1:3">
      <c r="A20" s="42"/>
      <c r="B20" s="44"/>
      <c r="C20" s="39"/>
    </row>
    <row r="21" spans="1:3">
      <c r="A21" s="42"/>
      <c r="B21" s="45"/>
      <c r="C21" s="39"/>
    </row>
    <row r="22" spans="1:3">
      <c r="A22" s="42"/>
      <c r="B22" s="46"/>
      <c r="C22" s="39"/>
    </row>
    <row r="23" spans="1:3">
      <c r="A23" s="42"/>
      <c r="B23" s="44"/>
      <c r="C23" s="39"/>
    </row>
    <row r="24" spans="1:3">
      <c r="A24" s="42"/>
      <c r="B24" s="44"/>
      <c r="C24" s="39"/>
    </row>
    <row r="25" spans="1:3">
      <c r="A25" s="42"/>
      <c r="B25" s="44"/>
      <c r="C25" s="39"/>
    </row>
    <row r="26" spans="1:3">
      <c r="A26" s="42"/>
      <c r="B26" s="44"/>
      <c r="C26" s="39"/>
    </row>
    <row r="27" spans="1:3">
      <c r="A27"/>
      <c r="B27" s="44"/>
      <c r="C27" s="39"/>
    </row>
    <row r="28" spans="1:3">
      <c r="A28" s="47"/>
      <c r="B28" s="44"/>
      <c r="C28" s="39"/>
    </row>
    <row r="29" spans="1:3">
      <c r="A29" s="47"/>
      <c r="B29" s="44"/>
      <c r="C29" s="39"/>
    </row>
    <row r="30" spans="1:3">
      <c r="A30" s="47"/>
      <c r="B30" s="44"/>
      <c r="C30" s="39"/>
    </row>
    <row r="31" spans="1:3">
      <c r="A31" s="47"/>
      <c r="B31" s="44"/>
      <c r="C31" s="39"/>
    </row>
    <row r="32" spans="1:3">
      <c r="A32" s="43"/>
      <c r="B32" s="44"/>
      <c r="C32" s="39"/>
    </row>
    <row r="33" spans="1:3">
      <c r="A33" s="44"/>
      <c r="B33" s="44"/>
      <c r="C33" s="39"/>
    </row>
    <row r="34" spans="1:3">
      <c r="A34" s="48"/>
      <c r="B34" s="44"/>
      <c r="C34" s="39"/>
    </row>
    <row r="35" spans="1:3">
      <c r="A35" s="48"/>
      <c r="B35" s="44"/>
      <c r="C35" s="39"/>
    </row>
    <row r="36" spans="1:3">
      <c r="A36" s="44"/>
      <c r="B36" s="44"/>
      <c r="C36" s="39"/>
    </row>
    <row r="37" spans="1:3">
      <c r="A37" s="44"/>
      <c r="B37" s="44"/>
      <c r="C37" s="39"/>
    </row>
    <row r="38" spans="1:3">
      <c r="A38" s="46"/>
      <c r="B38" s="44"/>
      <c r="C38" s="39"/>
    </row>
    <row r="39" spans="1:3">
      <c r="A39" s="46"/>
      <c r="B39" s="44"/>
      <c r="C39" s="39"/>
    </row>
    <row r="40" spans="1:3">
      <c r="A40"/>
      <c r="B40" s="44"/>
      <c r="C40" s="39"/>
    </row>
    <row r="41" spans="1:3">
      <c r="A41" s="46"/>
      <c r="B41" s="44"/>
      <c r="C41" s="39"/>
    </row>
    <row r="42" spans="1:3">
      <c r="A42" s="46"/>
      <c r="B42" s="44"/>
      <c r="C42" s="39"/>
    </row>
    <row r="43" spans="1:3">
      <c r="A43" s="44"/>
      <c r="B43" s="44"/>
      <c r="C43" s="39"/>
    </row>
    <row r="44" spans="1:3">
      <c r="A44" s="44"/>
      <c r="B44" s="44"/>
      <c r="C44" s="39"/>
    </row>
    <row r="45" spans="1:3">
      <c r="A45" s="44"/>
      <c r="B45" s="44"/>
      <c r="C45" s="39"/>
    </row>
    <row r="46" spans="1:3">
      <c r="A46" s="44"/>
      <c r="B46" s="44"/>
      <c r="C46" s="39"/>
    </row>
    <row r="47" spans="1:3">
      <c r="A47" s="44"/>
      <c r="B47" s="44"/>
    </row>
    <row r="48" spans="1:3">
      <c r="A48" s="44"/>
      <c r="B48" s="44"/>
    </row>
    <row r="49" spans="1:2">
      <c r="A49" s="44"/>
      <c r="B49" s="44"/>
    </row>
    <row r="50" spans="1:2">
      <c r="A50" s="44"/>
      <c r="B50" s="44"/>
    </row>
    <row r="51" spans="1:2">
      <c r="A51" s="44"/>
      <c r="B51" s="44"/>
    </row>
    <row r="52" spans="1:2">
      <c r="A52" s="44"/>
      <c r="B52" s="44"/>
    </row>
    <row r="53" spans="1:2">
      <c r="A53" s="44"/>
      <c r="B53" s="44"/>
    </row>
    <row r="54" spans="1:2">
      <c r="A54" s="44"/>
      <c r="B54" s="44"/>
    </row>
    <row r="55" spans="1:2">
      <c r="A55" s="44"/>
      <c r="B55" s="44"/>
    </row>
    <row r="56" spans="1:2">
      <c r="A56" s="44"/>
      <c r="B56" s="44"/>
    </row>
    <row r="57" spans="1:2">
      <c r="A57" s="44"/>
      <c r="B57" s="44"/>
    </row>
    <row r="58" spans="1:2">
      <c r="A58" s="44"/>
      <c r="B58" s="44"/>
    </row>
    <row r="59" spans="1:2">
      <c r="A59" s="44"/>
      <c r="B59" s="44"/>
    </row>
    <row r="60" spans="1:2">
      <c r="A60" s="44"/>
      <c r="B60" s="44"/>
    </row>
    <row r="61" spans="1:2">
      <c r="A61" s="44"/>
      <c r="B61" s="44"/>
    </row>
    <row r="62" spans="1:2">
      <c r="A62" s="44"/>
      <c r="B62" s="44"/>
    </row>
    <row r="63" spans="1:2">
      <c r="A63" s="44"/>
      <c r="B63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2.75"/>
  <cols>
    <col min="1" max="4" width="25.7109375" customWidth="1"/>
  </cols>
  <sheetData>
    <row r="1" spans="1:6">
      <c r="A1" t="s">
        <v>374</v>
      </c>
    </row>
    <row r="3" spans="1:6">
      <c r="E3">
        <v>2018</v>
      </c>
      <c r="F3">
        <v>2017</v>
      </c>
    </row>
    <row r="4" spans="1:6">
      <c r="A4" t="s">
        <v>375</v>
      </c>
    </row>
    <row r="5" spans="1:6">
      <c r="A5" t="s">
        <v>376</v>
      </c>
      <c r="B5" t="s">
        <v>116</v>
      </c>
      <c r="C5" t="s">
        <v>116</v>
      </c>
      <c r="D5" t="s">
        <v>116</v>
      </c>
    </row>
    <row r="6" spans="1:6">
      <c r="A6" t="s">
        <v>377</v>
      </c>
      <c r="B6" t="s">
        <v>117</v>
      </c>
      <c r="C6" t="s">
        <v>117</v>
      </c>
      <c r="D6" t="s">
        <v>116</v>
      </c>
      <c r="E6">
        <v>22962</v>
      </c>
      <c r="F6">
        <v>21091</v>
      </c>
    </row>
    <row r="7" spans="1:6">
      <c r="A7" t="s">
        <v>378</v>
      </c>
      <c r="B7" t="s">
        <v>102</v>
      </c>
      <c r="C7" t="s">
        <v>102</v>
      </c>
      <c r="D7" t="s">
        <v>116</v>
      </c>
      <c r="E7">
        <v>26583</v>
      </c>
      <c r="F7">
        <v>64028</v>
      </c>
    </row>
    <row r="8" spans="1:6">
      <c r="A8" t="s">
        <v>379</v>
      </c>
      <c r="B8" t="s">
        <v>134</v>
      </c>
      <c r="C8" t="s">
        <v>134</v>
      </c>
      <c r="D8" t="s">
        <v>116</v>
      </c>
      <c r="E8">
        <v>1258</v>
      </c>
      <c r="F8">
        <v>1866</v>
      </c>
    </row>
    <row r="9" spans="1:6">
      <c r="A9" t="s">
        <v>380</v>
      </c>
      <c r="B9" t="s">
        <v>12</v>
      </c>
      <c r="C9" t="s">
        <v>12</v>
      </c>
      <c r="D9" t="s">
        <v>116</v>
      </c>
      <c r="E9">
        <v>50803</v>
      </c>
      <c r="F9">
        <v>86985</v>
      </c>
    </row>
    <row r="10" spans="1:6">
      <c r="A10" t="s">
        <v>381</v>
      </c>
      <c r="B10" t="s">
        <v>382</v>
      </c>
      <c r="C10" t="s">
        <v>84</v>
      </c>
      <c r="D10" t="s">
        <v>80</v>
      </c>
      <c r="E10">
        <v>1853</v>
      </c>
      <c r="F10">
        <v>2280</v>
      </c>
    </row>
    <row r="11" spans="1:6">
      <c r="A11" t="s">
        <v>383</v>
      </c>
      <c r="B11" t="s">
        <v>113</v>
      </c>
      <c r="C11" t="s">
        <v>113</v>
      </c>
      <c r="D11" t="s">
        <v>80</v>
      </c>
      <c r="E11">
        <v>90</v>
      </c>
      <c r="F11">
        <v>90</v>
      </c>
    </row>
    <row r="12" spans="1:6">
      <c r="A12" t="s">
        <v>384</v>
      </c>
      <c r="D12" t="s">
        <v>80</v>
      </c>
      <c r="E12">
        <v>52746</v>
      </c>
      <c r="F12">
        <v>89355</v>
      </c>
    </row>
    <row r="13" spans="1:6">
      <c r="A13" t="s">
        <v>385</v>
      </c>
      <c r="D13" t="s">
        <v>80</v>
      </c>
    </row>
    <row r="14" spans="1:6">
      <c r="A14" t="s">
        <v>386</v>
      </c>
      <c r="B14" t="s">
        <v>141</v>
      </c>
      <c r="C14" t="s">
        <v>141</v>
      </c>
      <c r="D14" t="s">
        <v>141</v>
      </c>
    </row>
    <row r="15" spans="1:6">
      <c r="A15" t="s">
        <v>387</v>
      </c>
      <c r="B15" t="s">
        <v>387</v>
      </c>
      <c r="C15" t="s">
        <v>163</v>
      </c>
      <c r="D15" t="s">
        <v>141</v>
      </c>
      <c r="E15">
        <v>1040</v>
      </c>
      <c r="F15">
        <v>2276</v>
      </c>
    </row>
    <row r="16" spans="1:6">
      <c r="A16" t="s">
        <v>364</v>
      </c>
      <c r="B16" t="s">
        <v>388</v>
      </c>
      <c r="C16" t="s">
        <v>161</v>
      </c>
      <c r="D16" t="s">
        <v>141</v>
      </c>
      <c r="E16">
        <v>2026</v>
      </c>
      <c r="F16">
        <v>3103</v>
      </c>
    </row>
    <row r="17" spans="1:6">
      <c r="A17" t="s">
        <v>389</v>
      </c>
      <c r="B17" t="s">
        <v>146</v>
      </c>
      <c r="C17" t="s">
        <v>146</v>
      </c>
      <c r="D17" t="s">
        <v>141</v>
      </c>
      <c r="E17">
        <v>7767</v>
      </c>
      <c r="F17">
        <v>5012</v>
      </c>
    </row>
    <row r="18" spans="1:6">
      <c r="A18" t="s">
        <v>390</v>
      </c>
      <c r="B18" t="s">
        <v>13</v>
      </c>
      <c r="C18" t="s">
        <v>13</v>
      </c>
      <c r="D18" t="s">
        <v>141</v>
      </c>
      <c r="E18">
        <v>10833</v>
      </c>
      <c r="F18">
        <v>10391</v>
      </c>
    </row>
    <row r="19" spans="1:6">
      <c r="A19" t="s">
        <v>391</v>
      </c>
      <c r="B19" t="s">
        <v>146</v>
      </c>
      <c r="C19" t="s">
        <v>146</v>
      </c>
      <c r="D19" t="s">
        <v>141</v>
      </c>
      <c r="E19">
        <v>8263</v>
      </c>
      <c r="F19">
        <v>14719</v>
      </c>
    </row>
    <row r="20" spans="1:6">
      <c r="A20" t="s">
        <v>392</v>
      </c>
      <c r="B20" t="s">
        <v>180</v>
      </c>
      <c r="C20" t="s">
        <v>180</v>
      </c>
      <c r="D20" t="s">
        <v>165</v>
      </c>
    </row>
    <row r="21" spans="1:6">
      <c r="A21" t="s">
        <v>393</v>
      </c>
      <c r="B21" t="s">
        <v>181</v>
      </c>
      <c r="C21" t="s">
        <v>181</v>
      </c>
      <c r="D21" t="s">
        <v>141</v>
      </c>
    </row>
    <row r="22" spans="1:6">
      <c r="A22" t="s">
        <v>394</v>
      </c>
      <c r="B22" t="s">
        <v>183</v>
      </c>
      <c r="C22" t="s">
        <v>183</v>
      </c>
      <c r="D22" t="s">
        <v>181</v>
      </c>
    </row>
    <row r="23" spans="1:6">
      <c r="A23" t="s">
        <v>395</v>
      </c>
      <c r="D23" t="s">
        <v>181</v>
      </c>
      <c r="E23">
        <v>2</v>
      </c>
      <c r="F23">
        <v>2</v>
      </c>
    </row>
    <row r="24" spans="1:6">
      <c r="A24" t="s">
        <v>396</v>
      </c>
      <c r="B24" t="s">
        <v>182</v>
      </c>
      <c r="C24" t="s">
        <v>182</v>
      </c>
      <c r="D24" t="s">
        <v>181</v>
      </c>
    </row>
    <row r="25" spans="1:6">
      <c r="A25" t="s">
        <v>397</v>
      </c>
      <c r="D25" t="s">
        <v>181</v>
      </c>
      <c r="E25">
        <v>31</v>
      </c>
      <c r="F25">
        <v>30</v>
      </c>
    </row>
    <row r="26" spans="1:6">
      <c r="A26" t="s">
        <v>398</v>
      </c>
      <c r="B26" t="s">
        <v>182</v>
      </c>
      <c r="C26" t="s">
        <v>182</v>
      </c>
      <c r="D26" t="s">
        <v>181</v>
      </c>
      <c r="E26">
        <v>332378</v>
      </c>
      <c r="F26">
        <v>328519</v>
      </c>
    </row>
    <row r="27" spans="1:6">
      <c r="A27" t="s">
        <v>399</v>
      </c>
      <c r="B27" t="s">
        <v>189</v>
      </c>
      <c r="C27" t="s">
        <v>189</v>
      </c>
      <c r="D27" t="s">
        <v>181</v>
      </c>
      <c r="E27">
        <v>-60</v>
      </c>
      <c r="F27">
        <v>-120</v>
      </c>
    </row>
    <row r="28" spans="1:6">
      <c r="A28" t="s">
        <v>400</v>
      </c>
      <c r="B28" t="s">
        <v>187</v>
      </c>
      <c r="C28" t="s">
        <v>187</v>
      </c>
      <c r="D28" t="s">
        <v>181</v>
      </c>
      <c r="E28">
        <v>-298701</v>
      </c>
      <c r="F28">
        <v>-264186</v>
      </c>
    </row>
    <row r="29" spans="1:6">
      <c r="A29" t="s">
        <v>401</v>
      </c>
      <c r="B29" t="s">
        <v>195</v>
      </c>
      <c r="C29" t="s">
        <v>195</v>
      </c>
      <c r="D29" t="s">
        <v>181</v>
      </c>
      <c r="E29">
        <v>33650</v>
      </c>
      <c r="F29">
        <v>64245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402</v>
      </c>
      <c r="B3" t="s">
        <v>58</v>
      </c>
      <c r="C3" t="s">
        <v>58</v>
      </c>
      <c r="D3" t="s">
        <v>403</v>
      </c>
    </row>
    <row r="4" spans="1:7">
      <c r="A4" t="s">
        <v>404</v>
      </c>
      <c r="B4" t="s">
        <v>37</v>
      </c>
      <c r="C4" t="s">
        <v>37</v>
      </c>
      <c r="D4" t="s">
        <v>403</v>
      </c>
      <c r="E4">
        <v>20385</v>
      </c>
      <c r="F4">
        <v>30067</v>
      </c>
      <c r="G4">
        <v>42846</v>
      </c>
    </row>
    <row r="5" spans="1:7">
      <c r="A5" t="s">
        <v>405</v>
      </c>
      <c r="B5" t="s">
        <v>36</v>
      </c>
      <c r="C5" t="s">
        <v>36</v>
      </c>
      <c r="D5" t="s">
        <v>403</v>
      </c>
      <c r="E5">
        <v>12435</v>
      </c>
      <c r="F5">
        <v>17078</v>
      </c>
      <c r="G5">
        <v>15094</v>
      </c>
    </row>
    <row r="6" spans="1:7">
      <c r="A6" t="s">
        <v>406</v>
      </c>
      <c r="B6" t="s">
        <v>45</v>
      </c>
      <c r="C6" t="s">
        <v>45</v>
      </c>
      <c r="D6" t="s">
        <v>403</v>
      </c>
      <c r="E6">
        <v>32820</v>
      </c>
      <c r="F6">
        <v>47145</v>
      </c>
      <c r="G6">
        <v>57940</v>
      </c>
    </row>
    <row r="7" spans="1:7">
      <c r="A7" t="s">
        <v>407</v>
      </c>
      <c r="B7" t="s">
        <v>408</v>
      </c>
      <c r="C7" t="s">
        <v>46</v>
      </c>
      <c r="D7" t="s">
        <v>403</v>
      </c>
      <c r="E7">
        <v>-32820</v>
      </c>
      <c r="F7">
        <v>-47145</v>
      </c>
      <c r="G7">
        <v>-57940</v>
      </c>
    </row>
    <row r="8" spans="1:7">
      <c r="A8" t="s">
        <v>409</v>
      </c>
      <c r="B8" t="s">
        <v>410</v>
      </c>
      <c r="C8" t="s">
        <v>33</v>
      </c>
      <c r="D8" t="s">
        <v>403</v>
      </c>
    </row>
    <row r="9" spans="1:7">
      <c r="A9" t="s">
        <v>409</v>
      </c>
      <c r="B9" t="s">
        <v>410</v>
      </c>
      <c r="C9" t="s">
        <v>33</v>
      </c>
      <c r="D9" t="s">
        <v>403</v>
      </c>
      <c r="E9">
        <v>-1695</v>
      </c>
      <c r="F9">
        <v>-1062</v>
      </c>
      <c r="G9">
        <v>65</v>
      </c>
    </row>
    <row r="10" spans="1:7">
      <c r="A10" t="s">
        <v>411</v>
      </c>
      <c r="B10" t="s">
        <v>410</v>
      </c>
      <c r="C10" t="s">
        <v>33</v>
      </c>
      <c r="D10" t="s">
        <v>403</v>
      </c>
      <c r="G10">
        <v>-29</v>
      </c>
    </row>
    <row r="11" spans="1:7">
      <c r="A11" t="s">
        <v>412</v>
      </c>
      <c r="B11" t="s">
        <v>410</v>
      </c>
      <c r="C11" t="s">
        <v>33</v>
      </c>
      <c r="D11" t="s">
        <v>403</v>
      </c>
      <c r="E11">
        <v>-1695</v>
      </c>
      <c r="F11">
        <v>-1062</v>
      </c>
      <c r="G11">
        <v>36</v>
      </c>
    </row>
    <row r="12" spans="1:7">
      <c r="A12" t="s">
        <v>413</v>
      </c>
      <c r="B12" t="s">
        <v>414</v>
      </c>
      <c r="C12" t="s">
        <v>61</v>
      </c>
      <c r="D12" t="s">
        <v>403</v>
      </c>
      <c r="E12">
        <v>-34515</v>
      </c>
      <c r="F12">
        <v>-48207</v>
      </c>
      <c r="G12">
        <v>-57904</v>
      </c>
    </row>
    <row r="13" spans="1:7">
      <c r="A13" t="s">
        <v>415</v>
      </c>
      <c r="B13" t="s">
        <v>62</v>
      </c>
      <c r="C13" t="s">
        <v>62</v>
      </c>
      <c r="D13" t="s">
        <v>403</v>
      </c>
      <c r="G13">
        <v>49</v>
      </c>
    </row>
    <row r="14" spans="1:7">
      <c r="A14" t="s">
        <v>416</v>
      </c>
      <c r="B14" t="s">
        <v>66</v>
      </c>
      <c r="C14" t="s">
        <v>66</v>
      </c>
      <c r="D14" t="s">
        <v>403</v>
      </c>
      <c r="E14">
        <v>-34515</v>
      </c>
      <c r="F14">
        <v>-48207</v>
      </c>
      <c r="G14">
        <v>-57855</v>
      </c>
    </row>
    <row r="15" spans="1:7">
      <c r="A15" t="s">
        <v>417</v>
      </c>
      <c r="D15" t="s">
        <v>403</v>
      </c>
      <c r="E15">
        <v>-115</v>
      </c>
      <c r="F15">
        <v>-187</v>
      </c>
      <c r="G15">
        <v>-244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418</v>
      </c>
      <c r="B3" t="s">
        <v>231</v>
      </c>
      <c r="C3" t="s">
        <v>231</v>
      </c>
      <c r="D3" t="s">
        <v>419</v>
      </c>
    </row>
    <row r="4" spans="1:7">
      <c r="A4" t="s">
        <v>416</v>
      </c>
      <c r="B4" t="s">
        <v>232</v>
      </c>
      <c r="C4" t="s">
        <v>232</v>
      </c>
      <c r="D4" t="s">
        <v>419</v>
      </c>
      <c r="E4">
        <v>-34515</v>
      </c>
      <c r="F4">
        <v>-48207</v>
      </c>
      <c r="G4">
        <v>-57855</v>
      </c>
    </row>
    <row r="5" spans="1:7">
      <c r="A5" t="s">
        <v>420</v>
      </c>
      <c r="D5" t="s">
        <v>419</v>
      </c>
    </row>
    <row r="6" spans="1:7">
      <c r="A6" t="s">
        <v>421</v>
      </c>
      <c r="B6" t="s">
        <v>236</v>
      </c>
      <c r="C6" t="s">
        <v>236</v>
      </c>
      <c r="D6" t="s">
        <v>419</v>
      </c>
      <c r="E6">
        <v>746</v>
      </c>
      <c r="F6">
        <v>713</v>
      </c>
      <c r="G6">
        <v>900</v>
      </c>
    </row>
    <row r="7" spans="1:7">
      <c r="A7" t="s">
        <v>422</v>
      </c>
      <c r="B7" t="s">
        <v>248</v>
      </c>
      <c r="C7" t="s">
        <v>248</v>
      </c>
      <c r="D7" t="s">
        <v>419</v>
      </c>
      <c r="E7">
        <v>3431</v>
      </c>
      <c r="F7">
        <v>6784</v>
      </c>
      <c r="G7">
        <v>5029</v>
      </c>
    </row>
    <row r="8" spans="1:7">
      <c r="A8" t="s">
        <v>423</v>
      </c>
      <c r="D8" t="s">
        <v>419</v>
      </c>
      <c r="E8">
        <v>966</v>
      </c>
      <c r="F8">
        <v>590</v>
      </c>
      <c r="G8">
        <v>173</v>
      </c>
    </row>
    <row r="9" spans="1:7">
      <c r="A9" t="s">
        <v>424</v>
      </c>
      <c r="B9" t="s">
        <v>241</v>
      </c>
      <c r="C9" t="s">
        <v>241</v>
      </c>
      <c r="D9" t="s">
        <v>419</v>
      </c>
      <c r="G9">
        <v>29</v>
      </c>
    </row>
    <row r="10" spans="1:7">
      <c r="A10" t="s">
        <v>425</v>
      </c>
      <c r="B10" t="s">
        <v>240</v>
      </c>
      <c r="C10" t="s">
        <v>240</v>
      </c>
      <c r="D10" t="s">
        <v>419</v>
      </c>
      <c r="E10">
        <v>-261</v>
      </c>
      <c r="F10">
        <v>14</v>
      </c>
      <c r="G10">
        <v>531</v>
      </c>
    </row>
    <row r="11" spans="1:7">
      <c r="A11" t="s">
        <v>426</v>
      </c>
      <c r="B11" t="s">
        <v>245</v>
      </c>
      <c r="C11" t="s">
        <v>245</v>
      </c>
      <c r="D11" t="s">
        <v>419</v>
      </c>
      <c r="E11">
        <v>18</v>
      </c>
    </row>
    <row r="12" spans="1:7">
      <c r="A12" t="s">
        <v>427</v>
      </c>
      <c r="B12" t="s">
        <v>269</v>
      </c>
      <c r="C12" t="s">
        <v>269</v>
      </c>
      <c r="D12" t="s">
        <v>419</v>
      </c>
      <c r="F12">
        <v>-130</v>
      </c>
      <c r="G12">
        <v>-315</v>
      </c>
    </row>
    <row r="13" spans="1:7">
      <c r="A13" t="s">
        <v>428</v>
      </c>
      <c r="B13" t="s">
        <v>251</v>
      </c>
      <c r="C13" t="s">
        <v>251</v>
      </c>
      <c r="D13" t="s">
        <v>419</v>
      </c>
    </row>
    <row r="14" spans="1:7">
      <c r="A14" t="s">
        <v>379</v>
      </c>
      <c r="B14" t="s">
        <v>264</v>
      </c>
      <c r="C14" t="s">
        <v>264</v>
      </c>
      <c r="D14" t="s">
        <v>419</v>
      </c>
      <c r="E14">
        <v>610</v>
      </c>
      <c r="F14">
        <v>761</v>
      </c>
      <c r="G14">
        <v>-421</v>
      </c>
    </row>
    <row r="15" spans="1:7">
      <c r="A15" t="s">
        <v>429</v>
      </c>
      <c r="B15" t="s">
        <v>273</v>
      </c>
      <c r="C15" t="s">
        <v>273</v>
      </c>
      <c r="D15" t="s">
        <v>419</v>
      </c>
      <c r="E15">
        <v>-2058</v>
      </c>
      <c r="F15">
        <v>-2889</v>
      </c>
      <c r="G15">
        <v>-932</v>
      </c>
    </row>
    <row r="16" spans="1:7">
      <c r="A16" t="s">
        <v>430</v>
      </c>
      <c r="B16" t="s">
        <v>285</v>
      </c>
      <c r="C16" t="s">
        <v>285</v>
      </c>
      <c r="D16" t="s">
        <v>419</v>
      </c>
      <c r="E16">
        <v>-31063</v>
      </c>
      <c r="F16">
        <v>-42364</v>
      </c>
      <c r="G16">
        <v>-52861</v>
      </c>
    </row>
    <row r="17" spans="1:7">
      <c r="A17" t="s">
        <v>431</v>
      </c>
      <c r="B17" t="s">
        <v>286</v>
      </c>
      <c r="C17" t="s">
        <v>286</v>
      </c>
      <c r="D17" t="s">
        <v>432</v>
      </c>
    </row>
    <row r="18" spans="1:7">
      <c r="A18" t="s">
        <v>433</v>
      </c>
      <c r="B18" t="s">
        <v>287</v>
      </c>
      <c r="C18" t="s">
        <v>287</v>
      </c>
      <c r="D18" t="s">
        <v>432</v>
      </c>
      <c r="E18">
        <v>-594</v>
      </c>
      <c r="F18">
        <v>-1312</v>
      </c>
      <c r="G18">
        <v>-600</v>
      </c>
    </row>
    <row r="19" spans="1:7">
      <c r="A19" t="s">
        <v>434</v>
      </c>
      <c r="B19" t="s">
        <v>290</v>
      </c>
      <c r="C19" t="s">
        <v>290</v>
      </c>
      <c r="D19" t="s">
        <v>432</v>
      </c>
      <c r="E19">
        <v>-40299</v>
      </c>
      <c r="F19">
        <v>-77672</v>
      </c>
      <c r="G19">
        <v>-28089</v>
      </c>
    </row>
    <row r="20" spans="1:7">
      <c r="A20" t="s">
        <v>435</v>
      </c>
      <c r="B20" t="s">
        <v>291</v>
      </c>
      <c r="C20" t="s">
        <v>291</v>
      </c>
      <c r="D20" t="s">
        <v>432</v>
      </c>
      <c r="E20">
        <v>78065</v>
      </c>
      <c r="F20">
        <v>51347</v>
      </c>
      <c r="G20">
        <v>62216</v>
      </c>
    </row>
    <row r="21" spans="1:7">
      <c r="A21" t="s">
        <v>436</v>
      </c>
      <c r="B21" t="s">
        <v>296</v>
      </c>
      <c r="C21" t="s">
        <v>296</v>
      </c>
      <c r="D21" t="s">
        <v>432</v>
      </c>
      <c r="E21">
        <v>37172</v>
      </c>
      <c r="F21">
        <v>-27637</v>
      </c>
      <c r="G21">
        <v>33527</v>
      </c>
    </row>
    <row r="22" spans="1:7">
      <c r="A22" t="s">
        <v>437</v>
      </c>
      <c r="B22" t="s">
        <v>297</v>
      </c>
      <c r="C22" t="s">
        <v>297</v>
      </c>
      <c r="D22" t="s">
        <v>438</v>
      </c>
    </row>
    <row r="23" spans="1:7">
      <c r="A23" t="s">
        <v>439</v>
      </c>
      <c r="B23" t="s">
        <v>298</v>
      </c>
      <c r="C23" t="s">
        <v>298</v>
      </c>
      <c r="D23" t="s">
        <v>438</v>
      </c>
      <c r="E23">
        <v>14</v>
      </c>
      <c r="F23">
        <v>186</v>
      </c>
      <c r="G23">
        <v>20</v>
      </c>
    </row>
    <row r="24" spans="1:7">
      <c r="A24" t="s">
        <v>440</v>
      </c>
      <c r="B24" t="s">
        <v>298</v>
      </c>
      <c r="C24" t="s">
        <v>298</v>
      </c>
      <c r="D24" t="s">
        <v>438</v>
      </c>
      <c r="E24">
        <v>379</v>
      </c>
    </row>
    <row r="25" spans="1:7">
      <c r="A25" t="s">
        <v>441</v>
      </c>
      <c r="B25" t="s">
        <v>298</v>
      </c>
      <c r="C25" t="s">
        <v>298</v>
      </c>
      <c r="D25" t="s">
        <v>438</v>
      </c>
      <c r="E25">
        <v>36</v>
      </c>
      <c r="F25">
        <v>175</v>
      </c>
      <c r="G25">
        <v>143</v>
      </c>
    </row>
    <row r="26" spans="1:7">
      <c r="A26" t="s">
        <v>442</v>
      </c>
      <c r="B26" t="s">
        <v>299</v>
      </c>
      <c r="C26" t="s">
        <v>299</v>
      </c>
      <c r="D26" t="s">
        <v>438</v>
      </c>
      <c r="F26">
        <v>9866</v>
      </c>
      <c r="G26">
        <v>9736</v>
      </c>
    </row>
    <row r="27" spans="1:7">
      <c r="A27" t="s">
        <v>443</v>
      </c>
      <c r="B27" t="s">
        <v>302</v>
      </c>
      <c r="C27" t="s">
        <v>302</v>
      </c>
      <c r="D27" t="s">
        <v>438</v>
      </c>
      <c r="E27">
        <v>-4667</v>
      </c>
      <c r="G27">
        <v>-5202</v>
      </c>
    </row>
    <row r="28" spans="1:7">
      <c r="A28" t="s">
        <v>444</v>
      </c>
      <c r="B28" t="s">
        <v>291</v>
      </c>
      <c r="C28" t="s">
        <v>291</v>
      </c>
      <c r="D28" t="s">
        <v>432</v>
      </c>
      <c r="F28">
        <v>42477</v>
      </c>
    </row>
    <row r="29" spans="1:7">
      <c r="A29" t="s">
        <v>445</v>
      </c>
      <c r="B29" t="s">
        <v>311</v>
      </c>
      <c r="C29" t="s">
        <v>311</v>
      </c>
      <c r="D29" t="s">
        <v>438</v>
      </c>
      <c r="E29">
        <v>-4238</v>
      </c>
      <c r="F29">
        <v>52704</v>
      </c>
      <c r="G29">
        <v>4697</v>
      </c>
    </row>
    <row r="30" spans="1:7">
      <c r="A30" t="s">
        <v>446</v>
      </c>
      <c r="B30" t="s">
        <v>314</v>
      </c>
      <c r="C30" t="s">
        <v>314</v>
      </c>
      <c r="D30" t="s">
        <v>438</v>
      </c>
      <c r="E30">
        <v>1871</v>
      </c>
      <c r="F30">
        <v>-17297</v>
      </c>
      <c r="G30">
        <v>-14637</v>
      </c>
    </row>
    <row r="31" spans="1:7">
      <c r="A31" t="s">
        <v>447</v>
      </c>
      <c r="B31" t="s">
        <v>447</v>
      </c>
      <c r="C31" t="s">
        <v>315</v>
      </c>
      <c r="D31" t="s">
        <v>438</v>
      </c>
      <c r="E31">
        <v>21091</v>
      </c>
      <c r="F31">
        <v>38388</v>
      </c>
      <c r="G31">
        <v>53025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3D7CAF-3789-4C5E-B79A-E30FB85A160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FEA2F00-3AE1-4EA2-9D25-4CF1B94399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535C24-F34C-4318-A6C6-3B1D4C1118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2021-10-22T06:56:15Z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