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89" i="1" l="1"/>
  <c r="F89" i="1"/>
  <c r="F98" i="1" s="1"/>
  <c r="F100" i="1" s="1"/>
  <c r="F128" i="1" s="1"/>
  <c r="F7" i="1" s="1"/>
  <c r="G433" i="1"/>
  <c r="G432" i="1"/>
  <c r="F432" i="1"/>
  <c r="F433" i="1" s="1"/>
  <c r="G418" i="1"/>
  <c r="F418" i="1"/>
  <c r="G417" i="1"/>
  <c r="F417" i="1"/>
  <c r="G410" i="1"/>
  <c r="G409" i="1"/>
  <c r="F409" i="1"/>
  <c r="F410" i="1" s="1"/>
  <c r="G397" i="1"/>
  <c r="F397" i="1"/>
  <c r="K382" i="1"/>
  <c r="O381" i="1"/>
  <c r="N381" i="1"/>
  <c r="M381" i="1"/>
  <c r="L381" i="1"/>
  <c r="K381" i="1"/>
  <c r="J381" i="1"/>
  <c r="I377" i="1"/>
  <c r="K376" i="1"/>
  <c r="O375" i="1"/>
  <c r="N375" i="1"/>
  <c r="M375" i="1"/>
  <c r="L375" i="1"/>
  <c r="K375" i="1"/>
  <c r="J375" i="1"/>
  <c r="O373" i="1"/>
  <c r="K371" i="1"/>
  <c r="M370" i="1"/>
  <c r="O369" i="1"/>
  <c r="I368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G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3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G9" i="1"/>
  <c r="F9" i="1"/>
  <c r="F384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13" i="1" l="1"/>
  <c r="G161" i="1"/>
  <c r="G8" i="1" s="1"/>
  <c r="G12" i="1" s="1"/>
  <c r="F161" i="1"/>
  <c r="F8" i="1" s="1"/>
  <c r="F383" i="1" s="1"/>
  <c r="G44" i="1"/>
  <c r="G370" i="1" s="1"/>
  <c r="F326" i="1"/>
  <c r="G353" i="1"/>
  <c r="G355" i="1" s="1"/>
  <c r="G357" i="1" s="1"/>
  <c r="G385" i="1"/>
  <c r="G383" i="1"/>
  <c r="G382" i="1"/>
  <c r="I372" i="1"/>
  <c r="O378" i="1"/>
  <c r="I383" i="1"/>
  <c r="G384" i="1"/>
  <c r="O384" i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K372" i="1"/>
  <c r="G375" i="1"/>
  <c r="M376" i="1"/>
  <c r="K377" i="1"/>
  <c r="I378" i="1"/>
  <c r="G381" i="1"/>
  <c r="M382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O382" i="1"/>
  <c r="F363" i="1"/>
  <c r="N368" i="1"/>
  <c r="N372" i="1"/>
  <c r="H376" i="1"/>
  <c r="F377" i="1"/>
  <c r="N377" i="1"/>
  <c r="L378" i="1"/>
  <c r="H382" i="1"/>
  <c r="G363" i="1"/>
  <c r="O368" i="1"/>
  <c r="G377" i="1"/>
  <c r="F13" i="1"/>
  <c r="F44" i="1"/>
  <c r="H363" i="1"/>
  <c r="G14" i="1" l="1"/>
  <c r="G366" i="1"/>
  <c r="G376" i="1"/>
  <c r="F12" i="1"/>
  <c r="F14" i="1" s="1"/>
  <c r="F382" i="1"/>
  <c r="G59" i="1"/>
  <c r="G67" i="1" s="1"/>
  <c r="G71" i="1" s="1"/>
  <c r="G83" i="1" s="1"/>
  <c r="G378" i="1"/>
  <c r="F378" i="1"/>
  <c r="F370" i="1"/>
  <c r="F59" i="1"/>
  <c r="F67" i="1" s="1"/>
  <c r="F71" i="1" s="1"/>
  <c r="F353" i="1"/>
  <c r="F355" i="1" s="1"/>
  <c r="F357" i="1" s="1"/>
  <c r="F385" i="1"/>
  <c r="F366" i="1" l="1"/>
  <c r="F376" i="1"/>
  <c r="G6" i="1"/>
  <c r="G371" i="1" s="1"/>
  <c r="G372" i="1"/>
  <c r="G373" i="1"/>
  <c r="F373" i="1"/>
  <c r="F83" i="1"/>
  <c r="F372" i="1"/>
  <c r="F6" i="1"/>
  <c r="G365" i="1" l="1"/>
  <c r="F371" i="1"/>
  <c r="F365" i="1"/>
</calcChain>
</file>

<file path=xl/sharedStrings.xml><?xml version="1.0" encoding="utf-8"?>
<sst xmlns="http://schemas.openxmlformats.org/spreadsheetml/2006/main" count="867" uniqueCount="525">
  <si>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</si>
  <si>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</si>
  <si>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</si>
  <si>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</si>
  <si>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</si>
  <si>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</si>
  <si>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</si>
  <si>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</si>
  <si>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</si>
  <si>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</si>
  <si>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</si>
  <si>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</si>
  <si>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</si>
  <si>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</si>
  <si>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</si>
  <si>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</si>
  <si>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</si>
  <si>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</si>
  <si>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</si>
  <si>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</si>
  <si>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</si>
  <si>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</si>
  <si>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</si>
  <si>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</si>
  <si>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</si>
  <si>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</si>
  <si>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</si>
  <si>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</si>
  <si>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</si>
  <si>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</si>
  <si>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</si>
  <si>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</si>
  <si>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</si>
  <si>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</si>
  <si>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</si>
  <si>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</si>
  <si>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</si>
  <si>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</si>
  <si>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</si>
  <si>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</si>
  <si>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</si>
  <si>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</si>
  <si>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</si>
  <si>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</si>
  <si>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</si>
  <si>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</si>
  <si>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</si>
  <si>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</si>
  <si>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</si>
  <si>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</si>
  <si>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</si>
  <si>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</si>
  <si>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</si>
  <si>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</si>
  <si>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</si>
  <si>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</si>
  <si>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</si>
  <si>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</si>
  <si>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</si>
  <si>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</si>
  <si>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</si>
  <si>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</si>
  <si>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</si>
  <si>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</si>
  <si>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</si>
  <si>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</si>
  <si>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</si>
  <si>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</si>
  <si>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</si>
  <si>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</si>
  <si>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</si>
  <si>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</si>
  <si>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</si>
  <si>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</si>
  <si>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</si>
  <si>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</si>
  <si>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</si>
  <si>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</si>
  <si>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</si>
  <si>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</si>
  <si>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</si>
  <si>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</si>
  <si>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</si>
  <si>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</si>
  <si>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</si>
  <si>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</si>
  <si>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</si>
  <si>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</si>
  <si>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</si>
  <si>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</si>
  <si>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</si>
  <si>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</si>
  <si>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</si>
  <si>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</si>
  <si>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</si>
  <si>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</si>
  <si>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</si>
  <si>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</si>
  <si>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</si>
  <si>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</si>
  <si>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</si>
  <si>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</si>
  <si>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</si>
  <si>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</si>
  <si>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</si>
  <si>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</si>
  <si>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</si>
  <si>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</si>
  <si>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</si>
  <si>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</si>
  <si>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</si>
  <si>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</si>
  <si>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</si>
  <si>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</si>
  <si>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</si>
  <si>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</si>
  <si>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</si>
  <si>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</si>
  <si>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</si>
  <si>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</si>
  <si>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</si>
  <si>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</si>
  <si>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</si>
  <si>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</si>
  <si>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</si>
  <si>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</si>
  <si>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</si>
  <si>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</si>
  <si>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</si>
  <si>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</si>
  <si>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</si>
  <si>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</si>
  <si>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</si>
  <si>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</si>
  <si>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</si>
  <si>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</si>
  <si>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</si>
  <si>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</si>
  <si>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</si>
  <si>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</si>
  <si>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</si>
  <si>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</si>
  <si>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</si>
  <si>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</si>
  <si>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</si>
  <si>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</si>
  <si>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</si>
  <si>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</si>
  <si>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</si>
  <si>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</si>
  <si>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</si>
  <si>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</si>
  <si>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</si>
  <si>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</si>
  <si>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</si>
  <si>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</si>
  <si>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</si>
  <si>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</si>
  <si>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</si>
  <si>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</si>
  <si>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</si>
  <si>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</si>
  <si>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</si>
  <si>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</si>
  <si>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</si>
  <si>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</si>
  <si>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</si>
  <si>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</si>
  <si>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</si>
  <si>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</si>
  <si>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</si>
  <si>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</si>
  <si>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</si>
  <si>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</si>
  <si>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</si>
  <si>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</si>
  <si>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</si>
  <si>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</si>
  <si>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</si>
  <si>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</si>
  <si>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</si>
  <si>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</si>
  <si>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</si>
  <si>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</si>
  <si>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</si>
  <si>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</si>
  <si>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</si>
  <si>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</si>
  <si>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</si>
  <si>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</si>
  <si>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</si>
  <si>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</si>
  <si>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</si>
  <si>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</si>
  <si>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</si>
  <si>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</si>
  <si>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</si>
  <si>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</si>
  <si>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</si>
  <si>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</si>
  <si>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</si>
  <si>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</si>
  <si>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</si>
  <si>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</si>
  <si>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</si>
  <si>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</si>
  <si>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</si>
  <si>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</si>
  <si>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</si>
  <si>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</si>
  <si>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</si>
  <si>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</si>
  <si>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</si>
  <si>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</si>
  <si>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</si>
  <si>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</si>
  <si>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</si>
  <si>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</si>
  <si>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</si>
  <si>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</si>
  <si>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</si>
  <si>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</si>
  <si>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</si>
  <si>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</si>
  <si>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</si>
  <si>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</si>
  <si>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</si>
  <si>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</si>
  <si>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</si>
  <si>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</si>
  <si>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</si>
  <si>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</si>
  <si>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</si>
  <si>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</si>
  <si>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</si>
  <si>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</si>
  <si>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</si>
  <si>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</si>
  <si>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</si>
  <si>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</si>
  <si>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</si>
  <si>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</si>
  <si>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</si>
  <si>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</si>
  <si>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</si>
  <si>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</si>
  <si>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</si>
  <si>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</si>
  <si>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</si>
  <si>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</si>
  <si>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</si>
  <si>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</si>
  <si>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</si>
  <si>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</si>
  <si>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</si>
  <si>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</si>
  <si>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</si>
  <si>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</si>
  <si>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</si>
  <si>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</si>
  <si>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</si>
  <si>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</si>
  <si>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</si>
  <si>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</si>
  <si>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</si>
  <si>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</si>
  <si>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</si>
  <si>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</si>
  <si>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</si>
  <si>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</si>
  <si>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</si>
  <si>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</si>
  <si>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</si>
  <si>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</si>
  <si>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</si>
  <si>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</si>
  <si>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</si>
  <si>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</si>
  <si>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</si>
  <si>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</si>
  <si>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</si>
  <si>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</si>
  <si>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</si>
  <si>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</si>
  <si>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</si>
  <si>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</si>
  <si>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</si>
  <si>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</si>
  <si>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</si>
  <si>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</si>
  <si>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</si>
  <si>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</si>
  <si>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</si>
  <si>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</si>
  <si>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</si>
  <si>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</si>
  <si>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</si>
  <si>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</si>
  <si>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</si>
  <si>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</si>
  <si>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</si>
  <si>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</si>
  <si>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</si>
  <si>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</si>
  <si>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</si>
  <si>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</si>
  <si>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</si>
  <si>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</si>
  <si>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</si>
  <si>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</si>
  <si>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</si>
  <si>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</si>
  <si>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</si>
  <si>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</si>
  <si>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</si>
  <si>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</si>
  <si>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</si>
  <si>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</si>
  <si>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</si>
  <si>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</si>
  <si>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</si>
  <si>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</si>
  <si>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</si>
  <si>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</si>
  <si>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</si>
  <si>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</si>
  <si>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</si>
  <si>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</si>
  <si>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</si>
  <si>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</si>
  <si>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</si>
  <si>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</si>
  <si>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</si>
  <si>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</si>
  <si>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</si>
  <si>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</si>
  <si>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</si>
  <si>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</si>
  <si>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</si>
  <si>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</si>
  <si>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</si>
  <si>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</si>
  <si>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</si>
  <si>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</si>
  <si>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</si>
  <si>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</si>
  <si>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</si>
  <si>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</si>
  <si>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</si>
  <si>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</si>
  <si>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</si>
  <si>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</si>
  <si>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</si>
  <si>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</si>
  <si>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</si>
  <si>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</si>
  <si>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</si>
  <si>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</si>
  <si>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</si>
  <si>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</si>
  <si>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</si>
  <si>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</si>
  <si>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</si>
  <si>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</si>
  <si>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</si>
  <si>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</si>
  <si>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</si>
  <si>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</si>
  <si>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</si>
  <si>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</si>
  <si>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</si>
  <si>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</si>
  <si>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</si>
  <si>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</si>
  <si>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</si>
  <si>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CONSOLIDATED BALANCE SHEETS</t>
  </si>
  <si>
    <t>Bio-Techne Corporation and Subsidiaries</t>
  </si>
  <si>
    <t>(in thousands, except share and per share data)</t>
  </si>
  <si>
    <t>ASSETS</t>
  </si>
  <si>
    <t>Current assets:</t>
  </si>
  <si>
    <t>Cash and cash equivalents</t>
  </si>
  <si>
    <t>Short-term available-for-sale investments</t>
  </si>
  <si>
    <t>Accounts receivable, less allowance for doubtful accounts of $839 and $696, respectively</t>
  </si>
  <si>
    <t>Inventories</t>
  </si>
  <si>
    <t>Other current assets</t>
  </si>
  <si>
    <t>Total current assets</t>
  </si>
  <si>
    <t>Property and equipment, net</t>
  </si>
  <si>
    <t>Property and Equipment</t>
  </si>
  <si>
    <t>Goodwill</t>
  </si>
  <si>
    <t>Intangible assets, net</t>
  </si>
  <si>
    <t>Other Intangibles</t>
  </si>
  <si>
    <t>Other assets</t>
  </si>
  <si>
    <t>Total assets</t>
  </si>
  <si>
    <t>LIABILITIES AND SHAREHOLDERS' EQUITY</t>
  </si>
  <si>
    <t>Current liabilities:</t>
  </si>
  <si>
    <t>Trade accounts payable</t>
  </si>
  <si>
    <t>Salaries, wages and related accruals</t>
  </si>
  <si>
    <t>Accruals</t>
  </si>
  <si>
    <t>Deferred revenue, current</t>
  </si>
  <si>
    <t>Accrued Revenue</t>
  </si>
  <si>
    <t>Income taxes payable</t>
  </si>
  <si>
    <t>Contingent consideration payable</t>
  </si>
  <si>
    <t>Total current liabilities</t>
  </si>
  <si>
    <t>Deferred income taxes</t>
  </si>
  <si>
    <t>Long-term debt obligations</t>
  </si>
  <si>
    <t>Other long-term liabilities</t>
  </si>
  <si>
    <t>Shareholders' equity:</t>
  </si>
  <si>
    <t>Undesignated capital stock, no par; authorized 5,000,000 shares; none issued or outstanding</t>
  </si>
  <si>
    <t>Common stock, par value $.01 a share; authorized 100,000,000 shares; issued and outstanding 37,607,500 and 37,356,041 shares, respectively</t>
  </si>
  <si>
    <t>Additional paid-in capital</t>
  </si>
  <si>
    <t>Retained earnings</t>
  </si>
  <si>
    <t>Accumulated other comprehensive loss</t>
  </si>
  <si>
    <t>Total shareholders' equity</t>
  </si>
  <si>
    <t>CONSOLIDATED STATEMENTS OF EARNINGS AND COMPREHENSIVE INCOME</t>
  </si>
  <si>
    <t>(in thousands, except per share data)</t>
  </si>
  <si>
    <t>Net sales</t>
  </si>
  <si>
    <t>Net revenue</t>
  </si>
  <si>
    <t>Revenue</t>
  </si>
  <si>
    <t>Cost of sales</t>
  </si>
  <si>
    <t>Gross margin</t>
  </si>
  <si>
    <t>Operating expenses:</t>
  </si>
  <si>
    <t>Selling, general and administrative</t>
  </si>
  <si>
    <t>Research and development</t>
  </si>
  <si>
    <t>Total operating expenses</t>
  </si>
  <si>
    <t>Operating income</t>
  </si>
  <si>
    <t>Other income (expense):</t>
  </si>
  <si>
    <t>Interest expense</t>
  </si>
  <si>
    <t>Interest income</t>
  </si>
  <si>
    <t>Other non-operating income (expense), net</t>
  </si>
  <si>
    <t>Other Income - net</t>
  </si>
  <si>
    <t>Total other income (expense)</t>
  </si>
  <si>
    <t>Earnings before income taxes</t>
  </si>
  <si>
    <t>Profit before Zakat</t>
  </si>
  <si>
    <t>Income taxes</t>
  </si>
  <si>
    <t>Net earnings</t>
  </si>
  <si>
    <t>Profit for the period</t>
  </si>
  <si>
    <t>Other comprehensive income (loss):</t>
  </si>
  <si>
    <t>Total Other Comprehensive Income</t>
  </si>
  <si>
    <t>Foreign currency translation adjustments</t>
  </si>
  <si>
    <t>Unrealized gains (losses) on available-for-sale investments, net of tax of $398, $(6,501), and $3,794, respectively</t>
  </si>
  <si>
    <t>Other comprehensive income (loss)</t>
  </si>
  <si>
    <t>Comprehensive income</t>
  </si>
  <si>
    <t>Earnings per share:</t>
  </si>
  <si>
    <t>Basic</t>
  </si>
  <si>
    <t>Diluted</t>
  </si>
  <si>
    <t>Cash dividends per common share:</t>
  </si>
  <si>
    <t>Weighted average common shares outstanding:</t>
  </si>
  <si>
    <t>CONSOLIDATED STATEMENTS OF CASH FLOWS</t>
  </si>
  <si>
    <t>(in thousands)</t>
  </si>
  <si>
    <t>Cash flows from operating activities:</t>
  </si>
  <si>
    <t>Operating Activities</t>
  </si>
  <si>
    <t>Adjustments to reconcile net earnings to net cash provided by operating</t>
  </si>
  <si>
    <t>activities:</t>
  </si>
  <si>
    <t>Depreciation and amortization</t>
  </si>
  <si>
    <t>Costs recognized on sale of acquired inventory</t>
  </si>
  <si>
    <t>Stock-based compensation expense</t>
  </si>
  <si>
    <t>Fair value adjustment to contingent consideration payable</t>
  </si>
  <si>
    <t>Contingent consideration</t>
  </si>
  <si>
    <t>Gain on investment, net</t>
  </si>
  <si>
    <t>Other operating activity</t>
  </si>
  <si>
    <t>Change in operating assets and liabilities, net of acquisitions:</t>
  </si>
  <si>
    <t>Trade accounts and other receivables</t>
  </si>
  <si>
    <t>Finance Costs</t>
  </si>
  <si>
    <t>Trade accounts payable and accrued expenses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</si>
  <si>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</si>
  <si>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</si>
  <si>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</si>
  <si>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</si>
  <si>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Proceeds from sale and maturities of available-for-sale investments</t>
  </si>
  <si>
    <t>Purchase of available-for-sale investments</t>
  </si>
  <si>
    <t>Additions to property and equipment</t>
  </si>
  <si>
    <t>Acquisitions, net of cash acquired</t>
  </si>
  <si>
    <t>Investment in unconsolidated entity</t>
  </si>
  <si>
    <t>Other investing activities</t>
  </si>
  <si>
    <t>Net cash used in investing activities</t>
  </si>
  <si>
    <t>Cash flows from financing activities:</t>
  </si>
  <si>
    <t>Financing Activities</t>
  </si>
  <si>
    <t>Cash dividends</t>
  </si>
  <si>
    <t>Proceeds from stock option exercises</t>
  </si>
  <si>
    <t>Excess tax benefit from stock option exercises</t>
  </si>
  <si>
    <t>Borrowings under line-of-credit agreement</t>
  </si>
  <si>
    <t>Payments on line-of-credit</t>
  </si>
  <si>
    <t>Other financing activities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</si>
  <si>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</si>
  <si>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</si>
  <si>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</si>
  <si>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at beginning of year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</si>
  <si>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</si>
  <si>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</si>
  <si>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</si>
  <si>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</si>
  <si>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</si>
  <si>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property, plant and equipment</t>
  </si>
  <si>
    <t>accumulated depreciation and amortisation</t>
  </si>
  <si>
    <t>marketable investments</t>
  </si>
  <si>
    <t>changed value</t>
  </si>
  <si>
    <t>turnover</t>
  </si>
  <si>
    <t>net sales</t>
  </si>
  <si>
    <t>cost of sales</t>
  </si>
  <si>
    <t>cost of goods sold</t>
  </si>
  <si>
    <t>shifted values to the left</t>
  </si>
  <si>
    <t>administrative expenses</t>
  </si>
  <si>
    <t>selling, general and administrative</t>
  </si>
  <si>
    <t>research and development</t>
  </si>
  <si>
    <t>deleted this value</t>
  </si>
  <si>
    <t>interest expense</t>
  </si>
  <si>
    <t>interest income</t>
  </si>
  <si>
    <t>deleted value</t>
  </si>
  <si>
    <t>deleted value and added another one</t>
  </si>
  <si>
    <t>added value</t>
  </si>
  <si>
    <t>foreign currency translation</t>
  </si>
  <si>
    <t>foreign currency translation adjustments</t>
  </si>
  <si>
    <t>land</t>
  </si>
  <si>
    <t>buildings and improvements</t>
  </si>
  <si>
    <t>machinery, equipment and other</t>
  </si>
  <si>
    <t>accumulated depreciation and amortization</t>
  </si>
  <si>
    <t>land and buildings</t>
  </si>
  <si>
    <t>stock - raw materials</t>
  </si>
  <si>
    <t>stock - finished goods</t>
  </si>
  <si>
    <t>raw materials</t>
  </si>
  <si>
    <t>finished goods</t>
  </si>
  <si>
    <t>short-term available-for-sale investments</t>
  </si>
  <si>
    <t>deferred income taxes</t>
  </si>
  <si>
    <t>long term accruals</t>
  </si>
  <si>
    <t>contingent consideration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</si>
</sst>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51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C7-4840-9C4D-75D45F7AD3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BD-43D9-B9BC-EF55EE69AC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E3-4838-A758-A0F4BF0EE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0E-4D9C-A216-BD2DE567BD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8E-43C2-853F-755F15AA4F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FE-4A14-912E-E83B972DA3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A7-487D-88DF-03A875C819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BC-4854-B1E3-99910A731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59-4A15-B30A-7CD33A3F2F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0-4E46-BEF1-3D63429F0A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18-4F5D-8500-16F36DD205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41-4914-B534-9A4EE3B838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A3-47D4-9C94-30C5386BE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19-485E-9959-C2A04F9C20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CD-4B6B-BFD9-919F3FBE2F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130271</v>
      </c>
      <c r="G6" s="7">
        <f t="shared" ref="G6:O6" si="1">IF(G4=$BF$1,"",G71)</f>
        <v>97556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1194836</v>
      </c>
      <c r="G7" s="7">
        <f t="shared" ref="G7:O7" si="2">IF(G4=$BF$1,"",G128)</f>
        <v>1210194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398366</v>
      </c>
      <c r="G8" s="7">
        <f t="shared" ref="G8:O8" si="3">IF(G4=$BF$1,"",G161)</f>
        <v>348025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79510</v>
      </c>
      <c r="G9" s="7">
        <f t="shared" ref="G9:O9" si="4">IF(G4=$BF$1,"",G189)</f>
        <v>135522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434631</v>
      </c>
      <c r="G10" s="7">
        <f t="shared" ref="G10:O10" si="5">IF(G4=$BF$1,"",G210)</f>
        <v>473070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1079061</v>
      </c>
      <c r="G11" s="7">
        <f t="shared" ref="G11:O11" si="6">IF(G4=$BF$1,"",G227)</f>
        <v>949627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1593202</v>
      </c>
      <c r="G12" s="35">
        <f t="shared" ref="G12:O12" si="7">IF(G4=$BF$1,"",SUM(G7:G8))</f>
        <v>1558219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1593202</v>
      </c>
      <c r="G13" s="35">
        <f t="shared" ref="G13:O13" si="8">IF(G4=$BF$1,"",SUM(G9:G11))</f>
        <v>1558219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642993</v>
      </c>
      <c r="G24">
        <v>563003</v>
      </c>
      <c r="P24" s="50" t="s">
        <v>495</v>
      </c>
    </row>
    <row r="25" spans="5:16">
      <c r="E25" s="1" t="s">
        <v>27</v>
      </c>
      <c r="F25" s="38">
        <v>210850</v>
      </c>
      <c r="G25">
        <v>188462</v>
      </c>
      <c r="P25" s="50" t="s">
        <v>495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432143</v>
      </c>
      <c r="G30" s="7">
        <f>IF(G4=$BF$1,"",G24-G25+ABS(G26)-G27-G28-G29)</f>
        <v>374541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G31"/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240636</v>
      </c>
      <c r="G34">
        <v>200443</v>
      </c>
      <c r="P34" s="50" t="s">
        <v>500</v>
      </c>
    </row>
    <row r="35" spans="5:16">
      <c r="E35" s="1" t="s">
        <v>37</v>
      </c>
      <c r="F35">
        <v>55329</v>
      </c>
      <c r="G35">
        <v>53514</v>
      </c>
      <c r="P35" s="50" t="s">
        <v>500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295965</v>
      </c>
      <c r="G43" s="7">
        <f>G32+G33+G34+G35+G36+G37+G38+G39+G40+G41+G42</f>
        <v>253957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136178</v>
      </c>
      <c r="G44" s="7">
        <f>IF(G4=$BF$1,"",G30+G31-G43)</f>
        <v>120584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  <c r="G45"/>
      <c r="P45" s="50" t="s">
        <v>504</v>
      </c>
    </row>
    <row r="46" spans="5:16">
      <c r="E46" s="1" t="s">
        <v>48</v>
      </c>
      <c r="F46" s="38">
        <v>5693</v>
      </c>
      <c r="G46" s="38">
        <v>24531</v>
      </c>
      <c r="P46" s="50" t="s">
        <v>509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10188</v>
      </c>
      <c r="G49">
        <v>7361</v>
      </c>
      <c r="P49" s="50" t="s">
        <v>500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409</v>
      </c>
      <c r="G52">
        <v>304</v>
      </c>
      <c r="I52">
        <v>249</v>
      </c>
      <c r="P52" s="50" t="s">
        <v>500</v>
      </c>
    </row>
    <row r="53" spans="5:16">
      <c r="E53" s="1" t="s">
        <v>55</v>
      </c>
    </row>
    <row r="54" spans="5:16">
      <c r="E54" s="1" t="s">
        <v>56</v>
      </c>
      <c r="F54" s="38">
        <v>-447</v>
      </c>
      <c r="G54">
        <v>-1566</v>
      </c>
      <c r="P54" s="50" t="s">
        <v>508</v>
      </c>
    </row>
    <row r="55" spans="5:16">
      <c r="E55" s="1" t="s">
        <v>57</v>
      </c>
    </row>
    <row r="56" spans="5:16">
      <c r="E56" s="1" t="s">
        <v>58</v>
      </c>
      <c r="G56">
        <v>0</v>
      </c>
      <c r="H56">
        <v>0</v>
      </c>
      <c r="I56">
        <v>0</v>
      </c>
    </row>
    <row r="57" spans="5:16">
      <c r="E57" s="1" t="s">
        <v>59</v>
      </c>
      <c r="F57">
        <v>-1572</v>
      </c>
      <c r="G57">
        <v>-3061</v>
      </c>
      <c r="P57" s="50" t="s">
        <v>500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130073</v>
      </c>
      <c r="G59" s="7">
        <f>IF(G4=$BF$1,"",G44+G45+G46+G47+G48-G49-G50-G51+G52-G53+G54+G55-G56+G57+G58)</f>
        <v>133431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  <c r="F60">
        <v>-198</v>
      </c>
      <c r="G60">
        <v>35875</v>
      </c>
      <c r="P60" s="50" t="s">
        <v>500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130271</v>
      </c>
      <c r="G67" s="7">
        <f>IF(G4=$BF$1,"",SUM(G59,-G60,-ABS(G61),-G62,-G66))</f>
        <v>97556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130271</v>
      </c>
      <c r="G71" s="7">
        <f t="shared" ref="G71:O71" si="14">IF(G4=$BF$1,"",SUM(G67:G70))</f>
        <v>97556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130271</v>
      </c>
      <c r="G83" s="7">
        <f t="shared" ref="G83:O83" si="15">IF(G4=$BF$1,"",SUM(G71:G82))</f>
        <v>97556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7065+170110</f>
        <v>177175</v>
      </c>
      <c r="G89" s="38">
        <f>6270+158495</f>
        <v>164765</v>
      </c>
      <c r="P89" s="50" t="s">
        <v>509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107625</v>
      </c>
      <c r="G92">
        <v>98596</v>
      </c>
      <c r="P92" s="50" t="s">
        <v>509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284800</v>
      </c>
      <c r="G98" s="7">
        <f>IF(G4=$BF$1,"",G89+G90+G91+G92+G93+G94+G95+G96)</f>
        <v>263361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-139452</v>
      </c>
      <c r="G99" s="38">
        <v>-128237</v>
      </c>
      <c r="P99" s="50" t="s">
        <v>509</v>
      </c>
    </row>
    <row r="100" spans="5:16">
      <c r="E100" s="6" t="s">
        <v>90</v>
      </c>
      <c r="F100" s="7">
        <f>F98+F99</f>
        <v>145348</v>
      </c>
      <c r="G100" s="7">
        <f t="shared" ref="G100:O100" si="17">IF(G4=$BF$1,"",G98+G99)</f>
        <v>135124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597890</v>
      </c>
      <c r="G101">
        <v>579026</v>
      </c>
    </row>
    <row r="102" spans="5:16">
      <c r="E102" s="1" t="s">
        <v>92</v>
      </c>
      <c r="F102">
        <v>446332</v>
      </c>
      <c r="G102">
        <v>452042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1044222</v>
      </c>
      <c r="G104" s="7">
        <f t="shared" ref="G104:O104" si="18">IF(G4=$BF$1,"",G101+G102+G103)</f>
        <v>1031068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50" t="s">
        <v>507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5266</v>
      </c>
      <c r="G126">
        <v>44002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1194836</v>
      </c>
      <c r="G128" s="7">
        <f t="shared" ref="G128:O128" si="19">IF(G4=$BF$1,"",G100+SUM(G104:G126))</f>
        <v>1210194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121990</v>
      </c>
      <c r="G130">
        <v>91612</v>
      </c>
    </row>
    <row r="131" spans="5:16">
      <c r="E131" s="1" t="s">
        <v>118</v>
      </c>
      <c r="F131" s="38">
        <v>59764</v>
      </c>
      <c r="G131" s="38">
        <v>66102</v>
      </c>
      <c r="P131" s="50" t="s">
        <v>509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181754</v>
      </c>
      <c r="G140" s="7">
        <f t="shared" ref="G140:O140" si="20">IF(G4=$BF$1,"",G130+G131+G132+G133+G134+G135+G136+G139)</f>
        <v>157714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30956</v>
      </c>
      <c r="G142" s="38">
        <v>22074</v>
      </c>
      <c r="P142" s="50" t="s">
        <v>509</v>
      </c>
    </row>
    <row r="143" spans="5:16">
      <c r="E143" s="1" t="s">
        <v>125</v>
      </c>
    </row>
    <row r="144" spans="5:16">
      <c r="E144" s="1" t="s">
        <v>126</v>
      </c>
      <c r="F144">
        <v>54692</v>
      </c>
      <c r="G144">
        <v>38077</v>
      </c>
      <c r="P144" s="50" t="s">
        <v>509</v>
      </c>
    </row>
    <row r="145" spans="5:16">
      <c r="E145" s="6" t="s">
        <v>127</v>
      </c>
      <c r="F145" s="7">
        <f>F141+F142+F143+F144</f>
        <v>85648</v>
      </c>
      <c r="G145" s="7">
        <f t="shared" ref="G145:O145" si="21">IF(G4=$BF$1,"",G141+G142+G143+G144)</f>
        <v>60151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120296</v>
      </c>
      <c r="G157">
        <v>116830</v>
      </c>
    </row>
    <row r="158" spans="5:16">
      <c r="E158" s="1" t="s">
        <v>138</v>
      </c>
      <c r="F158">
        <v>10668</v>
      </c>
      <c r="G158">
        <v>13330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130964</v>
      </c>
      <c r="G160" s="7">
        <f>IF(G4=$BF$1,"",G146+G147+G148+G149+G150+G151+G152+G153+G154+G155+G156+G157+G158+G159)</f>
        <v>130160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398366</v>
      </c>
      <c r="G161" s="7">
        <f t="shared" ref="G161:O161" si="22">IF(G4=$BF$1,"",G140+G145+G160)</f>
        <v>348025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18452</v>
      </c>
      <c r="G172">
        <v>16856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8878</v>
      </c>
      <c r="G181">
        <v>2478</v>
      </c>
    </row>
    <row r="183" spans="5:16">
      <c r="E183" s="1" t="s">
        <v>160</v>
      </c>
    </row>
    <row r="184" spans="5:16">
      <c r="E184" s="12" t="s">
        <v>161</v>
      </c>
      <c r="F184">
        <v>45113</v>
      </c>
      <c r="G184">
        <v>45120</v>
      </c>
    </row>
    <row r="185" spans="5:16">
      <c r="E185" s="12" t="s">
        <v>162</v>
      </c>
      <c r="F185">
        <v>7067</v>
      </c>
      <c r="G185">
        <v>5968</v>
      </c>
    </row>
    <row r="187" spans="5:16">
      <c r="E187" s="1" t="s">
        <v>163</v>
      </c>
    </row>
    <row r="188" spans="5:16">
      <c r="E188" s="1" t="s">
        <v>164</v>
      </c>
      <c r="F188">
        <v>0</v>
      </c>
      <c r="G188">
        <v>65100</v>
      </c>
    </row>
    <row r="189" spans="5:16">
      <c r="E189" s="6" t="s">
        <v>13</v>
      </c>
      <c r="F189" s="7">
        <f>SUM(F163:F188)</f>
        <v>79510</v>
      </c>
      <c r="G189" s="7">
        <f t="shared" ref="G189:O189" si="23">IF(G4=$BF$1,"",SUM(G163:G188))</f>
        <v>135522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339000</v>
      </c>
      <c r="G193">
        <v>343771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G197" s="38">
        <v>3300</v>
      </c>
      <c r="P197" s="50" t="s">
        <v>509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86293</v>
      </c>
      <c r="G203" s="38">
        <v>120596</v>
      </c>
      <c r="P203" s="50" t="s">
        <v>509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5">
      <c r="E209" s="1" t="s">
        <v>180</v>
      </c>
      <c r="F209">
        <v>9338</v>
      </c>
      <c r="G209">
        <v>5403</v>
      </c>
    </row>
    <row r="210" spans="5:15">
      <c r="E210" s="6" t="s">
        <v>14</v>
      </c>
      <c r="F210" s="7">
        <f>SUM(F191:F209)</f>
        <v>434631</v>
      </c>
      <c r="G210" s="7">
        <f t="shared" ref="G210:O210" si="24">IF(G4=$BF$1,"",SUM(G191:G209))</f>
        <v>473070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5">
      <c r="E212" s="1" t="s">
        <v>182</v>
      </c>
      <c r="F212">
        <v>246944</v>
      </c>
      <c r="G212">
        <v>199535</v>
      </c>
    </row>
    <row r="213" spans="5:15">
      <c r="E213" s="1" t="s">
        <v>183</v>
      </c>
    </row>
    <row r="214" spans="5:15">
      <c r="E214" s="1" t="s">
        <v>184</v>
      </c>
    </row>
    <row r="215" spans="5:15">
      <c r="E215" s="1" t="s">
        <v>185</v>
      </c>
    </row>
    <row r="216" spans="5:15">
      <c r="E216" s="1" t="s">
        <v>186</v>
      </c>
    </row>
    <row r="217" spans="5:15">
      <c r="E217" s="1" t="s">
        <v>187</v>
      </c>
      <c r="F217">
        <v>876931</v>
      </c>
      <c r="G217">
        <v>799027</v>
      </c>
    </row>
    <row r="218" spans="5:15">
      <c r="E218" s="1" t="s">
        <v>188</v>
      </c>
    </row>
    <row r="219" spans="5:15">
      <c r="E219" s="1" t="s">
        <v>189</v>
      </c>
      <c r="F219">
        <v>-44814</v>
      </c>
      <c r="G219">
        <v>-48935</v>
      </c>
    </row>
    <row r="220" spans="5:15">
      <c r="E220" s="1" t="s">
        <v>190</v>
      </c>
    </row>
    <row r="221" spans="5:15">
      <c r="E221" s="1" t="s">
        <v>67</v>
      </c>
    </row>
    <row r="222" spans="5:15">
      <c r="E222" s="1" t="s">
        <v>191</v>
      </c>
    </row>
    <row r="223" spans="5:15">
      <c r="E223" s="1" t="s">
        <v>192</v>
      </c>
    </row>
    <row r="224" spans="5:15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1079061</v>
      </c>
      <c r="G227" s="7">
        <f t="shared" ref="G227:O227" si="25">IF(G4=$BF$1,"",SUM(G212:G226))</f>
        <v>949627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64463</v>
      </c>
      <c r="G271">
        <v>60036</v>
      </c>
      <c r="H271">
        <v>42764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  <c r="F276">
        <v>20100</v>
      </c>
      <c r="G276">
        <v>18400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10204</v>
      </c>
      <c r="G284">
        <v>1213</v>
      </c>
      <c r="H284">
        <v>864</v>
      </c>
    </row>
    <row r="285" spans="5:8">
      <c r="E285" s="1" t="s">
        <v>248</v>
      </c>
      <c r="F285">
        <v>28240</v>
      </c>
      <c r="G285">
        <v>14631</v>
      </c>
      <c r="H285">
        <v>9430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123007</v>
      </c>
      <c r="G296" s="7">
        <f>IF(G4=$BF$1,"",G271+G272+G273+G274+G275+G276+G277+G278+G279+G280+G281+G282+G283+G284+G285+G286+G287+G288+G289+G290+G291+G292+G293+G294+G295)</f>
        <v>94280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123007</v>
      </c>
      <c r="G297" s="7">
        <f t="shared" ref="G297:O297" si="27">IF(G4=$BF$1,"",MIN(F267,F268,F269)+F296)</f>
        <v>123007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-13327</v>
      </c>
      <c r="G299">
        <v>-732</v>
      </c>
      <c r="H299">
        <v>-6626</v>
      </c>
    </row>
    <row r="300" spans="5:15">
      <c r="E300" s="1" t="s">
        <v>262</v>
      </c>
    </row>
    <row r="301" spans="5:15">
      <c r="E301" s="1" t="s">
        <v>263</v>
      </c>
      <c r="F301">
        <v>-2700</v>
      </c>
      <c r="G301">
        <v>-19686</v>
      </c>
      <c r="H301">
        <v>-22981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5026</v>
      </c>
      <c r="G313">
        <v>5695</v>
      </c>
      <c r="H313">
        <v>8924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-88500</v>
      </c>
      <c r="G317">
        <v>-32116</v>
      </c>
      <c r="H317">
        <v>0</v>
      </c>
    </row>
    <row r="318" spans="5:15">
      <c r="E318" s="6" t="s">
        <v>278</v>
      </c>
      <c r="F318" s="7">
        <f>F299+F300+F301+F302+F303+F304+F305+F306+F307+F308+F309+F310+F311+F312+F313+F314+F315+F316+F317</f>
        <v>-99501</v>
      </c>
      <c r="G318" s="7">
        <f>IF(G4=$BF$1,"",G299+G300+G301+G302+G303+G304+G305+G306+G307+G308+G309+G310+G311+G312+G313+G314+G315+G316+G317)</f>
        <v>-46839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23506</v>
      </c>
      <c r="G319" s="7">
        <f t="shared" ref="G319:O319" si="28">IF(G4=$BF$1,"",G297+G318)</f>
        <v>76168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23506</v>
      </c>
      <c r="G326" s="7">
        <f t="shared" ref="G326:O326" si="30">IF(G4=$BF$1,"",G325+G319)</f>
        <v>76168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-88785</v>
      </c>
      <c r="G328">
        <v>-268964</v>
      </c>
      <c r="H328">
        <v>-108321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-8571</v>
      </c>
      <c r="G331">
        <v>-3069</v>
      </c>
      <c r="H331">
        <v>0</v>
      </c>
    </row>
    <row r="332" spans="5:15">
      <c r="E332" s="12" t="s">
        <v>291</v>
      </c>
      <c r="F332">
        <v>0</v>
      </c>
      <c r="G332">
        <v>0</v>
      </c>
      <c r="H332">
        <v>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-97356</v>
      </c>
      <c r="G337" s="7">
        <f>IF(G4=$BF$1,"",SUM(G328:G336))</f>
        <v>-272033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19170</v>
      </c>
      <c r="G339">
        <v>5257</v>
      </c>
      <c r="H339">
        <v>5458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19170</v>
      </c>
      <c r="G352" s="7">
        <f>IF(G4=$BF$1,"",SUM(G339:G351))</f>
        <v>5257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-54680</v>
      </c>
      <c r="G353" s="7">
        <f t="shared" ref="G353:O353" si="33">IF(G4=$BF$1,"",G326+G337+G352)</f>
        <v>-190608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-2089</v>
      </c>
      <c r="G354">
        <v>495</v>
      </c>
      <c r="H354">
        <v>-3512</v>
      </c>
    </row>
    <row r="355" spans="5:15">
      <c r="E355" s="6" t="s">
        <v>314</v>
      </c>
      <c r="F355" s="7">
        <f>F353+F354</f>
        <v>-56769</v>
      </c>
      <c r="G355" s="7">
        <f t="shared" ref="G355:O355" si="34">IF(G4=$BF$1,"",G353+G354)</f>
        <v>-190113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91612</v>
      </c>
      <c r="G356">
        <v>64237</v>
      </c>
      <c r="H356">
        <v>54532</v>
      </c>
    </row>
    <row r="357" spans="5:15">
      <c r="E357" s="6" t="s">
        <v>316</v>
      </c>
      <c r="F357" s="7">
        <f>F355+F356</f>
        <v>34843</v>
      </c>
      <c r="G357" s="7">
        <f t="shared" ref="G357:O357" si="35">IF(G4=$BF$1,"",G355+G356)</f>
        <v>-125876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0.14207739567995198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0.33534585263848454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2.2450631137214988E-2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0.67208041145082453</v>
      </c>
      <c r="G369" s="27">
        <f t="shared" si="41"/>
        <v>0.66525578016458176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0.21178768664666645</v>
      </c>
      <c r="G370" s="27">
        <f t="shared" si="42"/>
        <v>0.21418003101226815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0.20260096144125986</v>
      </c>
      <c r="G371" s="28">
        <f t="shared" si="43"/>
        <v>0.17327793990440549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8.1766781613379844E-2</v>
      </c>
      <c r="G372" s="27">
        <f t="shared" si="44"/>
        <v>6.2607374188095505E-2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0.12072626107328502</v>
      </c>
      <c r="G373" s="27">
        <f t="shared" si="45"/>
        <v>0.10273086169622389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0.32270923586588518</v>
      </c>
      <c r="G376" s="30">
        <f t="shared" si="47"/>
        <v>0.39056897650458633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0.4764707463248139</v>
      </c>
      <c r="G377" s="30">
        <f t="shared" si="48"/>
        <v>0.64087478557370425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13.366509619159796</v>
      </c>
      <c r="G378" s="30">
        <f t="shared" si="49"/>
        <v>16.381469908979756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5.0102628600176082</v>
      </c>
      <c r="G382" s="32">
        <f t="shared" si="51"/>
        <v>2.5680332344563981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3.9330650232675137</v>
      </c>
      <c r="G383" s="32">
        <f t="shared" si="52"/>
        <v>2.1241864789480673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2.2859262985787949</v>
      </c>
      <c r="G384" s="32">
        <f t="shared" si="53"/>
        <v>1.1637520107436432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0.29563576908564959</v>
      </c>
      <c r="G385" s="32">
        <f t="shared" si="54"/>
        <v>0.56203420846799779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121990</v>
      </c>
      <c r="G418" s="17">
        <f>G130-G417</f>
        <v>91612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18452</v>
      </c>
      <c r="G433" s="17">
        <f>G172-G432</f>
        <v>16856</v>
      </c>
    </row>
  </sheetData>
  <conditionalFormatting sqref="E101:E103 E130:G136 E138:G139 F137:G137 E89:G97 E156:G159 H146:O159 E267:O269 F333:O336 E330:E336 E339:O351">
    <cfRule type="expression" dxfId="50" priority="33">
      <formula>MOD(ROW(),2)=0</formula>
    </cfRule>
  </conditionalFormatting>
  <conditionalFormatting sqref="F101:G103">
    <cfRule type="expression" dxfId="49" priority="32">
      <formula>MOD(ROW(),2)=0</formula>
    </cfRule>
  </conditionalFormatting>
  <conditionalFormatting sqref="E243:G243">
    <cfRule type="expression" dxfId="48" priority="38">
      <formula>MOD(ROW(),2)=0</formula>
    </cfRule>
  </conditionalFormatting>
  <conditionalFormatting sqref="E323:E324">
    <cfRule type="expression" dxfId="47" priority="34">
      <formula>MOD(ROW(),2)=0</formula>
    </cfRule>
  </conditionalFormatting>
  <conditionalFormatting sqref="E329">
    <cfRule type="expression" dxfId="46" priority="31">
      <formula>MOD(ROW(),2)=0</formula>
    </cfRule>
  </conditionalFormatting>
  <conditionalFormatting sqref="E24:G29">
    <cfRule type="expression" dxfId="45" priority="51">
      <formula>MOD(ROW(),2)=0</formula>
    </cfRule>
  </conditionalFormatting>
  <conditionalFormatting sqref="E99:G99 E328:G328 F329:G332 E31:G42">
    <cfRule type="expression" dxfId="44" priority="52">
      <formula>MOD(ROW(),2)=0</formula>
    </cfRule>
  </conditionalFormatting>
  <conditionalFormatting sqref="E45:G58">
    <cfRule type="expression" dxfId="43" priority="50">
      <formula>MOD(ROW(),2)=0</formula>
    </cfRule>
  </conditionalFormatting>
  <conditionalFormatting sqref="E60:G66">
    <cfRule type="expression" dxfId="42" priority="49">
      <formula>MOD(ROW(),2)=0</formula>
    </cfRule>
  </conditionalFormatting>
  <conditionalFormatting sqref="E68:G70">
    <cfRule type="expression" dxfId="41" priority="48">
      <formula>MOD(ROW(),2)=0</formula>
    </cfRule>
  </conditionalFormatting>
  <conditionalFormatting sqref="E72:G82">
    <cfRule type="expression" dxfId="40" priority="47">
      <formula>MOD(ROW(),2)=0</formula>
    </cfRule>
  </conditionalFormatting>
  <conditionalFormatting sqref="E84:G86">
    <cfRule type="expression" dxfId="39" priority="46">
      <formula>MOD(ROW(),2)=0</formula>
    </cfRule>
  </conditionalFormatting>
  <conditionalFormatting sqref="E107:G127">
    <cfRule type="expression" dxfId="38" priority="45">
      <formula>MOD(ROW(),2)=0</formula>
    </cfRule>
  </conditionalFormatting>
  <conditionalFormatting sqref="E141:G144">
    <cfRule type="expression" dxfId="37" priority="44">
      <formula>MOD(ROW(),2)=0</formula>
    </cfRule>
  </conditionalFormatting>
  <conditionalFormatting sqref="E146:G154 F155:G155">
    <cfRule type="expression" dxfId="36" priority="43">
      <formula>MOD(ROW(),2)=0</formula>
    </cfRule>
  </conditionalFormatting>
  <conditionalFormatting sqref="E163:G188">
    <cfRule type="expression" dxfId="35" priority="42">
      <formula>MOD(ROW(),2)=0</formula>
    </cfRule>
  </conditionalFormatting>
  <conditionalFormatting sqref="E191:G209">
    <cfRule type="expression" dxfId="34" priority="41">
      <formula>MOD(ROW(),2)=0</formula>
    </cfRule>
  </conditionalFormatting>
  <conditionalFormatting sqref="E212:G226">
    <cfRule type="expression" dxfId="33" priority="40">
      <formula>MOD(ROW(),2)=0</formula>
    </cfRule>
  </conditionalFormatting>
  <conditionalFormatting sqref="E229:G242">
    <cfRule type="expression" dxfId="32" priority="39">
      <formula>MOD(ROW(),2)=0</formula>
    </cfRule>
  </conditionalFormatting>
  <conditionalFormatting sqref="E245:G262">
    <cfRule type="expression" dxfId="31" priority="37">
      <formula>MOD(ROW(),2)=0</formula>
    </cfRule>
  </conditionalFormatting>
  <conditionalFormatting sqref="E271:G295 E321:G322 E354:F354 E356:F356 E358:G360 F323:G324 E299:G317">
    <cfRule type="expression" dxfId="30" priority="36">
      <formula>MOD(ROW(),2)=0</formula>
    </cfRule>
  </conditionalFormatting>
  <conditionalFormatting sqref="G354 G356">
    <cfRule type="expression" dxfId="29" priority="35">
      <formula>MOD(ROW(),2)=0</formula>
    </cfRule>
  </conditionalFormatting>
  <conditionalFormatting sqref="E105:G106">
    <cfRule type="expression" dxfId="28" priority="30">
      <formula>MOD(ROW(),2)=0</formula>
    </cfRule>
  </conditionalFormatting>
  <conditionalFormatting sqref="E155">
    <cfRule type="expression" dxfId="27" priority="29">
      <formula>MOD(ROW(),2)=0</formula>
    </cfRule>
  </conditionalFormatting>
  <conditionalFormatting sqref="H24:O29">
    <cfRule type="expression" dxfId="26" priority="28">
      <formula>MOD(ROW(),2)=0</formula>
    </cfRule>
  </conditionalFormatting>
  <conditionalFormatting sqref="H89:O97">
    <cfRule type="expression" dxfId="25" priority="9">
      <formula>MOD(ROW(),2)=0</formula>
    </cfRule>
  </conditionalFormatting>
  <conditionalFormatting sqref="H101:O103">
    <cfRule type="expression" dxfId="24" priority="8">
      <formula>MOD(ROW(),2)=0</formula>
    </cfRule>
  </conditionalFormatting>
  <conditionalFormatting sqref="H243:O243">
    <cfRule type="expression" dxfId="23" priority="13">
      <formula>MOD(ROW(),2)=0</formula>
    </cfRule>
  </conditionalFormatting>
  <conditionalFormatting sqref="H31:O42 H99:O99 H328:O332">
    <cfRule type="expression" dxfId="22" priority="27">
      <formula>MOD(ROW(),2)=0</formula>
    </cfRule>
  </conditionalFormatting>
  <conditionalFormatting sqref="H45:O58">
    <cfRule type="expression" dxfId="21" priority="26">
      <formula>MOD(ROW(),2)=0</formula>
    </cfRule>
  </conditionalFormatting>
  <conditionalFormatting sqref="H60:O66">
    <cfRule type="expression" dxfId="20" priority="25">
      <formula>MOD(ROW(),2)=0</formula>
    </cfRule>
  </conditionalFormatting>
  <conditionalFormatting sqref="H68:O70">
    <cfRule type="expression" dxfId="19" priority="24">
      <formula>MOD(ROW(),2)=0</formula>
    </cfRule>
  </conditionalFormatting>
  <conditionalFormatting sqref="H72:O82">
    <cfRule type="expression" dxfId="18" priority="23">
      <formula>MOD(ROW(),2)=0</formula>
    </cfRule>
  </conditionalFormatting>
  <conditionalFormatting sqref="H84:O86">
    <cfRule type="expression" dxfId="17" priority="22">
      <formula>MOD(ROW(),2)=0</formula>
    </cfRule>
  </conditionalFormatting>
  <conditionalFormatting sqref="H107:O127">
    <cfRule type="expression" dxfId="16" priority="21">
      <formula>MOD(ROW(),2)=0</formula>
    </cfRule>
  </conditionalFormatting>
  <conditionalFormatting sqref="H130:O139">
    <cfRule type="expression" dxfId="15" priority="20">
      <formula>MOD(ROW(),2)=0</formula>
    </cfRule>
  </conditionalFormatting>
  <conditionalFormatting sqref="H141:O144">
    <cfRule type="expression" dxfId="14" priority="19">
      <formula>MOD(ROW(),2)=0</formula>
    </cfRule>
  </conditionalFormatting>
  <conditionalFormatting sqref="H163:O188">
    <cfRule type="expression" dxfId="13" priority="17">
      <formula>MOD(ROW(),2)=0</formula>
    </cfRule>
  </conditionalFormatting>
  <conditionalFormatting sqref="H191:O209">
    <cfRule type="expression" dxfId="12" priority="16">
      <formula>MOD(ROW(),2)=0</formula>
    </cfRule>
  </conditionalFormatting>
  <conditionalFormatting sqref="H212:O226">
    <cfRule type="expression" dxfId="11" priority="15">
      <formula>MOD(ROW(),2)=0</formula>
    </cfRule>
  </conditionalFormatting>
  <conditionalFormatting sqref="H229:O242">
    <cfRule type="expression" dxfId="10" priority="14">
      <formula>MOD(ROW(),2)=0</formula>
    </cfRule>
  </conditionalFormatting>
  <conditionalFormatting sqref="H245:O262">
    <cfRule type="expression" dxfId="9" priority="12">
      <formula>MOD(ROW(),2)=0</formula>
    </cfRule>
  </conditionalFormatting>
  <conditionalFormatting sqref="H271:O295 H321:O324 H358:O360 H299:O317">
    <cfRule type="expression" dxfId="8" priority="11">
      <formula>MOD(ROW(),2)=0</formula>
    </cfRule>
  </conditionalFormatting>
  <conditionalFormatting sqref="H354:O354 H356:O356">
    <cfRule type="expression" dxfId="7" priority="10">
      <formula>MOD(ROW(),2)=0</formula>
    </cfRule>
  </conditionalFormatting>
  <conditionalFormatting sqref="H105:O106">
    <cfRule type="expression" dxfId="6" priority="7">
      <formula>MOD(ROW(),2)=0</formula>
    </cfRule>
  </conditionalFormatting>
  <conditionalFormatting sqref="G34">
    <cfRule type="expression" dxfId="5" priority="6">
      <formula>MOD(ROW(),2)=0</formula>
    </cfRule>
  </conditionalFormatting>
  <conditionalFormatting sqref="G35">
    <cfRule type="expression" dxfId="4" priority="5">
      <formula>MOD(ROW(),2)=0</formula>
    </cfRule>
  </conditionalFormatting>
  <conditionalFormatting sqref="G49">
    <cfRule type="expression" dxfId="3" priority="4">
      <formula>MOD(ROW(),2)=0</formula>
    </cfRule>
  </conditionalFormatting>
  <conditionalFormatting sqref="G52">
    <cfRule type="expression" dxfId="2" priority="3">
      <formula>MOD(ROW(),2)=0</formula>
    </cfRule>
  </conditionalFormatting>
  <conditionalFormatting sqref="G57">
    <cfRule type="expression" dxfId="1" priority="2">
      <formula>MOD(ROW(),2)=0</formula>
    </cfRule>
  </conditionalFormatting>
  <conditionalFormatting sqref="G6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488</v>
      </c>
      <c r="B1" s="39" t="s">
        <v>489</v>
      </c>
      <c r="C1" s="39" t="s">
        <v>490</v>
      </c>
      <c r="D1" s="39"/>
    </row>
    <row r="2" spans="1:4">
      <c r="A2" t="s">
        <v>497</v>
      </c>
      <c r="B2" s="41" t="s">
        <v>496</v>
      </c>
      <c r="C2" s="39" t="s">
        <v>491</v>
      </c>
      <c r="D2" s="39"/>
    </row>
    <row r="3" spans="1:4">
      <c r="A3" t="s">
        <v>498</v>
      </c>
      <c r="B3" s="41" t="s">
        <v>499</v>
      </c>
      <c r="C3" s="39" t="s">
        <v>491</v>
      </c>
    </row>
    <row r="4" spans="1:4">
      <c r="A4" t="s">
        <v>502</v>
      </c>
      <c r="B4" s="41" t="s">
        <v>501</v>
      </c>
      <c r="C4" s="39" t="s">
        <v>491</v>
      </c>
    </row>
    <row r="5" spans="1:4">
      <c r="A5" t="s">
        <v>503</v>
      </c>
      <c r="B5" t="s">
        <v>503</v>
      </c>
      <c r="C5" s="39" t="s">
        <v>491</v>
      </c>
    </row>
    <row r="6" spans="1:4">
      <c r="A6" t="s">
        <v>505</v>
      </c>
      <c r="B6" s="42" t="s">
        <v>51</v>
      </c>
      <c r="C6" s="39" t="s">
        <v>491</v>
      </c>
    </row>
    <row r="7" spans="1:4">
      <c r="A7" t="s">
        <v>506</v>
      </c>
      <c r="B7" s="41" t="s">
        <v>54</v>
      </c>
      <c r="C7" s="39" t="s">
        <v>491</v>
      </c>
    </row>
    <row r="8" spans="1:4">
      <c r="A8" t="s">
        <v>439</v>
      </c>
      <c r="B8" s="42" t="s">
        <v>48</v>
      </c>
      <c r="C8" s="39" t="s">
        <v>491</v>
      </c>
    </row>
    <row r="9" spans="1:4">
      <c r="A9" t="s">
        <v>511</v>
      </c>
      <c r="B9" s="42" t="s">
        <v>510</v>
      </c>
      <c r="C9" s="39" t="s">
        <v>491</v>
      </c>
    </row>
    <row r="10" spans="1:4">
      <c r="A10" t="s">
        <v>512</v>
      </c>
      <c r="B10" s="41" t="s">
        <v>516</v>
      </c>
      <c r="C10" s="39" t="s">
        <v>491</v>
      </c>
    </row>
    <row r="11" spans="1:4">
      <c r="A11" t="s">
        <v>513</v>
      </c>
      <c r="B11" s="41" t="s">
        <v>516</v>
      </c>
      <c r="C11" s="39" t="s">
        <v>491</v>
      </c>
    </row>
    <row r="12" spans="1:4">
      <c r="A12" t="s">
        <v>514</v>
      </c>
      <c r="B12" s="41" t="s">
        <v>492</v>
      </c>
      <c r="C12" s="39" t="s">
        <v>491</v>
      </c>
    </row>
    <row r="13" spans="1:4">
      <c r="A13" s="42" t="s">
        <v>515</v>
      </c>
      <c r="B13" s="42" t="s">
        <v>493</v>
      </c>
      <c r="C13" s="39" t="s">
        <v>491</v>
      </c>
    </row>
    <row r="14" spans="1:4">
      <c r="A14" s="42" t="s">
        <v>519</v>
      </c>
      <c r="B14" s="42" t="s">
        <v>517</v>
      </c>
      <c r="C14" s="39" t="s">
        <v>491</v>
      </c>
    </row>
    <row r="15" spans="1:4">
      <c r="A15" s="42" t="s">
        <v>520</v>
      </c>
      <c r="B15" s="42" t="s">
        <v>518</v>
      </c>
      <c r="C15" s="39" t="s">
        <v>491</v>
      </c>
    </row>
    <row r="16" spans="1:4">
      <c r="A16" s="43" t="s">
        <v>521</v>
      </c>
      <c r="B16" s="42" t="s">
        <v>494</v>
      </c>
      <c r="C16" s="39" t="s">
        <v>491</v>
      </c>
    </row>
    <row r="17" spans="1:3">
      <c r="A17" s="42" t="s">
        <v>522</v>
      </c>
      <c r="B17" s="42" t="s">
        <v>178</v>
      </c>
      <c r="C17" s="39" t="s">
        <v>491</v>
      </c>
    </row>
    <row r="18" spans="1:3">
      <c r="A18" s="42" t="s">
        <v>524</v>
      </c>
      <c r="B18" s="44" t="s">
        <v>523</v>
      </c>
      <c r="C18" s="39" t="s">
        <v>491</v>
      </c>
    </row>
    <row r="19" spans="1:3">
      <c r="A19" s="42"/>
      <c r="B19" s="42"/>
      <c r="C19" s="39"/>
    </row>
    <row r="20" spans="1:3">
      <c r="A20" s="42"/>
      <c r="B20" s="44"/>
      <c r="C20" s="39"/>
    </row>
    <row r="21" spans="1:3">
      <c r="A21" s="42"/>
      <c r="B21" s="45"/>
      <c r="C21" s="39"/>
    </row>
    <row r="22" spans="1:3">
      <c r="A22" s="42"/>
      <c r="B22" s="46"/>
      <c r="C22" s="39"/>
    </row>
    <row r="23" spans="1:3">
      <c r="A23" s="42"/>
      <c r="B23" s="44"/>
      <c r="C23" s="39"/>
    </row>
    <row r="24" spans="1:3">
      <c r="A24" s="42"/>
      <c r="B24" s="44"/>
      <c r="C24" s="39"/>
    </row>
    <row r="25" spans="1:3">
      <c r="A25" s="42"/>
      <c r="B25" s="44"/>
      <c r="C25" s="39"/>
    </row>
    <row r="26" spans="1:3">
      <c r="A26" s="42"/>
      <c r="B26" s="44"/>
      <c r="C26" s="39"/>
    </row>
    <row r="27" spans="1:3">
      <c r="A27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7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8"/>
      <c r="B34" s="44"/>
      <c r="C34" s="39"/>
    </row>
    <row r="35" spans="1:3">
      <c r="A35" s="48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5" spans="1:6">
      <c r="E5">
        <v>30</v>
      </c>
    </row>
    <row r="6" spans="1:6">
      <c r="E6">
        <v>2018</v>
      </c>
      <c r="F6">
        <v>2017</v>
      </c>
    </row>
    <row r="7" spans="1:6">
      <c r="A7" t="s">
        <v>378</v>
      </c>
    </row>
    <row r="8" spans="1:6">
      <c r="A8" t="s">
        <v>379</v>
      </c>
      <c r="B8" t="s">
        <v>116</v>
      </c>
      <c r="C8" t="s">
        <v>116</v>
      </c>
      <c r="D8" t="s">
        <v>116</v>
      </c>
    </row>
    <row r="9" spans="1:6">
      <c r="A9" t="s">
        <v>380</v>
      </c>
      <c r="B9" t="s">
        <v>117</v>
      </c>
      <c r="C9" t="s">
        <v>117</v>
      </c>
      <c r="D9" t="s">
        <v>116</v>
      </c>
      <c r="E9">
        <v>121990</v>
      </c>
      <c r="F9">
        <v>91612</v>
      </c>
    </row>
    <row r="10" spans="1:6">
      <c r="A10" t="s">
        <v>381</v>
      </c>
      <c r="B10" t="s">
        <v>102</v>
      </c>
      <c r="C10" t="s">
        <v>102</v>
      </c>
      <c r="D10" t="s">
        <v>116</v>
      </c>
      <c r="E10">
        <v>59764</v>
      </c>
      <c r="F10">
        <v>66102</v>
      </c>
    </row>
    <row r="11" spans="1:6">
      <c r="A11" t="s">
        <v>382</v>
      </c>
      <c r="B11" t="s">
        <v>352</v>
      </c>
      <c r="C11" t="s">
        <v>137</v>
      </c>
      <c r="D11" t="s">
        <v>116</v>
      </c>
      <c r="E11">
        <v>120296</v>
      </c>
      <c r="F11">
        <v>116830</v>
      </c>
    </row>
    <row r="12" spans="1:6">
      <c r="A12" t="s">
        <v>383</v>
      </c>
      <c r="B12" t="s">
        <v>126</v>
      </c>
      <c r="C12" t="s">
        <v>126</v>
      </c>
      <c r="D12" t="s">
        <v>116</v>
      </c>
      <c r="E12">
        <v>85648</v>
      </c>
      <c r="F12">
        <v>60151</v>
      </c>
    </row>
    <row r="13" spans="1:6">
      <c r="A13" t="s">
        <v>384</v>
      </c>
      <c r="B13" t="s">
        <v>138</v>
      </c>
      <c r="C13" t="s">
        <v>138</v>
      </c>
      <c r="D13" t="s">
        <v>116</v>
      </c>
      <c r="E13">
        <v>10668</v>
      </c>
      <c r="F13">
        <v>13330</v>
      </c>
    </row>
    <row r="14" spans="1:6">
      <c r="A14" t="s">
        <v>385</v>
      </c>
      <c r="B14" t="s">
        <v>12</v>
      </c>
      <c r="C14" t="s">
        <v>12</v>
      </c>
      <c r="D14" t="s">
        <v>116</v>
      </c>
      <c r="E14">
        <v>398366</v>
      </c>
      <c r="F14">
        <v>348025</v>
      </c>
    </row>
    <row r="15" spans="1:6">
      <c r="A15" t="s">
        <v>386</v>
      </c>
      <c r="B15" t="s">
        <v>387</v>
      </c>
      <c r="C15" t="s">
        <v>84</v>
      </c>
      <c r="D15" t="s">
        <v>80</v>
      </c>
      <c r="E15">
        <v>145348</v>
      </c>
      <c r="F15">
        <v>135124</v>
      </c>
    </row>
    <row r="16" spans="1:6">
      <c r="A16" t="s">
        <v>388</v>
      </c>
      <c r="B16" t="s">
        <v>388</v>
      </c>
      <c r="C16" t="s">
        <v>91</v>
      </c>
      <c r="D16" t="s">
        <v>80</v>
      </c>
      <c r="E16">
        <v>597890</v>
      </c>
      <c r="F16">
        <v>579026</v>
      </c>
    </row>
    <row r="17" spans="1:6">
      <c r="A17" t="s">
        <v>389</v>
      </c>
      <c r="B17" t="s">
        <v>390</v>
      </c>
      <c r="C17" t="s">
        <v>92</v>
      </c>
      <c r="D17" t="s">
        <v>80</v>
      </c>
      <c r="E17">
        <v>446332</v>
      </c>
      <c r="F17">
        <v>452042</v>
      </c>
    </row>
    <row r="18" spans="1:6">
      <c r="A18" t="s">
        <v>391</v>
      </c>
      <c r="B18" t="s">
        <v>113</v>
      </c>
      <c r="C18" t="s">
        <v>113</v>
      </c>
      <c r="D18" t="s">
        <v>80</v>
      </c>
      <c r="E18">
        <v>5266</v>
      </c>
      <c r="F18">
        <v>44002</v>
      </c>
    </row>
    <row r="19" spans="1:6">
      <c r="A19" t="s">
        <v>392</v>
      </c>
      <c r="D19" t="s">
        <v>80</v>
      </c>
      <c r="E19">
        <v>1593202</v>
      </c>
      <c r="F19">
        <v>1558219</v>
      </c>
    </row>
    <row r="20" spans="1:6">
      <c r="A20" t="s">
        <v>393</v>
      </c>
      <c r="D20" t="s">
        <v>80</v>
      </c>
    </row>
    <row r="21" spans="1:6">
      <c r="A21" t="s">
        <v>394</v>
      </c>
      <c r="B21" t="s">
        <v>141</v>
      </c>
      <c r="C21" t="s">
        <v>141</v>
      </c>
      <c r="D21" t="s">
        <v>141</v>
      </c>
    </row>
    <row r="22" spans="1:6">
      <c r="A22" t="s">
        <v>395</v>
      </c>
      <c r="B22" t="s">
        <v>151</v>
      </c>
      <c r="C22" t="s">
        <v>151</v>
      </c>
      <c r="D22" t="s">
        <v>141</v>
      </c>
      <c r="E22">
        <v>18452</v>
      </c>
      <c r="F22">
        <v>16856</v>
      </c>
    </row>
    <row r="23" spans="1:6">
      <c r="A23" t="s">
        <v>396</v>
      </c>
      <c r="B23" t="s">
        <v>397</v>
      </c>
      <c r="C23" t="s">
        <v>161</v>
      </c>
      <c r="D23" t="s">
        <v>141</v>
      </c>
      <c r="E23">
        <v>23710</v>
      </c>
      <c r="F23">
        <v>26602</v>
      </c>
    </row>
    <row r="24" spans="1:6">
      <c r="A24" t="s">
        <v>364</v>
      </c>
      <c r="B24" t="s">
        <v>397</v>
      </c>
      <c r="C24" t="s">
        <v>161</v>
      </c>
      <c r="D24" t="s">
        <v>141</v>
      </c>
      <c r="E24">
        <v>21403</v>
      </c>
      <c r="F24">
        <v>18518</v>
      </c>
    </row>
    <row r="25" spans="1:6">
      <c r="A25" t="s">
        <v>398</v>
      </c>
      <c r="B25" t="s">
        <v>399</v>
      </c>
      <c r="C25" t="s">
        <v>162</v>
      </c>
      <c r="D25" t="s">
        <v>141</v>
      </c>
      <c r="E25">
        <v>7067</v>
      </c>
      <c r="F25">
        <v>5968</v>
      </c>
    </row>
    <row r="26" spans="1:6">
      <c r="A26" t="s">
        <v>400</v>
      </c>
      <c r="B26" t="s">
        <v>159</v>
      </c>
      <c r="C26" t="s">
        <v>159</v>
      </c>
      <c r="D26" t="s">
        <v>141</v>
      </c>
      <c r="E26">
        <v>8878</v>
      </c>
      <c r="F26">
        <v>2478</v>
      </c>
    </row>
    <row r="27" spans="1:6">
      <c r="A27" t="s">
        <v>401</v>
      </c>
      <c r="B27" t="s">
        <v>164</v>
      </c>
      <c r="C27" t="s">
        <v>164</v>
      </c>
      <c r="D27" t="s">
        <v>141</v>
      </c>
      <c r="F27">
        <v>65100</v>
      </c>
    </row>
    <row r="28" spans="1:6">
      <c r="A28" t="s">
        <v>402</v>
      </c>
      <c r="B28" t="s">
        <v>13</v>
      </c>
      <c r="C28" t="s">
        <v>13</v>
      </c>
      <c r="D28" t="s">
        <v>141</v>
      </c>
      <c r="E28">
        <v>79510</v>
      </c>
      <c r="F28">
        <v>135522</v>
      </c>
    </row>
    <row r="29" spans="1:6">
      <c r="A29" t="s">
        <v>403</v>
      </c>
      <c r="B29" t="s">
        <v>101</v>
      </c>
      <c r="C29" t="s">
        <v>101</v>
      </c>
      <c r="D29" t="s">
        <v>80</v>
      </c>
      <c r="E29">
        <v>86293</v>
      </c>
      <c r="F29">
        <v>120596</v>
      </c>
    </row>
    <row r="30" spans="1:6">
      <c r="A30" t="s">
        <v>404</v>
      </c>
      <c r="B30" t="s">
        <v>169</v>
      </c>
      <c r="C30" t="s">
        <v>168</v>
      </c>
      <c r="D30" t="s">
        <v>165</v>
      </c>
      <c r="E30">
        <v>339000</v>
      </c>
      <c r="F30">
        <v>343771</v>
      </c>
    </row>
    <row r="31" spans="1:6">
      <c r="A31" t="s">
        <v>401</v>
      </c>
      <c r="B31" t="s">
        <v>180</v>
      </c>
      <c r="C31" t="s">
        <v>180</v>
      </c>
      <c r="D31" t="s">
        <v>141</v>
      </c>
      <c r="F31">
        <v>3300</v>
      </c>
    </row>
    <row r="32" spans="1:6">
      <c r="A32" t="s">
        <v>405</v>
      </c>
      <c r="B32" t="s">
        <v>180</v>
      </c>
      <c r="C32" t="s">
        <v>180</v>
      </c>
      <c r="D32" t="s">
        <v>165</v>
      </c>
      <c r="E32">
        <v>9338</v>
      </c>
      <c r="F32">
        <v>5403</v>
      </c>
    </row>
    <row r="33" spans="1:6">
      <c r="A33" t="s">
        <v>406</v>
      </c>
      <c r="B33" t="s">
        <v>181</v>
      </c>
      <c r="C33" t="s">
        <v>181</v>
      </c>
      <c r="D33" t="s">
        <v>181</v>
      </c>
    </row>
    <row r="34" spans="1:6">
      <c r="A34" t="s">
        <v>407</v>
      </c>
      <c r="D34" t="s">
        <v>181</v>
      </c>
    </row>
    <row r="35" spans="1:6">
      <c r="A35" t="s">
        <v>408</v>
      </c>
      <c r="B35" t="s">
        <v>182</v>
      </c>
      <c r="C35" t="s">
        <v>182</v>
      </c>
      <c r="D35" t="s">
        <v>181</v>
      </c>
      <c r="E35">
        <v>376</v>
      </c>
      <c r="F35">
        <v>374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246568</v>
      </c>
      <c r="F36">
        <v>199161</v>
      </c>
    </row>
    <row r="37" spans="1:6">
      <c r="A37" t="s">
        <v>410</v>
      </c>
      <c r="B37" t="s">
        <v>187</v>
      </c>
      <c r="C37" t="s">
        <v>187</v>
      </c>
      <c r="D37" t="s">
        <v>181</v>
      </c>
      <c r="E37">
        <v>876931</v>
      </c>
      <c r="F37">
        <v>799027</v>
      </c>
    </row>
    <row r="38" spans="1:6">
      <c r="A38" t="s">
        <v>411</v>
      </c>
      <c r="B38" t="s">
        <v>189</v>
      </c>
      <c r="C38" t="s">
        <v>189</v>
      </c>
      <c r="D38" t="s">
        <v>181</v>
      </c>
      <c r="E38">
        <v>-44814</v>
      </c>
      <c r="F38">
        <v>-48935</v>
      </c>
    </row>
    <row r="39" spans="1:6">
      <c r="A39" t="s">
        <v>412</v>
      </c>
      <c r="B39" t="s">
        <v>195</v>
      </c>
      <c r="C39" t="s">
        <v>195</v>
      </c>
      <c r="D39" t="s">
        <v>181</v>
      </c>
      <c r="E39">
        <v>1079061</v>
      </c>
      <c r="F39">
        <v>949627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2.75"/>
  <cols>
    <col min="1" max="4" width="25.7109375" customWidth="1"/>
  </cols>
  <sheetData>
    <row r="1" spans="1:8">
      <c r="A1" t="s">
        <v>413</v>
      </c>
      <c r="E1" t="s">
        <v>413</v>
      </c>
    </row>
    <row r="2" spans="1:8">
      <c r="A2" t="s">
        <v>376</v>
      </c>
      <c r="E2" t="s">
        <v>376</v>
      </c>
    </row>
    <row r="3" spans="1:8">
      <c r="A3" t="s">
        <v>414</v>
      </c>
      <c r="E3" t="s">
        <v>414</v>
      </c>
    </row>
    <row r="4" spans="1:8">
      <c r="G4">
        <v>30</v>
      </c>
    </row>
    <row r="5" spans="1:8">
      <c r="A5" t="s">
        <v>4</v>
      </c>
      <c r="E5" t="s">
        <v>4</v>
      </c>
      <c r="G5">
        <v>2017</v>
      </c>
      <c r="H5">
        <v>2016</v>
      </c>
    </row>
    <row r="6" spans="1:8">
      <c r="A6" t="s">
        <v>415</v>
      </c>
      <c r="B6" t="s">
        <v>416</v>
      </c>
      <c r="C6" t="s">
        <v>26</v>
      </c>
      <c r="D6" t="s">
        <v>417</v>
      </c>
      <c r="E6" t="s">
        <v>415</v>
      </c>
      <c r="F6">
        <v>642993</v>
      </c>
      <c r="G6">
        <v>563003</v>
      </c>
      <c r="H6">
        <v>499023</v>
      </c>
    </row>
    <row r="7" spans="1:8">
      <c r="A7" t="s">
        <v>418</v>
      </c>
      <c r="B7" t="s">
        <v>27</v>
      </c>
      <c r="C7" t="s">
        <v>27</v>
      </c>
      <c r="D7" t="s">
        <v>417</v>
      </c>
      <c r="E7" t="s">
        <v>418</v>
      </c>
      <c r="F7">
        <v>210850</v>
      </c>
      <c r="G7">
        <v>188462</v>
      </c>
      <c r="H7">
        <v>162364</v>
      </c>
    </row>
    <row r="8" spans="1:8">
      <c r="A8" t="s">
        <v>419</v>
      </c>
      <c r="D8" t="s">
        <v>417</v>
      </c>
      <c r="E8" t="s">
        <v>419</v>
      </c>
      <c r="F8">
        <v>432143</v>
      </c>
      <c r="G8">
        <v>374541</v>
      </c>
      <c r="H8">
        <v>336659</v>
      </c>
    </row>
    <row r="9" spans="1:8">
      <c r="A9" t="s">
        <v>420</v>
      </c>
      <c r="B9" t="s">
        <v>58</v>
      </c>
      <c r="C9" t="s">
        <v>58</v>
      </c>
      <c r="D9" t="s">
        <v>417</v>
      </c>
      <c r="E9" t="s">
        <v>420</v>
      </c>
    </row>
    <row r="10" spans="1:8">
      <c r="A10" t="s">
        <v>421</v>
      </c>
      <c r="B10" t="s">
        <v>36</v>
      </c>
      <c r="C10" t="s">
        <v>36</v>
      </c>
      <c r="D10" t="s">
        <v>417</v>
      </c>
      <c r="E10" t="s">
        <v>421</v>
      </c>
      <c r="F10">
        <v>240636</v>
      </c>
      <c r="G10">
        <v>200443</v>
      </c>
      <c r="H10">
        <v>140879</v>
      </c>
    </row>
    <row r="11" spans="1:8">
      <c r="A11" t="s">
        <v>422</v>
      </c>
      <c r="B11" t="s">
        <v>37</v>
      </c>
      <c r="C11" t="s">
        <v>37</v>
      </c>
      <c r="D11" t="s">
        <v>417</v>
      </c>
      <c r="E11" t="s">
        <v>422</v>
      </c>
      <c r="F11">
        <v>55329</v>
      </c>
      <c r="G11">
        <v>53514</v>
      </c>
      <c r="H11">
        <v>45187</v>
      </c>
    </row>
    <row r="12" spans="1:8">
      <c r="A12" t="s">
        <v>423</v>
      </c>
      <c r="B12" t="s">
        <v>45</v>
      </c>
      <c r="C12" t="s">
        <v>45</v>
      </c>
      <c r="D12" t="s">
        <v>417</v>
      </c>
      <c r="E12" t="s">
        <v>423</v>
      </c>
      <c r="F12">
        <v>295965</v>
      </c>
      <c r="G12">
        <v>253957</v>
      </c>
      <c r="H12">
        <v>186066</v>
      </c>
    </row>
    <row r="13" spans="1:8">
      <c r="A13" t="s">
        <v>424</v>
      </c>
      <c r="B13" t="s">
        <v>417</v>
      </c>
      <c r="C13" t="s">
        <v>26</v>
      </c>
      <c r="D13" t="s">
        <v>417</v>
      </c>
      <c r="E13" t="s">
        <v>424</v>
      </c>
      <c r="F13">
        <v>136178</v>
      </c>
      <c r="G13">
        <v>120584</v>
      </c>
      <c r="H13">
        <v>150593</v>
      </c>
    </row>
    <row r="14" spans="1:8">
      <c r="A14" t="s">
        <v>425</v>
      </c>
      <c r="B14" t="s">
        <v>56</v>
      </c>
      <c r="C14" t="s">
        <v>56</v>
      </c>
      <c r="D14" t="s">
        <v>417</v>
      </c>
      <c r="E14" t="s">
        <v>425</v>
      </c>
    </row>
    <row r="15" spans="1:8">
      <c r="A15" t="s">
        <v>426</v>
      </c>
      <c r="B15" t="s">
        <v>51</v>
      </c>
      <c r="C15" t="s">
        <v>51</v>
      </c>
      <c r="D15" t="s">
        <v>417</v>
      </c>
      <c r="E15" t="s">
        <v>426</v>
      </c>
      <c r="F15">
        <v>-10188</v>
      </c>
      <c r="G15">
        <v>-7361</v>
      </c>
      <c r="H15">
        <v>-1748</v>
      </c>
    </row>
    <row r="16" spans="1:8">
      <c r="A16" t="s">
        <v>427</v>
      </c>
      <c r="B16" t="s">
        <v>54</v>
      </c>
      <c r="C16" t="s">
        <v>54</v>
      </c>
      <c r="D16" t="s">
        <v>417</v>
      </c>
      <c r="E16" t="s">
        <v>427</v>
      </c>
      <c r="F16">
        <v>409</v>
      </c>
      <c r="G16">
        <v>304</v>
      </c>
      <c r="H16">
        <v>249</v>
      </c>
    </row>
    <row r="17" spans="1:8">
      <c r="A17" t="s">
        <v>428</v>
      </c>
      <c r="B17" t="s">
        <v>429</v>
      </c>
      <c r="C17" t="s">
        <v>33</v>
      </c>
      <c r="D17" t="s">
        <v>417</v>
      </c>
      <c r="E17" t="s">
        <v>428</v>
      </c>
      <c r="F17">
        <v>-447</v>
      </c>
      <c r="G17">
        <v>-1566</v>
      </c>
      <c r="H17">
        <v>-1613</v>
      </c>
    </row>
    <row r="18" spans="1:8">
      <c r="A18" t="s">
        <v>430</v>
      </c>
      <c r="B18" t="s">
        <v>56</v>
      </c>
      <c r="C18" t="s">
        <v>56</v>
      </c>
      <c r="D18" t="s">
        <v>417</v>
      </c>
      <c r="E18" t="s">
        <v>430</v>
      </c>
      <c r="F18">
        <v>-10226</v>
      </c>
      <c r="G18">
        <v>-8623</v>
      </c>
      <c r="H18">
        <v>-3112</v>
      </c>
    </row>
    <row r="19" spans="1:8">
      <c r="A19" t="s">
        <v>431</v>
      </c>
      <c r="B19" t="s">
        <v>432</v>
      </c>
      <c r="C19" t="s">
        <v>61</v>
      </c>
      <c r="D19" t="s">
        <v>417</v>
      </c>
      <c r="E19" t="s">
        <v>431</v>
      </c>
      <c r="F19">
        <v>125952</v>
      </c>
      <c r="G19">
        <v>111961</v>
      </c>
      <c r="H19">
        <v>147481</v>
      </c>
    </row>
    <row r="20" spans="1:8">
      <c r="A20" t="s">
        <v>433</v>
      </c>
      <c r="B20" t="s">
        <v>62</v>
      </c>
      <c r="C20" t="s">
        <v>62</v>
      </c>
      <c r="D20" t="s">
        <v>417</v>
      </c>
      <c r="E20" t="s">
        <v>433</v>
      </c>
      <c r="F20">
        <v>-198</v>
      </c>
      <c r="G20">
        <v>35875</v>
      </c>
      <c r="H20">
        <v>43005</v>
      </c>
    </row>
    <row r="21" spans="1:8">
      <c r="A21" t="s">
        <v>434</v>
      </c>
      <c r="B21" t="s">
        <v>435</v>
      </c>
      <c r="C21" t="s">
        <v>70</v>
      </c>
      <c r="D21" t="s">
        <v>417</v>
      </c>
      <c r="E21" t="s">
        <v>434</v>
      </c>
      <c r="F21">
        <v>126150</v>
      </c>
      <c r="G21">
        <v>76086</v>
      </c>
      <c r="H21">
        <v>104476</v>
      </c>
    </row>
    <row r="22" spans="1:8">
      <c r="A22" t="s">
        <v>436</v>
      </c>
      <c r="B22" t="s">
        <v>437</v>
      </c>
      <c r="C22" t="s">
        <v>437</v>
      </c>
      <c r="D22" t="s">
        <v>417</v>
      </c>
      <c r="E22" t="s">
        <v>436</v>
      </c>
    </row>
    <row r="23" spans="1:8">
      <c r="A23" t="s">
        <v>438</v>
      </c>
      <c r="B23" t="s">
        <v>59</v>
      </c>
      <c r="C23" t="s">
        <v>59</v>
      </c>
      <c r="D23" t="s">
        <v>417</v>
      </c>
      <c r="E23" t="s">
        <v>438</v>
      </c>
      <c r="F23">
        <v>-1572</v>
      </c>
      <c r="G23">
        <v>-3061</v>
      </c>
      <c r="H23">
        <v>-19888</v>
      </c>
    </row>
    <row r="24" spans="1:8">
      <c r="A24" t="s">
        <v>439</v>
      </c>
      <c r="B24" t="s">
        <v>47</v>
      </c>
      <c r="C24" t="s">
        <v>47</v>
      </c>
      <c r="D24" t="s">
        <v>417</v>
      </c>
      <c r="E24" t="s">
        <v>439</v>
      </c>
      <c r="F24">
        <v>5693</v>
      </c>
      <c r="G24">
        <v>24531</v>
      </c>
      <c r="H24">
        <v>-19924</v>
      </c>
    </row>
    <row r="25" spans="1:8">
      <c r="A25" t="s">
        <v>440</v>
      </c>
      <c r="B25" t="s">
        <v>437</v>
      </c>
      <c r="C25" t="s">
        <v>437</v>
      </c>
      <c r="D25" t="s">
        <v>417</v>
      </c>
      <c r="E25" t="s">
        <v>440</v>
      </c>
      <c r="F25">
        <v>4121</v>
      </c>
      <c r="G25">
        <v>21470</v>
      </c>
      <c r="H25">
        <v>-39812</v>
      </c>
    </row>
    <row r="26" spans="1:8">
      <c r="A26" t="s">
        <v>441</v>
      </c>
      <c r="B26" t="s">
        <v>437</v>
      </c>
      <c r="C26" t="s">
        <v>437</v>
      </c>
      <c r="D26" t="s">
        <v>417</v>
      </c>
      <c r="E26" t="s">
        <v>441</v>
      </c>
      <c r="F26">
        <v>130271</v>
      </c>
      <c r="G26">
        <v>97556</v>
      </c>
      <c r="H26">
        <v>64664</v>
      </c>
    </row>
    <row r="27" spans="1:8">
      <c r="A27" t="s">
        <v>442</v>
      </c>
      <c r="D27" t="s">
        <v>417</v>
      </c>
      <c r="E27" t="s">
        <v>442</v>
      </c>
    </row>
    <row r="28" spans="1:8">
      <c r="A28" t="s">
        <v>443</v>
      </c>
      <c r="D28" t="s">
        <v>417</v>
      </c>
      <c r="E28" t="s">
        <v>443</v>
      </c>
      <c r="F28">
        <v>336</v>
      </c>
      <c r="G28">
        <v>204</v>
      </c>
      <c r="H28">
        <v>281</v>
      </c>
    </row>
    <row r="29" spans="1:8">
      <c r="A29" t="s">
        <v>444</v>
      </c>
      <c r="D29" t="s">
        <v>417</v>
      </c>
      <c r="E29" t="s">
        <v>444</v>
      </c>
      <c r="F29">
        <v>331</v>
      </c>
      <c r="G29">
        <v>203</v>
      </c>
      <c r="H29">
        <v>280</v>
      </c>
    </row>
    <row r="30" spans="1:8">
      <c r="A30" t="s">
        <v>445</v>
      </c>
      <c r="D30" t="s">
        <v>417</v>
      </c>
      <c r="E30" t="s">
        <v>445</v>
      </c>
      <c r="F30">
        <v>128</v>
      </c>
      <c r="G30">
        <v>128</v>
      </c>
      <c r="H30">
        <v>128</v>
      </c>
    </row>
    <row r="31" spans="1:8">
      <c r="A31" t="s">
        <v>446</v>
      </c>
      <c r="D31" t="s">
        <v>417</v>
      </c>
      <c r="E31" t="s">
        <v>446</v>
      </c>
    </row>
    <row r="32" spans="1:8">
      <c r="A32" t="s">
        <v>443</v>
      </c>
      <c r="D32" t="s">
        <v>417</v>
      </c>
      <c r="E32" t="s">
        <v>443</v>
      </c>
      <c r="F32">
        <v>37476</v>
      </c>
      <c r="G32">
        <v>37313</v>
      </c>
      <c r="H32">
        <v>37194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2.75"/>
  <cols>
    <col min="1" max="4" width="25.7109375" customWidth="1"/>
  </cols>
  <sheetData>
    <row r="1" spans="1:7">
      <c r="A1" t="s">
        <v>447</v>
      </c>
    </row>
    <row r="2" spans="1:7">
      <c r="A2" t="s">
        <v>376</v>
      </c>
    </row>
    <row r="3" spans="1:7">
      <c r="A3" t="s">
        <v>448</v>
      </c>
    </row>
    <row r="4" spans="1:7">
      <c r="F4">
        <v>30</v>
      </c>
    </row>
    <row r="5" spans="1:7">
      <c r="E5">
        <v>2018</v>
      </c>
      <c r="F5">
        <v>2017</v>
      </c>
      <c r="G5">
        <v>2016</v>
      </c>
    </row>
    <row r="6" spans="1:7">
      <c r="A6" t="s">
        <v>449</v>
      </c>
      <c r="B6" t="s">
        <v>231</v>
      </c>
      <c r="C6" t="s">
        <v>231</v>
      </c>
      <c r="D6" t="s">
        <v>450</v>
      </c>
    </row>
    <row r="7" spans="1:7">
      <c r="A7" t="s">
        <v>434</v>
      </c>
      <c r="E7">
        <v>126150</v>
      </c>
      <c r="F7">
        <v>76086</v>
      </c>
      <c r="G7">
        <v>104476</v>
      </c>
    </row>
    <row r="8" spans="1:7">
      <c r="A8" t="s">
        <v>451</v>
      </c>
    </row>
    <row r="9" spans="1:7">
      <c r="A9" t="s">
        <v>452</v>
      </c>
    </row>
    <row r="10" spans="1:7">
      <c r="A10" t="s">
        <v>453</v>
      </c>
      <c r="B10" t="s">
        <v>236</v>
      </c>
      <c r="C10" t="s">
        <v>236</v>
      </c>
      <c r="D10" t="s">
        <v>450</v>
      </c>
      <c r="E10">
        <v>64463</v>
      </c>
      <c r="F10">
        <v>60036</v>
      </c>
      <c r="G10">
        <v>42764</v>
      </c>
    </row>
    <row r="11" spans="1:7">
      <c r="A11" t="s">
        <v>454</v>
      </c>
      <c r="E11">
        <v>2455</v>
      </c>
      <c r="F11">
        <v>3037</v>
      </c>
      <c r="G11">
        <v>5431</v>
      </c>
    </row>
    <row r="12" spans="1:7">
      <c r="A12" t="s">
        <v>403</v>
      </c>
      <c r="B12" t="s">
        <v>269</v>
      </c>
      <c r="C12" t="s">
        <v>269</v>
      </c>
      <c r="E12">
        <v>-46716</v>
      </c>
      <c r="F12">
        <v>-3433</v>
      </c>
      <c r="G12">
        <v>-2624</v>
      </c>
    </row>
    <row r="13" spans="1:7">
      <c r="A13" t="s">
        <v>455</v>
      </c>
      <c r="B13" t="s">
        <v>248</v>
      </c>
      <c r="C13" t="s">
        <v>248</v>
      </c>
      <c r="D13" t="s">
        <v>450</v>
      </c>
      <c r="E13">
        <v>28240</v>
      </c>
      <c r="F13">
        <v>14631</v>
      </c>
      <c r="G13">
        <v>9430</v>
      </c>
    </row>
    <row r="14" spans="1:7">
      <c r="A14" t="s">
        <v>456</v>
      </c>
      <c r="B14" t="s">
        <v>241</v>
      </c>
      <c r="C14" t="s">
        <v>241</v>
      </c>
      <c r="D14" t="s">
        <v>450</v>
      </c>
      <c r="E14">
        <v>20100</v>
      </c>
      <c r="F14">
        <v>18400</v>
      </c>
    </row>
    <row r="15" spans="1:7">
      <c r="A15" t="s">
        <v>457</v>
      </c>
      <c r="B15" t="s">
        <v>277</v>
      </c>
      <c r="C15" t="s">
        <v>277</v>
      </c>
      <c r="D15" t="s">
        <v>450</v>
      </c>
      <c r="E15">
        <v>-26600</v>
      </c>
      <c r="F15">
        <v>-11800</v>
      </c>
    </row>
    <row r="16" spans="1:7">
      <c r="A16" t="s">
        <v>458</v>
      </c>
      <c r="B16" t="s">
        <v>244</v>
      </c>
      <c r="C16" t="s">
        <v>244</v>
      </c>
      <c r="E16">
        <v>-397</v>
      </c>
    </row>
    <row r="17" spans="1:7">
      <c r="A17" t="s">
        <v>459</v>
      </c>
      <c r="B17" t="s">
        <v>231</v>
      </c>
      <c r="C17" t="s">
        <v>231</v>
      </c>
      <c r="E17">
        <v>776</v>
      </c>
      <c r="F17">
        <v>2215</v>
      </c>
      <c r="G17">
        <v>-279</v>
      </c>
    </row>
    <row r="18" spans="1:7">
      <c r="A18" t="s">
        <v>460</v>
      </c>
      <c r="B18" t="s">
        <v>251</v>
      </c>
      <c r="C18" t="s">
        <v>251</v>
      </c>
      <c r="D18" t="s">
        <v>450</v>
      </c>
    </row>
    <row r="19" spans="1:7">
      <c r="A19" t="s">
        <v>461</v>
      </c>
      <c r="B19" t="s">
        <v>263</v>
      </c>
      <c r="C19" t="s">
        <v>263</v>
      </c>
      <c r="D19" t="s">
        <v>450</v>
      </c>
      <c r="E19">
        <v>-2700</v>
      </c>
      <c r="F19">
        <v>-19686</v>
      </c>
      <c r="G19">
        <v>-22981</v>
      </c>
    </row>
    <row r="20" spans="1:7">
      <c r="A20" t="s">
        <v>383</v>
      </c>
      <c r="B20" t="s">
        <v>261</v>
      </c>
      <c r="C20" t="s">
        <v>261</v>
      </c>
      <c r="D20" t="s">
        <v>450</v>
      </c>
      <c r="E20">
        <v>-13327</v>
      </c>
      <c r="F20">
        <v>-732</v>
      </c>
      <c r="G20">
        <v>-6626</v>
      </c>
    </row>
    <row r="21" spans="1:7">
      <c r="A21" t="s">
        <v>348</v>
      </c>
      <c r="B21" t="s">
        <v>462</v>
      </c>
      <c r="C21" t="s">
        <v>462</v>
      </c>
      <c r="D21" t="s">
        <v>450</v>
      </c>
      <c r="E21">
        <v>2782</v>
      </c>
      <c r="F21">
        <v>-2088</v>
      </c>
      <c r="G21">
        <v>-381</v>
      </c>
    </row>
    <row r="22" spans="1:7">
      <c r="A22" t="s">
        <v>463</v>
      </c>
      <c r="B22" t="s">
        <v>273</v>
      </c>
      <c r="C22" t="s">
        <v>273</v>
      </c>
      <c r="D22" t="s">
        <v>450</v>
      </c>
      <c r="E22">
        <v>5026</v>
      </c>
      <c r="F22">
        <v>5695</v>
      </c>
      <c r="G22">
        <v>8924</v>
      </c>
    </row>
    <row r="23" spans="1:7">
      <c r="A23" t="s">
        <v>396</v>
      </c>
      <c r="D23" t="s">
        <v>450</v>
      </c>
      <c r="E23">
        <v>-89</v>
      </c>
      <c r="F23">
        <v>661</v>
      </c>
      <c r="G23">
        <v>5725</v>
      </c>
    </row>
    <row r="24" spans="1:7">
      <c r="A24" t="s">
        <v>400</v>
      </c>
      <c r="B24" t="s">
        <v>464</v>
      </c>
      <c r="C24" t="s">
        <v>247</v>
      </c>
      <c r="D24" t="s">
        <v>450</v>
      </c>
      <c r="E24">
        <v>10204</v>
      </c>
      <c r="F24">
        <v>699</v>
      </c>
      <c r="G24">
        <v>298</v>
      </c>
    </row>
    <row r="25" spans="1:7">
      <c r="A25" t="s">
        <v>465</v>
      </c>
      <c r="B25" t="s">
        <v>285</v>
      </c>
      <c r="C25" t="s">
        <v>285</v>
      </c>
      <c r="D25" t="s">
        <v>450</v>
      </c>
      <c r="E25">
        <v>170367</v>
      </c>
      <c r="F25">
        <v>143721</v>
      </c>
      <c r="G25">
        <v>144157</v>
      </c>
    </row>
    <row r="26" spans="1:7">
      <c r="A26" t="s">
        <v>466</v>
      </c>
      <c r="B26" t="s">
        <v>286</v>
      </c>
      <c r="C26" t="s">
        <v>286</v>
      </c>
      <c r="D26" t="s">
        <v>467</v>
      </c>
    </row>
    <row r="27" spans="1:7">
      <c r="D27" t="s">
        <v>467</v>
      </c>
      <c r="E27">
        <v>36390</v>
      </c>
      <c r="F27">
        <v>6079</v>
      </c>
      <c r="G27">
        <v>776</v>
      </c>
    </row>
    <row r="28" spans="1:7">
      <c r="A28" t="s">
        <v>468</v>
      </c>
      <c r="B28" t="s">
        <v>291</v>
      </c>
      <c r="C28" t="s">
        <v>291</v>
      </c>
      <c r="D28" t="s">
        <v>467</v>
      </c>
    </row>
    <row r="29" spans="1:7">
      <c r="A29" t="s">
        <v>469</v>
      </c>
      <c r="B29" t="s">
        <v>290</v>
      </c>
      <c r="C29" t="s">
        <v>290</v>
      </c>
      <c r="D29" t="s">
        <v>467</v>
      </c>
      <c r="E29">
        <v>-8571</v>
      </c>
      <c r="F29">
        <v>-3069</v>
      </c>
    </row>
    <row r="30" spans="1:7">
      <c r="A30" t="s">
        <v>470</v>
      </c>
      <c r="B30" t="s">
        <v>287</v>
      </c>
      <c r="C30" t="s">
        <v>287</v>
      </c>
      <c r="D30" t="s">
        <v>467</v>
      </c>
      <c r="E30">
        <v>-20934</v>
      </c>
      <c r="F30">
        <v>-15179</v>
      </c>
      <c r="G30">
        <v>-16898</v>
      </c>
    </row>
    <row r="31" spans="1:7">
      <c r="A31" t="s">
        <v>471</v>
      </c>
      <c r="B31" t="s">
        <v>287</v>
      </c>
      <c r="C31" t="s">
        <v>287</v>
      </c>
      <c r="D31" t="s">
        <v>467</v>
      </c>
      <c r="E31">
        <v>-67851</v>
      </c>
      <c r="F31">
        <v>-253785</v>
      </c>
      <c r="G31">
        <v>-91423</v>
      </c>
    </row>
    <row r="32" spans="1:7">
      <c r="A32" t="s">
        <v>472</v>
      </c>
      <c r="D32" t="s">
        <v>467</v>
      </c>
      <c r="E32">
        <v>21574</v>
      </c>
      <c r="F32">
        <v>-40000</v>
      </c>
    </row>
    <row r="33" spans="1:7">
      <c r="A33" t="s">
        <v>473</v>
      </c>
      <c r="B33" t="s">
        <v>286</v>
      </c>
      <c r="C33" t="s">
        <v>286</v>
      </c>
      <c r="D33" t="s">
        <v>467</v>
      </c>
      <c r="E33">
        <v>680</v>
      </c>
      <c r="G33">
        <v>-25</v>
      </c>
    </row>
    <row r="34" spans="1:7">
      <c r="A34" t="s">
        <v>474</v>
      </c>
      <c r="B34" t="s">
        <v>296</v>
      </c>
      <c r="C34" t="s">
        <v>296</v>
      </c>
      <c r="D34" t="s">
        <v>467</v>
      </c>
      <c r="E34">
        <v>-38712</v>
      </c>
      <c r="F34">
        <v>-305954</v>
      </c>
      <c r="G34">
        <v>-107570</v>
      </c>
    </row>
    <row r="35" spans="1:7">
      <c r="A35" t="s">
        <v>475</v>
      </c>
      <c r="B35" t="s">
        <v>297</v>
      </c>
      <c r="C35" t="s">
        <v>297</v>
      </c>
      <c r="D35" t="s">
        <v>476</v>
      </c>
    </row>
    <row r="36" spans="1:7">
      <c r="A36" t="s">
        <v>477</v>
      </c>
      <c r="D36" t="s">
        <v>467</v>
      </c>
      <c r="E36">
        <v>-47973</v>
      </c>
      <c r="F36">
        <v>-47325</v>
      </c>
      <c r="G36">
        <v>-47607</v>
      </c>
    </row>
    <row r="37" spans="1:7">
      <c r="A37" t="s">
        <v>478</v>
      </c>
      <c r="B37" t="s">
        <v>298</v>
      </c>
      <c r="C37" t="s">
        <v>298</v>
      </c>
      <c r="D37" t="s">
        <v>476</v>
      </c>
      <c r="E37">
        <v>19170</v>
      </c>
      <c r="F37">
        <v>5257</v>
      </c>
      <c r="G37">
        <v>5458</v>
      </c>
    </row>
    <row r="38" spans="1:7">
      <c r="A38" t="s">
        <v>479</v>
      </c>
      <c r="B38" t="s">
        <v>464</v>
      </c>
      <c r="C38" t="s">
        <v>247</v>
      </c>
      <c r="D38" t="s">
        <v>450</v>
      </c>
      <c r="F38">
        <v>514</v>
      </c>
      <c r="G38">
        <v>566</v>
      </c>
    </row>
    <row r="39" spans="1:7">
      <c r="A39" t="s">
        <v>480</v>
      </c>
      <c r="D39" t="s">
        <v>467</v>
      </c>
      <c r="E39">
        <v>55000</v>
      </c>
      <c r="F39">
        <v>368500</v>
      </c>
      <c r="G39">
        <v>77000</v>
      </c>
    </row>
    <row r="40" spans="1:7">
      <c r="A40" t="s">
        <v>481</v>
      </c>
      <c r="D40" t="s">
        <v>467</v>
      </c>
      <c r="E40">
        <v>-59500</v>
      </c>
      <c r="F40">
        <v>-116500</v>
      </c>
      <c r="G40">
        <v>-58500</v>
      </c>
    </row>
    <row r="41" spans="1:7">
      <c r="A41" t="s">
        <v>457</v>
      </c>
      <c r="B41" t="s">
        <v>277</v>
      </c>
      <c r="C41" t="s">
        <v>277</v>
      </c>
      <c r="D41" t="s">
        <v>450</v>
      </c>
      <c r="E41">
        <v>-61900</v>
      </c>
      <c r="F41">
        <v>-20316</v>
      </c>
    </row>
    <row r="42" spans="1:7">
      <c r="A42" t="s">
        <v>482</v>
      </c>
      <c r="B42" t="s">
        <v>297</v>
      </c>
      <c r="C42" t="s">
        <v>297</v>
      </c>
      <c r="D42" t="s">
        <v>476</v>
      </c>
      <c r="E42">
        <v>-3985</v>
      </c>
      <c r="F42">
        <v>-1017</v>
      </c>
      <c r="G42">
        <v>-287</v>
      </c>
    </row>
    <row r="43" spans="1:7">
      <c r="A43" t="s">
        <v>483</v>
      </c>
      <c r="B43" t="s">
        <v>311</v>
      </c>
      <c r="C43" t="s">
        <v>311</v>
      </c>
      <c r="D43" t="s">
        <v>476</v>
      </c>
      <c r="E43">
        <v>-99188</v>
      </c>
      <c r="F43">
        <v>189113</v>
      </c>
      <c r="G43">
        <v>-23370</v>
      </c>
    </row>
    <row r="44" spans="1:7">
      <c r="A44" t="s">
        <v>484</v>
      </c>
      <c r="B44" t="s">
        <v>313</v>
      </c>
      <c r="C44" t="s">
        <v>313</v>
      </c>
      <c r="D44" t="s">
        <v>476</v>
      </c>
      <c r="E44">
        <v>-2089</v>
      </c>
      <c r="F44">
        <v>495</v>
      </c>
      <c r="G44">
        <v>-3512</v>
      </c>
    </row>
    <row r="45" spans="1:7">
      <c r="A45" t="s">
        <v>485</v>
      </c>
      <c r="B45" t="s">
        <v>314</v>
      </c>
      <c r="C45" t="s">
        <v>314</v>
      </c>
      <c r="D45" t="s">
        <v>476</v>
      </c>
      <c r="E45">
        <v>30378</v>
      </c>
      <c r="F45">
        <v>27375</v>
      </c>
      <c r="G45">
        <v>9705</v>
      </c>
    </row>
    <row r="46" spans="1:7">
      <c r="A46" t="s">
        <v>486</v>
      </c>
      <c r="B46" t="s">
        <v>487</v>
      </c>
      <c r="C46" t="s">
        <v>315</v>
      </c>
      <c r="D46" t="s">
        <v>476</v>
      </c>
      <c r="E46">
        <v>91612</v>
      </c>
      <c r="F46">
        <v>64237</v>
      </c>
      <c r="G46">
        <v>54532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694F3-2235-4C9E-9563-432818DE7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87668-DC26-44BB-AEF6-2D0F75F114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70778C-F3DB-4C87-9268-B9CA0767A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2021-10-22T07:16:46Z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