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227" i="1" s="1"/>
  <c r="F11" i="1" s="1"/>
  <c r="F210" i="1"/>
  <c r="F10" i="1" s="1"/>
  <c r="G92" i="1"/>
  <c r="F92" i="1"/>
  <c r="G36" i="1"/>
  <c r="F36" i="1"/>
  <c r="F433" i="1"/>
  <c r="G432" i="1"/>
  <c r="G433" i="1" s="1"/>
  <c r="F432" i="1"/>
  <c r="G417" i="1"/>
  <c r="G418" i="1" s="1"/>
  <c r="F417" i="1"/>
  <c r="F418" i="1" s="1"/>
  <c r="G397" i="1"/>
  <c r="G409" i="1" s="1"/>
  <c r="G410" i="1" s="1"/>
  <c r="F397" i="1"/>
  <c r="F409" i="1" s="1"/>
  <c r="F410" i="1" s="1"/>
  <c r="L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N373" i="1"/>
  <c r="J371" i="1"/>
  <c r="L370" i="1"/>
  <c r="N369" i="1"/>
  <c r="J368" i="1"/>
  <c r="H368" i="1"/>
  <c r="L366" i="1"/>
  <c r="J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H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O210" i="1"/>
  <c r="N210" i="1"/>
  <c r="M210" i="1"/>
  <c r="L210" i="1"/>
  <c r="K210" i="1"/>
  <c r="J210" i="1"/>
  <c r="I210" i="1"/>
  <c r="H210" i="1"/>
  <c r="G210" i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F161" i="1"/>
  <c r="F8" i="1" s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2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8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76" i="1" s="1"/>
  <c r="I12" i="1"/>
  <c r="I366" i="1" s="1"/>
  <c r="H12" i="1"/>
  <c r="H366" i="1" s="1"/>
  <c r="O11" i="1"/>
  <c r="N11" i="1"/>
  <c r="M11" i="1"/>
  <c r="L11" i="1"/>
  <c r="K11" i="1"/>
  <c r="J11" i="1"/>
  <c r="J377" i="1" s="1"/>
  <c r="I11" i="1"/>
  <c r="H11" i="1"/>
  <c r="G11" i="1"/>
  <c r="O10" i="1"/>
  <c r="N10" i="1"/>
  <c r="M10" i="1"/>
  <c r="L10" i="1"/>
  <c r="L376" i="1" s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G9" i="1"/>
  <c r="G384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81" i="1" s="1"/>
  <c r="G5" i="1"/>
  <c r="G368" i="1" s="1"/>
  <c r="F5" i="1"/>
  <c r="F368" i="1" s="1"/>
  <c r="F44" i="1" l="1"/>
  <c r="F378" i="1" s="1"/>
  <c r="F369" i="1"/>
  <c r="G366" i="1"/>
  <c r="F383" i="1"/>
  <c r="F382" i="1"/>
  <c r="G383" i="1"/>
  <c r="G382" i="1"/>
  <c r="F326" i="1"/>
  <c r="F366" i="1"/>
  <c r="J372" i="1"/>
  <c r="J383" i="1"/>
  <c r="G297" i="1"/>
  <c r="G319" i="1" s="1"/>
  <c r="G326" i="1" s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78" i="1"/>
  <c r="F381" i="1"/>
  <c r="H365" i="1"/>
  <c r="L368" i="1"/>
  <c r="L372" i="1"/>
  <c r="H375" i="1"/>
  <c r="F376" i="1"/>
  <c r="N376" i="1"/>
  <c r="L377" i="1"/>
  <c r="J378" i="1"/>
  <c r="N382" i="1"/>
  <c r="I365" i="1"/>
  <c r="M368" i="1"/>
  <c r="M372" i="1"/>
  <c r="I375" i="1"/>
  <c r="G376" i="1"/>
  <c r="O376" i="1"/>
  <c r="M377" i="1"/>
  <c r="K378" i="1"/>
  <c r="I381" i="1"/>
  <c r="O382" i="1"/>
  <c r="K384" i="1"/>
  <c r="F13" i="1"/>
  <c r="F14" i="1" s="1"/>
  <c r="N370" i="1"/>
  <c r="H373" i="1"/>
  <c r="F375" i="1"/>
  <c r="F363" i="1"/>
  <c r="N368" i="1"/>
  <c r="H376" i="1"/>
  <c r="F377" i="1"/>
  <c r="N377" i="1"/>
  <c r="H382" i="1"/>
  <c r="F370" i="1"/>
  <c r="H384" i="1"/>
  <c r="G363" i="1"/>
  <c r="O368" i="1"/>
  <c r="O372" i="1"/>
  <c r="I376" i="1"/>
  <c r="G377" i="1"/>
  <c r="O377" i="1"/>
  <c r="M378" i="1"/>
  <c r="I382" i="1"/>
  <c r="G13" i="1"/>
  <c r="G14" i="1" s="1"/>
  <c r="G44" i="1"/>
  <c r="I363" i="1"/>
  <c r="F59" i="1" l="1"/>
  <c r="F67" i="1" s="1"/>
  <c r="F71" i="1" s="1"/>
  <c r="F6" i="1" s="1"/>
  <c r="F353" i="1"/>
  <c r="F355" i="1" s="1"/>
  <c r="F357" i="1" s="1"/>
  <c r="F385" i="1"/>
  <c r="G378" i="1"/>
  <c r="G370" i="1"/>
  <c r="G59" i="1"/>
  <c r="G67" i="1" s="1"/>
  <c r="G71" i="1" s="1"/>
  <c r="G353" i="1"/>
  <c r="G355" i="1" s="1"/>
  <c r="G357" i="1" s="1"/>
  <c r="G385" i="1"/>
  <c r="F372" i="1" l="1"/>
  <c r="F373" i="1"/>
  <c r="F83" i="1"/>
  <c r="G373" i="1"/>
  <c r="G83" i="1"/>
  <c r="G372" i="1"/>
  <c r="G6" i="1"/>
  <c r="F365" i="1" s="1"/>
  <c r="F371" i="1"/>
  <c r="G371" i="1" l="1"/>
  <c r="G365" i="1"/>
</calcChain>
</file>

<file path=xl/sharedStrings.xml><?xml version="1.0" encoding="utf-8"?>
<sst xmlns="http://schemas.openxmlformats.org/spreadsheetml/2006/main" count="894" uniqueCount="528">
  <si>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</si>
  <si>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</si>
  <si>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</si>
  <si>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</si>
  <si>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</si>
  <si>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</si>
  <si>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</si>
  <si>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</si>
  <si>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</si>
  <si>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</si>
  <si>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</si>
  <si>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</si>
  <si>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</si>
  <si>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</si>
  <si>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</si>
  <si>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</si>
  <si>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</si>
  <si>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</si>
  <si>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</si>
  <si>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</si>
  <si>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</si>
  <si>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</si>
  <si>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</si>
  <si>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</si>
  <si>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</si>
  <si>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</si>
  <si>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</si>
  <si>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</si>
  <si>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</si>
  <si>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</si>
  <si>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</si>
  <si>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</si>
  <si>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</si>
  <si>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</si>
  <si>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</si>
  <si>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</si>
  <si>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</si>
  <si>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</si>
  <si>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</si>
  <si>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</si>
  <si>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</si>
  <si>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</si>
  <si>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</si>
  <si>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</si>
  <si>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</si>
  <si>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</si>
  <si>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</si>
  <si>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</si>
  <si>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</si>
  <si>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</si>
  <si>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</si>
  <si>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</si>
  <si>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</si>
  <si>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</si>
  <si>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</si>
  <si>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</si>
  <si>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</si>
  <si>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</si>
  <si>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</si>
  <si>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</si>
  <si>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</si>
  <si>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</si>
  <si>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</si>
  <si>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</si>
  <si>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</si>
  <si>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</si>
  <si>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</si>
  <si>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</si>
  <si>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</si>
  <si>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</si>
  <si>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</si>
  <si>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</si>
  <si>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</si>
  <si>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</si>
  <si>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</si>
  <si>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</si>
  <si>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</si>
  <si>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</si>
  <si>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</si>
  <si>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</si>
  <si>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</si>
  <si>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</si>
  <si>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</si>
  <si>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</si>
  <si>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</si>
  <si>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</si>
  <si>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</si>
  <si>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</si>
  <si>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</si>
  <si>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</si>
  <si>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</si>
  <si>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</si>
  <si>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</si>
  <si>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</si>
  <si>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</si>
  <si>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</si>
  <si>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</si>
  <si>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</si>
  <si>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</si>
  <si>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</si>
  <si>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</si>
  <si>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</si>
  <si>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</si>
  <si>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</si>
  <si>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</si>
  <si>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</si>
  <si>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</si>
  <si>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</si>
  <si>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</si>
  <si>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</si>
  <si>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</si>
  <si>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</si>
  <si>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</si>
  <si>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</si>
  <si>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</si>
  <si>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</si>
  <si>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</si>
  <si>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</si>
  <si>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</si>
  <si>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</si>
  <si>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</si>
  <si>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</si>
  <si>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</si>
  <si>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</si>
  <si>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</si>
  <si>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</si>
  <si>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</si>
  <si>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</si>
  <si>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</si>
  <si>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</si>
  <si>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</si>
  <si>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</si>
  <si>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</si>
  <si>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</si>
  <si>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</si>
  <si>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</si>
  <si>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</si>
  <si>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</si>
  <si>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</si>
  <si>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</si>
  <si>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</si>
  <si>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</si>
  <si>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</si>
  <si>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</si>
  <si>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</si>
  <si>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</si>
  <si>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</si>
  <si>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</si>
  <si>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</si>
  <si>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</si>
  <si>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</si>
  <si>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</si>
  <si>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</si>
  <si>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</si>
  <si>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</si>
  <si>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</si>
  <si>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</si>
  <si>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</si>
  <si>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</si>
  <si>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</si>
  <si>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</si>
  <si>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</si>
  <si>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</si>
  <si>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</si>
  <si>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</si>
  <si>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</si>
  <si>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</si>
  <si>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</si>
  <si>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</si>
  <si>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</si>
  <si>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</si>
  <si>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</si>
  <si>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</si>
  <si>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</si>
  <si>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</si>
  <si>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</si>
  <si>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</si>
  <si>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</si>
  <si>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</si>
  <si>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</si>
  <si>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</si>
  <si>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</si>
  <si>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</si>
  <si>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</si>
  <si>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</si>
  <si>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</si>
  <si>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</si>
  <si>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</si>
  <si>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</si>
  <si>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</si>
  <si>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</si>
  <si>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</si>
  <si>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</si>
  <si>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</si>
  <si>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</si>
  <si>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</si>
  <si>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</si>
  <si>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</si>
  <si>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</si>
  <si>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</si>
  <si>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</si>
  <si>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</si>
  <si>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</si>
  <si>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</si>
  <si>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</si>
  <si>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</si>
  <si>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</si>
  <si>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</si>
  <si>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</si>
  <si>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</si>
  <si>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</si>
  <si>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</si>
  <si>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</si>
  <si>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</si>
  <si>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</si>
  <si>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</si>
  <si>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</si>
  <si>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</si>
  <si>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</si>
  <si>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</si>
  <si>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</si>
  <si>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</si>
  <si>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</si>
  <si>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</si>
  <si>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</si>
  <si>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</si>
  <si>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</si>
  <si>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</si>
  <si>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</si>
  <si>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</si>
  <si>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</si>
  <si>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</si>
  <si>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</si>
  <si>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</si>
  <si>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</si>
  <si>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</si>
  <si>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</si>
  <si>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</si>
  <si>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</si>
  <si>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</si>
  <si>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</si>
  <si>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</si>
  <si>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</si>
  <si>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</si>
  <si>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</si>
  <si>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</si>
  <si>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</si>
  <si>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</si>
  <si>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</si>
  <si>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</si>
  <si>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</si>
  <si>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</si>
  <si>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</si>
  <si>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</si>
  <si>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</si>
  <si>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</si>
  <si>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</si>
  <si>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</si>
  <si>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</si>
  <si>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</si>
  <si>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</si>
  <si>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</si>
  <si>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</si>
  <si>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</si>
  <si>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</si>
  <si>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</si>
  <si>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</si>
  <si>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</si>
  <si>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</si>
  <si>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</si>
  <si>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</si>
  <si>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</si>
  <si>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</si>
  <si>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</si>
  <si>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</si>
  <si>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</si>
  <si>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</si>
  <si>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</si>
  <si>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</si>
  <si>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</si>
  <si>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</si>
  <si>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</si>
  <si>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</si>
  <si>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</si>
  <si>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</si>
  <si>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</si>
  <si>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</si>
  <si>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</si>
  <si>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</si>
  <si>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</si>
  <si>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</si>
  <si>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</si>
  <si>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</si>
  <si>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</si>
  <si>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</si>
  <si>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</si>
  <si>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</si>
  <si>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</si>
  <si>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</si>
  <si>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</si>
  <si>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</si>
  <si>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</si>
  <si>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</si>
  <si>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</si>
  <si>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</si>
  <si>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</si>
  <si>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</si>
  <si>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</si>
  <si>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</si>
  <si>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</si>
  <si>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</si>
  <si>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</si>
  <si>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</si>
  <si>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</si>
  <si>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</si>
  <si>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</si>
  <si>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</si>
  <si>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</si>
  <si>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</si>
  <si>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</si>
  <si>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</si>
  <si>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</si>
  <si>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</si>
  <si>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</si>
  <si>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</si>
  <si>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</si>
  <si>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</si>
  <si>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</si>
  <si>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</si>
  <si>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</si>
  <si>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</si>
  <si>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</si>
  <si>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</si>
  <si>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</si>
  <si>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</si>
  <si>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</si>
  <si>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</si>
  <si>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</si>
  <si>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</si>
  <si>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</si>
  <si>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</si>
  <si>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</si>
  <si>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</si>
  <si>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</si>
  <si>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</si>
  <si>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</si>
  <si>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</si>
  <si>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</si>
  <si>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</si>
  <si>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</si>
  <si>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</si>
  <si>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</si>
  <si>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</si>
  <si>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</si>
  <si>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</si>
  <si>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</si>
  <si>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</si>
  <si>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</si>
  <si>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</si>
  <si>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</si>
  <si>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</si>
  <si>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</si>
  <si>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</si>
  <si>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</si>
  <si>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</si>
  <si>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</si>
  <si>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</si>
  <si>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</si>
  <si>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</si>
  <si>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</si>
  <si>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</si>
  <si>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</si>
  <si>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</si>
  <si>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</si>
  <si>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</si>
  <si>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</si>
  <si>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</si>
  <si>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receivable, net</t>
  </si>
  <si>
    <t>Prepaid expenses and other current assets</t>
  </si>
  <si>
    <t>Total current assets</t>
  </si>
  <si>
    <t>Property and equipment, net</t>
  </si>
  <si>
    <t>Property and Equipment</t>
  </si>
  <si>
    <t>Goodwill</t>
  </si>
  <si>
    <t>Intangible assets, net</t>
  </si>
  <si>
    <t>Other Intangibles</t>
  </si>
  <si>
    <t>Other assets</t>
  </si>
  <si>
    <t>Total assets</t>
  </si>
  <si>
    <t>Liabilities and stockholders' equity</t>
  </si>
  <si>
    <t>Current liabilities:</t>
  </si>
  <si>
    <t>Accounts payable</t>
  </si>
  <si>
    <t>Accrued expenses and other liabilities</t>
  </si>
  <si>
    <t>Accruals</t>
  </si>
  <si>
    <t>Deferred revenue</t>
  </si>
  <si>
    <t>Accrued Revenue</t>
  </si>
  <si>
    <t>Current portion of long-term debt</t>
  </si>
  <si>
    <t>Current portion of capital leases and notes payable</t>
  </si>
  <si>
    <t>Total current liabilities</t>
  </si>
  <si>
    <t>Deferred revenue, net of current portion</t>
  </si>
  <si>
    <t>Long-term debt</t>
  </si>
  <si>
    <t>Long-term portion of capital leases and notes payable</t>
  </si>
  <si>
    <t>Deferred tax liabilities</t>
  </si>
  <si>
    <t>Other liabilities</t>
  </si>
  <si>
    <t>Total liabilities</t>
  </si>
  <si>
    <t>Commitments and contingencies (Note 15)</t>
  </si>
  <si>
    <t>Stockholders' equity:</t>
  </si>
  <si>
    <t>Preferred stock, $0.0001 par value; 5,000 shares authorized; no shares issued</t>
  </si>
  <si>
    <t>and outstanding</t>
  </si>
  <si>
    <t>Common stock, $0.0001 par value; 100,000 shares authorized; 42,669 and 40,995 shares issued and outstanding for 2018 and 2017, respectively</t>
  </si>
  <si>
    <t>Additional paid-in capital</t>
  </si>
  <si>
    <t>Accumulated deficit</t>
  </si>
  <si>
    <t>Accumulated other comprehensive loss</t>
  </si>
  <si>
    <t>Total common stockholders' equity</t>
  </si>
  <si>
    <t>Non-controlling interests</t>
  </si>
  <si>
    <t>Total stockholders' equity</t>
  </si>
  <si>
    <t>The following tables set forth our results of operations for the specified periods</t>
  </si>
  <si>
    <t>Consolidated Statements of Operations Data:</t>
  </si>
  <si>
    <t>Revenue</t>
  </si>
  <si>
    <t>Costs and operating expenses:</t>
  </si>
  <si>
    <t>Network access</t>
  </si>
  <si>
    <t>Network operations</t>
  </si>
  <si>
    <t>Development and technology</t>
  </si>
  <si>
    <t>Selling and marketing</t>
  </si>
  <si>
    <t>Selling and distribution expenses</t>
  </si>
  <si>
    <t>General and administrative</t>
  </si>
  <si>
    <t>Amortization of intangible assets</t>
  </si>
  <si>
    <t>Amortisation of assets</t>
  </si>
  <si>
    <t>Total costs and operating expenses</t>
  </si>
  <si>
    <t>Loss from operations</t>
  </si>
  <si>
    <t>Operating Profit</t>
  </si>
  <si>
    <t>Interest and other expense, net</t>
  </si>
  <si>
    <t>Loss before income taxes</t>
  </si>
  <si>
    <t>Profit before Zakat</t>
  </si>
  <si>
    <t>Income tax (benefit) expense</t>
  </si>
  <si>
    <t>Net income (loss)</t>
  </si>
  <si>
    <t>Net income attributable to non-controlling interests</t>
  </si>
  <si>
    <t>Net loss attributable to common stockholders</t>
  </si>
  <si>
    <t>Depreciation and amortization expense included in the above line</t>
  </si>
  <si>
    <t>items:</t>
  </si>
  <si>
    <t>Total</t>
  </si>
  <si>
    <t>Stock-based compensation expense included in the above line items:</t>
  </si>
  <si>
    <t>(1)</t>
  </si>
  <si>
    <t>Cash flows from operating activities</t>
  </si>
  <si>
    <t>Operating Activities</t>
  </si>
  <si>
    <t>Adjustments to reconcile net loss including non-controlling interests to</t>
  </si>
  <si>
    <t>net cash provided by operating activities:</t>
  </si>
  <si>
    <t>Depreciation and amortization of property and equipment</t>
  </si>
  <si>
    <t>Bad debt expense</t>
  </si>
  <si>
    <t>Impairment loss and loss on disposal of fixed assets, net</t>
  </si>
  <si>
    <t>Stock-based compensation</t>
  </si>
  <si>
    <t>Amortization of deferred financing costs and debt discount, net of amounts capitalized</t>
  </si>
  <si>
    <t>Change in deferred income taxes</t>
  </si>
  <si>
    <t>Changes in operating assets and liabilities, net of effect of</t>
  </si>
  <si>
    <t>acquisition:</t>
  </si>
  <si>
    <t>Accounts receivable</t>
  </si>
  <si>
    <t>Prepaid expenses and other assets</t>
  </si>
  <si>
    <t>Net cash provided by operating activities</t>
  </si>
  <si>
    <t>Cash flows from investing activities</t>
  </si>
  <si>
    <t>Investing Activities</t>
  </si>
  <si>
    <t>Purchases of property and equipment</t>
  </si>
  <si>
    <t>Payments for asset and business acquisitions</t>
  </si>
  <si>
    <t>Net cash used in investing activities</t>
  </si>
  <si>
    <t>Cash flows from financing activities</t>
  </si>
  <si>
    <t>Financing Activities</t>
  </si>
  <si>
    <t>Proceeds from Convertible Notes offering, net of issuance costs</t>
  </si>
  <si>
    <t>Payment for capped call options</t>
  </si>
  <si>
    <t>Proceeds from credit facility</t>
  </si>
  <si>
    <t>Principal payments on credit facility</t>
  </si>
  <si>
    <t>Proceeds from exercise of stock options</t>
  </si>
  <si>
    <t>Payments of capital leases and notes payable</t>
  </si>
  <si>
    <t>Finance Costs</t>
  </si>
  <si>
    <t>Payments of withholding tax on net issuance of restricted stock units</t>
  </si>
  <si>
    <t>Debt issuance costs</t>
  </si>
  <si>
    <t>Payments to non-controlling interest</t>
  </si>
  <si>
    <t>Net cash provided by (used in) financing activities</t>
  </si>
  <si>
    <t>Effect of exchange rates on cash</t>
  </si>
  <si>
    <t>Net increase in cash and cash equivalents</t>
  </si>
  <si>
    <t>Net increase (decrease) in cash and cash equivalents</t>
  </si>
  <si>
    <t>Cash and cash equivalents at beginning of year</t>
  </si>
  <si>
    <t>Cash and cash equivalents at beginning of period</t>
  </si>
  <si>
    <t>Cash and cash equivalents at end of year</t>
  </si>
  <si>
    <t>Supplemental disclosure of cash flow information</t>
  </si>
  <si>
    <t>Cash paid for interest, net of amounts capitalized</t>
  </si>
  <si>
    <t>Cash paid for taxes, net of refunds</t>
  </si>
  <si>
    <t xml:space="preserve">Adjustment for Income Tax Paid </t>
  </si>
  <si>
    <t>Supplemental disclosure of non-cash investing and financing activities</t>
  </si>
  <si>
    <t>Property and equipment costs included in accounts payable, accrued expenses and other liabilities</t>
  </si>
  <si>
    <t>Purchase of equipment and prepaid maintenance services under capital financing arrangements</t>
  </si>
  <si>
    <t>Capitalized stock-based compensation included in property and equipment costs</t>
  </si>
  <si>
    <t>Purchase price for asset and business acquisitions included in accrued expenses and other liabilities</t>
  </si>
  <si>
    <t>Debt issuance costs included in accrued expenses and other liabilities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</si>
  <si>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</si>
  <si>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</si>
  <si>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</si>
  <si>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</si>
  <si>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</si>
  <si>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research and development</t>
  </si>
  <si>
    <t>property, plant and equipment</t>
  </si>
  <si>
    <t>accumulated depreciation and amortisation</t>
  </si>
  <si>
    <t>revenue</t>
  </si>
  <si>
    <t>shifted to the left</t>
  </si>
  <si>
    <t>changed value</t>
  </si>
  <si>
    <t>sales and distribution expenses</t>
  </si>
  <si>
    <t>selling and marketing</t>
  </si>
  <si>
    <t>general and administrative</t>
  </si>
  <si>
    <t>development and technology</t>
  </si>
  <si>
    <t>added value</t>
  </si>
  <si>
    <t>other operating expenses</t>
  </si>
  <si>
    <t>network access</t>
  </si>
  <si>
    <t>network operations</t>
  </si>
  <si>
    <t>amortisation</t>
  </si>
  <si>
    <t>amortization of intangible assets</t>
  </si>
  <si>
    <t>shifted to the left and changed signs</t>
  </si>
  <si>
    <t>minority interest</t>
  </si>
  <si>
    <t>net income attributable to non-controlling interests</t>
  </si>
  <si>
    <t>leasehold improvements</t>
  </si>
  <si>
    <t>software</t>
  </si>
  <si>
    <t>construction in progress</t>
  </si>
  <si>
    <t>computer equipment</t>
  </si>
  <si>
    <t>furniture, fixtures and office equipment</t>
  </si>
  <si>
    <t>less: accumulated depreciation and amortization</t>
  </si>
  <si>
    <t>leased assets</t>
  </si>
  <si>
    <t>deferred income and gains</t>
  </si>
  <si>
    <t>deferred revenue, net of current portion</t>
  </si>
  <si>
    <t>other non-current liabilities</t>
  </si>
  <si>
    <t>other liabilities</t>
  </si>
  <si>
    <t>ordinary shares</t>
  </si>
  <si>
    <t>common stock, $0.0001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</si>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</sst>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4" fillId="0" borderId="0" xfId="2" applyFont="1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50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9B-475C-A95E-843D83804D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B7-4995-ACCC-E56C47E0E4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003-4A1A-B526-2053422FF3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62-4C26-9071-74A6151366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5E-4926-BEA6-BEF51C8B89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AE-4B7C-905B-30A04BB757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09-45FA-BC97-FA8D79EA0A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3-4A78-8F70-7C2616C623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A2-4F13-A109-52DA8F96D0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742-491A-832A-971EF1C055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94-42CD-83AD-C4C3B1AFA4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857-4EEB-8776-BDEE5299D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EA-43E9-AC10-E8EC0CD69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CA-41CE-9F4F-1CE8917EFC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81-4AED-8745-F5351A0AAD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-1220</v>
      </c>
      <c r="G6" s="7">
        <f t="shared" ref="G6:O6" si="1">IF(G4=$BF$1,"",G71)</f>
        <v>-19366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402907</v>
      </c>
      <c r="G7" s="7">
        <f t="shared" ref="G7:O7" si="2">IF(G4=$BF$1,"",G128)</f>
        <v>325107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199993</v>
      </c>
      <c r="G8" s="7">
        <f t="shared" ref="G8:O8" si="3">IF(G4=$BF$1,"",G161)</f>
        <v>59202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171191</v>
      </c>
      <c r="G9" s="7">
        <f t="shared" ref="G9:O9" si="4">IF(G4=$BF$1,"",G189)</f>
        <v>122348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301587</v>
      </c>
      <c r="G10" s="7">
        <f t="shared" ref="G10:O10" si="5">IF(G4=$BF$1,"",G210)</f>
        <v>162931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130122</v>
      </c>
      <c r="G11" s="7">
        <f t="shared" ref="G11:O11" si="6">IF(G4=$BF$1,"",G227)</f>
        <v>99030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602900</v>
      </c>
      <c r="G12" s="35">
        <f t="shared" ref="G12:O12" si="7">IF(G4=$BF$1,"",SUM(G7:G8))</f>
        <v>384309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602900</v>
      </c>
      <c r="G13" s="35">
        <f t="shared" ref="G13:O13" si="8">IF(G4=$BF$1,"",SUM(G9:G11))</f>
        <v>384309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250821</v>
      </c>
      <c r="G24">
        <v>204369</v>
      </c>
      <c r="P24" s="49" t="s">
        <v>499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250821</v>
      </c>
      <c r="G30" s="7">
        <f>IF(G4=$BF$1,"",G24-G25+ABS(G26)-G27-G28-G29)</f>
        <v>204369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 s="38">
        <v>22647</v>
      </c>
      <c r="G33">
        <v>20933</v>
      </c>
      <c r="P33" s="49" t="s">
        <v>500</v>
      </c>
    </row>
    <row r="34" spans="5:16">
      <c r="E34" s="1" t="s">
        <v>36</v>
      </c>
      <c r="F34" s="38">
        <v>30302</v>
      </c>
      <c r="G34">
        <v>35568</v>
      </c>
      <c r="P34" s="49" t="s">
        <v>500</v>
      </c>
    </row>
    <row r="35" spans="5:16">
      <c r="E35" s="1" t="s">
        <v>37</v>
      </c>
      <c r="F35" s="38">
        <v>31372</v>
      </c>
      <c r="G35">
        <v>26754</v>
      </c>
      <c r="P35" s="49" t="s">
        <v>500</v>
      </c>
    </row>
    <row r="36" spans="5:16">
      <c r="E36" s="1" t="s">
        <v>38</v>
      </c>
      <c r="F36" s="38">
        <f>113572+52215</f>
        <v>165787</v>
      </c>
      <c r="G36">
        <f>90702+47615</f>
        <v>138317</v>
      </c>
      <c r="I36">
        <v>0</v>
      </c>
      <c r="P36" s="49" t="s">
        <v>505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G40">
        <v>0</v>
      </c>
      <c r="H40">
        <v>0</v>
      </c>
      <c r="I40">
        <v>0</v>
      </c>
    </row>
    <row r="41" spans="5:16">
      <c r="E41" s="1" t="s">
        <v>43</v>
      </c>
      <c r="F41">
        <v>3710</v>
      </c>
      <c r="G41">
        <v>3498</v>
      </c>
      <c r="P41" s="49" t="s">
        <v>499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253818</v>
      </c>
      <c r="G43" s="7">
        <f>G32+G33+G34+G35+G36+G37+G38+G39+G40+G41+G42</f>
        <v>225070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-2997</v>
      </c>
      <c r="G44" s="7">
        <f>IF(G4=$BF$1,"",G30+G31-G43)</f>
        <v>-20701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-1887</v>
      </c>
      <c r="G52">
        <v>-153</v>
      </c>
      <c r="P52" s="49" t="s">
        <v>499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-4884</v>
      </c>
      <c r="G59" s="7">
        <f>IF(G4=$BF$1,"",G44+G45+G46+G47+G48-G49-G50-G51+G52-G53+G54+G55-G56+G57+G58)</f>
        <v>-20854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-5153</v>
      </c>
      <c r="G60">
        <v>-2078</v>
      </c>
      <c r="P60" s="49" t="s">
        <v>499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269</v>
      </c>
      <c r="G67" s="7">
        <f>IF(G4=$BF$1,"",SUM(G59,-G60,-ABS(G61),-G62,-G66))</f>
        <v>-18776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  <c r="F68">
        <v>-1489</v>
      </c>
      <c r="G68">
        <v>-590</v>
      </c>
      <c r="I68">
        <v>348</v>
      </c>
      <c r="P68" s="49" t="s">
        <v>511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-1220</v>
      </c>
      <c r="G71" s="7">
        <f t="shared" ref="G71:O71" si="14">IF(G4=$BF$1,"",SUM(G67:G70))</f>
        <v>-19366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0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-1220</v>
      </c>
      <c r="G83" s="7">
        <f t="shared" ref="G83:O83" si="15">IF(G4=$BF$1,"",SUM(G71:G82))</f>
        <v>-19366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40369</v>
      </c>
      <c r="G90" s="38">
        <v>27291</v>
      </c>
      <c r="P90" s="49" t="s">
        <v>505</v>
      </c>
    </row>
    <row r="91" spans="5:16">
      <c r="E91" s="1" t="s">
        <v>83</v>
      </c>
    </row>
    <row r="92" spans="5:16">
      <c r="E92" s="12" t="s">
        <v>84</v>
      </c>
      <c r="F92">
        <f>51534+14215+2141</f>
        <v>67890</v>
      </c>
      <c r="G92">
        <f>42281+13245+1806</f>
        <v>57332</v>
      </c>
      <c r="P92" s="49" t="s">
        <v>505</v>
      </c>
    </row>
    <row r="93" spans="5:16">
      <c r="E93" s="1" t="s">
        <v>85</v>
      </c>
    </row>
    <row r="94" spans="5:16">
      <c r="E94" s="1" t="s">
        <v>86</v>
      </c>
      <c r="F94" s="38">
        <v>474808</v>
      </c>
      <c r="G94" s="38">
        <v>418023</v>
      </c>
      <c r="P94" s="49" t="s">
        <v>505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583067</v>
      </c>
      <c r="G98" s="7">
        <f>IF(G4=$BF$1,"",G89+G90+G91+G92+G93+G94+G95+G96)</f>
        <v>502646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-268888</v>
      </c>
      <c r="G99" s="38">
        <v>-240287</v>
      </c>
      <c r="P99" s="49" t="s">
        <v>505</v>
      </c>
    </row>
    <row r="100" spans="5:16">
      <c r="E100" s="6" t="s">
        <v>90</v>
      </c>
      <c r="F100" s="7">
        <f>F98+F99</f>
        <v>314179</v>
      </c>
      <c r="G100" s="7">
        <f t="shared" ref="G100:O100" si="17">IF(G4=$BF$1,"",G98+G99)</f>
        <v>262359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59640</v>
      </c>
      <c r="G101">
        <v>42403</v>
      </c>
    </row>
    <row r="102" spans="5:16">
      <c r="E102" s="1" t="s">
        <v>92</v>
      </c>
      <c r="F102">
        <v>19152</v>
      </c>
      <c r="G102">
        <v>10263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78792</v>
      </c>
      <c r="G104" s="7">
        <f t="shared" ref="G104:O104" si="18">IF(G4=$BF$1,"",G101+G102+G103)</f>
        <v>52666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9936</v>
      </c>
      <c r="G126">
        <v>10082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402907</v>
      </c>
      <c r="G128" s="7">
        <f t="shared" ref="G128:O128" si="19">IF(G4=$BF$1,"",G100+SUM(G104:G126))</f>
        <v>325107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149412</v>
      </c>
      <c r="G130">
        <v>26685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149412</v>
      </c>
      <c r="G140" s="7">
        <f t="shared" ref="G140:O140" si="20">IF(G4=$BF$1,"",G130+G131+G132+G133+G134+G135+G136+G139)</f>
        <v>26685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7815</v>
      </c>
      <c r="G154">
        <v>6369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42766</v>
      </c>
      <c r="G157">
        <v>26148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50581</v>
      </c>
      <c r="G160" s="7">
        <f>IF(G4=$BF$1,"",G146+G147+G148+G149+G150+G151+G152+G153+G154+G155+G156+G157+G158+G159)</f>
        <v>32517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199993</v>
      </c>
      <c r="G161" s="7">
        <f t="shared" ref="G161:O161" si="22">IF(G4=$BF$1,"",G140+G145+G160)</f>
        <v>59202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6612</v>
      </c>
      <c r="G166">
        <v>5771</v>
      </c>
    </row>
    <row r="167" spans="5:16">
      <c r="E167" s="1" t="s">
        <v>146</v>
      </c>
      <c r="F167">
        <v>0</v>
      </c>
      <c r="G167">
        <v>875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62653</v>
      </c>
      <c r="G184">
        <v>42405</v>
      </c>
    </row>
    <row r="185" spans="5:16">
      <c r="E185" s="12" t="s">
        <v>162</v>
      </c>
      <c r="F185">
        <v>80383</v>
      </c>
      <c r="G185">
        <v>61708</v>
      </c>
    </row>
    <row r="187" spans="5:16">
      <c r="E187" s="1" t="s">
        <v>163</v>
      </c>
      <c r="F187">
        <v>21543</v>
      </c>
      <c r="G187">
        <v>11589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171191</v>
      </c>
      <c r="G189" s="7">
        <f t="shared" ref="G189:O189" si="23">IF(G4=$BF$1,"",SUM(G163:G188))</f>
        <v>122348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151670</v>
      </c>
      <c r="G193">
        <v>0</v>
      </c>
    </row>
    <row r="194" spans="5:16">
      <c r="E194" s="1" t="s">
        <v>169</v>
      </c>
    </row>
    <row r="195" spans="5:16">
      <c r="E195" s="1" t="s">
        <v>170</v>
      </c>
      <c r="F195">
        <v>4911</v>
      </c>
      <c r="G195">
        <v>6747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1073</v>
      </c>
      <c r="G203">
        <v>1004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137205</v>
      </c>
      <c r="G206" s="38">
        <v>149168</v>
      </c>
      <c r="P206" s="49" t="s">
        <v>505</v>
      </c>
    </row>
    <row r="209" spans="5:16">
      <c r="E209" s="1" t="s">
        <v>180</v>
      </c>
      <c r="F209">
        <v>6728</v>
      </c>
      <c r="G209">
        <v>6012</v>
      </c>
      <c r="P209" s="49" t="s">
        <v>505</v>
      </c>
    </row>
    <row r="210" spans="5:16">
      <c r="E210" s="6" t="s">
        <v>14</v>
      </c>
      <c r="F210" s="7">
        <f>SUM(F191:F209)</f>
        <v>301587</v>
      </c>
      <c r="G210" s="7">
        <f t="shared" ref="G210:O210" si="24">IF(G4=$BF$1,"",SUM(G191:G209))</f>
        <v>162931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4+259132</f>
        <v>259136</v>
      </c>
      <c r="G212">
        <f>4+230679</f>
        <v>230683</v>
      </c>
      <c r="P212" s="49" t="s">
        <v>500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-129930</v>
      </c>
      <c r="G217">
        <v>-131967</v>
      </c>
    </row>
    <row r="218" spans="5:16">
      <c r="E218" s="1" t="s">
        <v>188</v>
      </c>
    </row>
    <row r="219" spans="5:16">
      <c r="E219" s="1" t="s">
        <v>189</v>
      </c>
      <c r="F219">
        <v>-1295</v>
      </c>
      <c r="G219">
        <v>-898</v>
      </c>
    </row>
    <row r="220" spans="5:16">
      <c r="E220" s="1" t="s">
        <v>190</v>
      </c>
    </row>
    <row r="221" spans="5:16">
      <c r="E221" s="1" t="s">
        <v>67</v>
      </c>
      <c r="F221">
        <v>2211</v>
      </c>
      <c r="G221">
        <v>1212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130122</v>
      </c>
      <c r="G227" s="7">
        <f t="shared" ref="G227:O227" si="25">IF(G4=$BF$1,"",SUM(G212:G226))</f>
        <v>99030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269</v>
      </c>
      <c r="G267">
        <v>-18776</v>
      </c>
      <c r="H267">
        <v>-26983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78837</v>
      </c>
      <c r="G271">
        <v>69097</v>
      </c>
      <c r="H271">
        <v>49202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5971</v>
      </c>
      <c r="G275">
        <v>3584</v>
      </c>
      <c r="H275">
        <v>3630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363</v>
      </c>
      <c r="G278">
        <v>773</v>
      </c>
      <c r="H278">
        <v>116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565</v>
      </c>
      <c r="G284">
        <v>304</v>
      </c>
      <c r="H284">
        <v>163</v>
      </c>
    </row>
    <row r="285" spans="5:8">
      <c r="E285" s="1" t="s">
        <v>248</v>
      </c>
      <c r="F285">
        <v>12268</v>
      </c>
      <c r="G285">
        <v>14215</v>
      </c>
      <c r="H285">
        <v>12805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-5617</v>
      </c>
      <c r="G288">
        <v>-2575</v>
      </c>
      <c r="H288">
        <v>303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92387</v>
      </c>
      <c r="G296" s="7">
        <f>IF(G4=$BF$1,"",G271+G272+G273+G274+G275+G276+G277+G278+G279+G280+G281+G282+G283+G284+G285+G286+G287+G288+G289+G290+G291+G292+G293+G294+G295)</f>
        <v>85398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92656</v>
      </c>
      <c r="G297" s="7">
        <f t="shared" ref="G297:O297" si="27">IF(G4=$BF$1,"",MIN(F267,F268,F269)+F296)</f>
        <v>92656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-800</v>
      </c>
      <c r="G302">
        <v>-841</v>
      </c>
      <c r="H302">
        <v>-835</v>
      </c>
    </row>
    <row r="303" spans="5:15">
      <c r="E303" s="1" t="s">
        <v>265</v>
      </c>
      <c r="F303">
        <v>-13702</v>
      </c>
      <c r="G303">
        <v>16046</v>
      </c>
      <c r="H303">
        <v>526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9263</v>
      </c>
      <c r="G309">
        <v>7288</v>
      </c>
      <c r="H309">
        <v>71005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-246</v>
      </c>
      <c r="G315">
        <v>-1554</v>
      </c>
      <c r="H315">
        <v>-465</v>
      </c>
    </row>
    <row r="316" spans="5:15">
      <c r="E316" s="1" t="s">
        <v>276</v>
      </c>
    </row>
    <row r="317" spans="5:15">
      <c r="E317" s="1" t="s">
        <v>277</v>
      </c>
      <c r="F317">
        <v>6477</v>
      </c>
      <c r="G317">
        <v>9313</v>
      </c>
      <c r="H317">
        <v>5835</v>
      </c>
    </row>
    <row r="318" spans="5:15">
      <c r="E318" s="6" t="s">
        <v>278</v>
      </c>
      <c r="F318" s="7">
        <f>F299+F300+F301+F302+F303+F304+F305+F306+F307+F308+F309+F310+F311+F312+F313+F314+F315+F316+F317</f>
        <v>992</v>
      </c>
      <c r="G318" s="7">
        <f>IF(G4=$BF$1,"",G299+G300+G301+G302+G303+G304+G305+G306+G307+G308+G309+G310+G311+G312+G313+G314+G315+G316+G317)</f>
        <v>30252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93648</v>
      </c>
      <c r="G319" s="7">
        <f t="shared" ref="G319:O319" si="28">IF(G4=$BF$1,"",G297+G318)</f>
        <v>122908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93648</v>
      </c>
      <c r="G326" s="7">
        <f t="shared" ref="G326:O326" si="30">IF(G4=$BF$1,"",G325+G319)</f>
        <v>122908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-103662</v>
      </c>
      <c r="G328">
        <v>-65364</v>
      </c>
      <c r="H328">
        <v>-100642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-103662</v>
      </c>
      <c r="G337" s="7">
        <f>IF(G4=$BF$1,"",SUM(G328:G336))</f>
        <v>-65364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205695</v>
      </c>
      <c r="G339">
        <v>9244</v>
      </c>
      <c r="H339">
        <v>2984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-26411</v>
      </c>
      <c r="G343">
        <v>-20966</v>
      </c>
      <c r="H343">
        <v>-8483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-6181</v>
      </c>
      <c r="G349">
        <v>-4207</v>
      </c>
      <c r="H349">
        <v>-2212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173103</v>
      </c>
      <c r="G352" s="7">
        <f>IF(G4=$BF$1,"",SUM(G339:G351))</f>
        <v>-15929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163089</v>
      </c>
      <c r="G353" s="7">
        <f t="shared" ref="G353:O353" si="33">IF(G4=$BF$1,"",G326+G337+G352)</f>
        <v>41615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-65</v>
      </c>
      <c r="G354">
        <v>-16</v>
      </c>
      <c r="H354">
        <v>14</v>
      </c>
    </row>
    <row r="355" spans="5:15">
      <c r="E355" s="6" t="s">
        <v>314</v>
      </c>
      <c r="F355" s="7">
        <f>F353+F354</f>
        <v>163024</v>
      </c>
      <c r="G355" s="7">
        <f t="shared" ref="G355:O355" si="34">IF(G4=$BF$1,"",G353+G354)</f>
        <v>41599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26685</v>
      </c>
      <c r="G356">
        <v>19485</v>
      </c>
      <c r="H356">
        <v>14718</v>
      </c>
    </row>
    <row r="357" spans="5:15">
      <c r="E357" s="6" t="s">
        <v>316</v>
      </c>
      <c r="F357" s="7">
        <f>F355+F356</f>
        <v>189709</v>
      </c>
      <c r="G357" s="7">
        <f t="shared" ref="G357:O357" si="35">IF(G4=$BF$1,"",G355+G356)</f>
        <v>61084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0.22729474626778035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-0.93700299493958483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0.56878969787332589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-1.1948760271269152E-2</v>
      </c>
      <c r="G370" s="27">
        <f t="shared" si="42"/>
        <v>-0.10129227035411437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-4.8640265368529749E-3</v>
      </c>
      <c r="G371" s="28">
        <f t="shared" si="43"/>
        <v>-9.4759968488371524E-2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-2.0235528279980096E-3</v>
      </c>
      <c r="G372" s="27">
        <f t="shared" si="44"/>
        <v>-5.039174206172637E-2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-9.3758165413996095E-3</v>
      </c>
      <c r="G373" s="27">
        <f t="shared" si="45"/>
        <v>-0.19555690194890438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0.78417316304528117</v>
      </c>
      <c r="G376" s="30">
        <f t="shared" si="47"/>
        <v>0.742316729506725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3.6333440924670692</v>
      </c>
      <c r="G377" s="30">
        <f t="shared" si="48"/>
        <v>2.8807331111784307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1.1682448259546354</v>
      </c>
      <c r="G382" s="32">
        <f t="shared" si="51"/>
        <v>0.48388204139013308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1.1682448259546354</v>
      </c>
      <c r="G383" s="32">
        <f t="shared" si="52"/>
        <v>0.48388204139013308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0.87277952696111361</v>
      </c>
      <c r="G384" s="32">
        <f t="shared" si="53"/>
        <v>0.21810736587439108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0.54703810363862582</v>
      </c>
      <c r="G385" s="32">
        <f t="shared" si="54"/>
        <v>1.0045771079216661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149412</v>
      </c>
      <c r="G418" s="17">
        <f>G130-G417</f>
        <v>26685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9" priority="32">
      <formula>MOD(ROW(),2)=0</formula>
    </cfRule>
  </conditionalFormatting>
  <conditionalFormatting sqref="F101:G103">
    <cfRule type="expression" dxfId="48" priority="31">
      <formula>MOD(ROW(),2)=0</formula>
    </cfRule>
  </conditionalFormatting>
  <conditionalFormatting sqref="E243:G243">
    <cfRule type="expression" dxfId="47" priority="37">
      <formula>MOD(ROW(),2)=0</formula>
    </cfRule>
  </conditionalFormatting>
  <conditionalFormatting sqref="E323:E324">
    <cfRule type="expression" dxfId="46" priority="33">
      <formula>MOD(ROW(),2)=0</formula>
    </cfRule>
  </conditionalFormatting>
  <conditionalFormatting sqref="E329">
    <cfRule type="expression" dxfId="45" priority="30">
      <formula>MOD(ROW(),2)=0</formula>
    </cfRule>
  </conditionalFormatting>
  <conditionalFormatting sqref="E24:G29">
    <cfRule type="expression" dxfId="44" priority="50">
      <formula>MOD(ROW(),2)=0</formula>
    </cfRule>
  </conditionalFormatting>
  <conditionalFormatting sqref="E99:G99 E328:G328 F329:G332 E31:G42">
    <cfRule type="expression" dxfId="43" priority="51">
      <formula>MOD(ROW(),2)=0</formula>
    </cfRule>
  </conditionalFormatting>
  <conditionalFormatting sqref="E45:G58">
    <cfRule type="expression" dxfId="42" priority="49">
      <formula>MOD(ROW(),2)=0</formula>
    </cfRule>
  </conditionalFormatting>
  <conditionalFormatting sqref="E60:G66">
    <cfRule type="expression" dxfId="41" priority="48">
      <formula>MOD(ROW(),2)=0</formula>
    </cfRule>
  </conditionalFormatting>
  <conditionalFormatting sqref="E68:G70">
    <cfRule type="expression" dxfId="40" priority="47">
      <formula>MOD(ROW(),2)=0</formula>
    </cfRule>
  </conditionalFormatting>
  <conditionalFormatting sqref="E72:G82">
    <cfRule type="expression" dxfId="39" priority="46">
      <formula>MOD(ROW(),2)=0</formula>
    </cfRule>
  </conditionalFormatting>
  <conditionalFormatting sqref="E84:G86">
    <cfRule type="expression" dxfId="38" priority="45">
      <formula>MOD(ROW(),2)=0</formula>
    </cfRule>
  </conditionalFormatting>
  <conditionalFormatting sqref="E107:G127">
    <cfRule type="expression" dxfId="37" priority="44">
      <formula>MOD(ROW(),2)=0</formula>
    </cfRule>
  </conditionalFormatting>
  <conditionalFormatting sqref="E141:G144">
    <cfRule type="expression" dxfId="36" priority="43">
      <formula>MOD(ROW(),2)=0</formula>
    </cfRule>
  </conditionalFormatting>
  <conditionalFormatting sqref="E146:G154 F155:G155">
    <cfRule type="expression" dxfId="35" priority="42">
      <formula>MOD(ROW(),2)=0</formula>
    </cfRule>
  </conditionalFormatting>
  <conditionalFormatting sqref="E163:G188">
    <cfRule type="expression" dxfId="34" priority="41">
      <formula>MOD(ROW(),2)=0</formula>
    </cfRule>
  </conditionalFormatting>
  <conditionalFormatting sqref="E191:G209">
    <cfRule type="expression" dxfId="33" priority="40">
      <formula>MOD(ROW(),2)=0</formula>
    </cfRule>
  </conditionalFormatting>
  <conditionalFormatting sqref="E212:G226">
    <cfRule type="expression" dxfId="32" priority="39">
      <formula>MOD(ROW(),2)=0</formula>
    </cfRule>
  </conditionalFormatting>
  <conditionalFormatting sqref="E229:G242">
    <cfRule type="expression" dxfId="31" priority="38">
      <formula>MOD(ROW(),2)=0</formula>
    </cfRule>
  </conditionalFormatting>
  <conditionalFormatting sqref="E245:G262">
    <cfRule type="expression" dxfId="30" priority="36">
      <formula>MOD(ROW(),2)=0</formula>
    </cfRule>
  </conditionalFormatting>
  <conditionalFormatting sqref="E271:G295 E321:G322 E354:F354 E356:F356 E358:G360 F323:G324 E299:G317">
    <cfRule type="expression" dxfId="29" priority="35">
      <formula>MOD(ROW(),2)=0</formula>
    </cfRule>
  </conditionalFormatting>
  <conditionalFormatting sqref="G354 G356">
    <cfRule type="expression" dxfId="28" priority="34">
      <formula>MOD(ROW(),2)=0</formula>
    </cfRule>
  </conditionalFormatting>
  <conditionalFormatting sqref="E105:G106">
    <cfRule type="expression" dxfId="27" priority="29">
      <formula>MOD(ROW(),2)=0</formula>
    </cfRule>
  </conditionalFormatting>
  <conditionalFormatting sqref="E155">
    <cfRule type="expression" dxfId="26" priority="28">
      <formula>MOD(ROW(),2)=0</formula>
    </cfRule>
  </conditionalFormatting>
  <conditionalFormatting sqref="H24:O29">
    <cfRule type="expression" dxfId="25" priority="27">
      <formula>MOD(ROW(),2)=0</formula>
    </cfRule>
  </conditionalFormatting>
  <conditionalFormatting sqref="H89:O97">
    <cfRule type="expression" dxfId="24" priority="8">
      <formula>MOD(ROW(),2)=0</formula>
    </cfRule>
  </conditionalFormatting>
  <conditionalFormatting sqref="H101:O103">
    <cfRule type="expression" dxfId="23" priority="7">
      <formula>MOD(ROW(),2)=0</formula>
    </cfRule>
  </conditionalFormatting>
  <conditionalFormatting sqref="H243:O243">
    <cfRule type="expression" dxfId="22" priority="12">
      <formula>MOD(ROW(),2)=0</formula>
    </cfRule>
  </conditionalFormatting>
  <conditionalFormatting sqref="H31:O42 H99:O99 H328:O332">
    <cfRule type="expression" dxfId="21" priority="26">
      <formula>MOD(ROW(),2)=0</formula>
    </cfRule>
  </conditionalFormatting>
  <conditionalFormatting sqref="H45:O58">
    <cfRule type="expression" dxfId="20" priority="25">
      <formula>MOD(ROW(),2)=0</formula>
    </cfRule>
  </conditionalFormatting>
  <conditionalFormatting sqref="H60:O66">
    <cfRule type="expression" dxfId="19" priority="24">
      <formula>MOD(ROW(),2)=0</formula>
    </cfRule>
  </conditionalFormatting>
  <conditionalFormatting sqref="H68:O70">
    <cfRule type="expression" dxfId="18" priority="23">
      <formula>MOD(ROW(),2)=0</formula>
    </cfRule>
  </conditionalFormatting>
  <conditionalFormatting sqref="H72:O82">
    <cfRule type="expression" dxfId="17" priority="22">
      <formula>MOD(ROW(),2)=0</formula>
    </cfRule>
  </conditionalFormatting>
  <conditionalFormatting sqref="H84:O86">
    <cfRule type="expression" dxfId="16" priority="21">
      <formula>MOD(ROW(),2)=0</formula>
    </cfRule>
  </conditionalFormatting>
  <conditionalFormatting sqref="H107:O127">
    <cfRule type="expression" dxfId="15" priority="20">
      <formula>MOD(ROW(),2)=0</formula>
    </cfRule>
  </conditionalFormatting>
  <conditionalFormatting sqref="H130:O139">
    <cfRule type="expression" dxfId="14" priority="19">
      <formula>MOD(ROW(),2)=0</formula>
    </cfRule>
  </conditionalFormatting>
  <conditionalFormatting sqref="H141:O144">
    <cfRule type="expression" dxfId="13" priority="18">
      <formula>MOD(ROW(),2)=0</formula>
    </cfRule>
  </conditionalFormatting>
  <conditionalFormatting sqref="H163:O188">
    <cfRule type="expression" dxfId="12" priority="16">
      <formula>MOD(ROW(),2)=0</formula>
    </cfRule>
  </conditionalFormatting>
  <conditionalFormatting sqref="H191:O209">
    <cfRule type="expression" dxfId="11" priority="15">
      <formula>MOD(ROW(),2)=0</formula>
    </cfRule>
  </conditionalFormatting>
  <conditionalFormatting sqref="H212:O226">
    <cfRule type="expression" dxfId="10" priority="14">
      <formula>MOD(ROW(),2)=0</formula>
    </cfRule>
  </conditionalFormatting>
  <conditionalFormatting sqref="H229:O242">
    <cfRule type="expression" dxfId="9" priority="13">
      <formula>MOD(ROW(),2)=0</formula>
    </cfRule>
  </conditionalFormatting>
  <conditionalFormatting sqref="H245:O262">
    <cfRule type="expression" dxfId="8" priority="11">
      <formula>MOD(ROW(),2)=0</formula>
    </cfRule>
  </conditionalFormatting>
  <conditionalFormatting sqref="H271:O295 H321:O324 H358:O360 H299:O317">
    <cfRule type="expression" dxfId="7" priority="10">
      <formula>MOD(ROW(),2)=0</formula>
    </cfRule>
  </conditionalFormatting>
  <conditionalFormatting sqref="H354:O354 H356:O356">
    <cfRule type="expression" dxfId="6" priority="9">
      <formula>MOD(ROW(),2)=0</formula>
    </cfRule>
  </conditionalFormatting>
  <conditionalFormatting sqref="H105:O106">
    <cfRule type="expression" dxfId="5" priority="6">
      <formula>MOD(ROW(),2)=0</formula>
    </cfRule>
  </conditionalFormatting>
  <conditionalFormatting sqref="G24">
    <cfRule type="expression" dxfId="4" priority="5">
      <formula>MOD(ROW(),2)=0</formula>
    </cfRule>
  </conditionalFormatting>
  <conditionalFormatting sqref="G41">
    <cfRule type="expression" dxfId="3" priority="4">
      <formula>MOD(ROW(),2)=0</formula>
    </cfRule>
  </conditionalFormatting>
  <conditionalFormatting sqref="G52">
    <cfRule type="expression" dxfId="2" priority="3">
      <formula>MOD(ROW(),2)=0</formula>
    </cfRule>
  </conditionalFormatting>
  <conditionalFormatting sqref="G60">
    <cfRule type="expression" dxfId="1" priority="2">
      <formula>MOD(ROW(),2)=0</formula>
    </cfRule>
  </conditionalFormatting>
  <conditionalFormatting sqref="G6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490</v>
      </c>
      <c r="B1" s="39" t="s">
        <v>491</v>
      </c>
      <c r="C1" s="39" t="s">
        <v>492</v>
      </c>
      <c r="D1" s="39"/>
    </row>
    <row r="2" spans="1:4">
      <c r="A2" t="s">
        <v>498</v>
      </c>
      <c r="B2" s="41" t="s">
        <v>493</v>
      </c>
      <c r="C2" s="39" t="s">
        <v>494</v>
      </c>
      <c r="D2" s="39"/>
    </row>
    <row r="3" spans="1:4">
      <c r="A3" t="s">
        <v>502</v>
      </c>
      <c r="B3" s="41" t="s">
        <v>501</v>
      </c>
      <c r="C3" s="39" t="s">
        <v>494</v>
      </c>
    </row>
    <row r="4" spans="1:4">
      <c r="A4" t="s">
        <v>503</v>
      </c>
      <c r="B4" s="41" t="s">
        <v>36</v>
      </c>
      <c r="C4" s="39" t="s">
        <v>494</v>
      </c>
    </row>
    <row r="5" spans="1:4">
      <c r="A5" t="s">
        <v>504</v>
      </c>
      <c r="B5" s="42" t="s">
        <v>495</v>
      </c>
      <c r="C5" s="39" t="s">
        <v>494</v>
      </c>
    </row>
    <row r="6" spans="1:4">
      <c r="A6" t="s">
        <v>507</v>
      </c>
      <c r="B6" s="42" t="s">
        <v>506</v>
      </c>
      <c r="C6" s="39" t="s">
        <v>494</v>
      </c>
    </row>
    <row r="7" spans="1:4">
      <c r="A7" t="s">
        <v>508</v>
      </c>
      <c r="B7" s="41" t="s">
        <v>506</v>
      </c>
      <c r="C7" s="39" t="s">
        <v>494</v>
      </c>
    </row>
    <row r="8" spans="1:4">
      <c r="A8" t="s">
        <v>510</v>
      </c>
      <c r="B8" s="42" t="s">
        <v>509</v>
      </c>
      <c r="C8" s="39" t="s">
        <v>494</v>
      </c>
    </row>
    <row r="9" spans="1:4">
      <c r="A9" t="s">
        <v>513</v>
      </c>
      <c r="B9" s="42" t="s">
        <v>512</v>
      </c>
      <c r="C9" s="39" t="s">
        <v>494</v>
      </c>
    </row>
    <row r="10" spans="1:4">
      <c r="A10" t="s">
        <v>514</v>
      </c>
      <c r="B10" s="41" t="s">
        <v>520</v>
      </c>
      <c r="C10" s="39" t="s">
        <v>494</v>
      </c>
    </row>
    <row r="11" spans="1:4">
      <c r="A11" t="s">
        <v>515</v>
      </c>
      <c r="B11" s="41" t="s">
        <v>496</v>
      </c>
      <c r="C11" s="39" t="s">
        <v>494</v>
      </c>
    </row>
    <row r="12" spans="1:4">
      <c r="A12" t="s">
        <v>516</v>
      </c>
      <c r="B12" s="41" t="s">
        <v>516</v>
      </c>
      <c r="C12" s="39" t="s">
        <v>494</v>
      </c>
    </row>
    <row r="13" spans="1:4">
      <c r="A13" s="42" t="s">
        <v>517</v>
      </c>
      <c r="B13" s="42" t="s">
        <v>496</v>
      </c>
      <c r="C13" s="39" t="s">
        <v>494</v>
      </c>
    </row>
    <row r="14" spans="1:4">
      <c r="A14" s="42" t="s">
        <v>518</v>
      </c>
      <c r="B14" s="42" t="s">
        <v>496</v>
      </c>
      <c r="C14" s="39" t="s">
        <v>494</v>
      </c>
    </row>
    <row r="15" spans="1:4">
      <c r="A15" s="42" t="s">
        <v>519</v>
      </c>
      <c r="B15" s="42" t="s">
        <v>497</v>
      </c>
      <c r="C15" s="39" t="s">
        <v>494</v>
      </c>
    </row>
    <row r="16" spans="1:4">
      <c r="A16" s="43" t="s">
        <v>522</v>
      </c>
      <c r="B16" s="42" t="s">
        <v>521</v>
      </c>
      <c r="C16" s="39" t="s">
        <v>494</v>
      </c>
    </row>
    <row r="17" spans="1:3">
      <c r="A17" s="42" t="s">
        <v>524</v>
      </c>
      <c r="B17" s="42" t="s">
        <v>523</v>
      </c>
      <c r="C17" s="39" t="s">
        <v>494</v>
      </c>
    </row>
    <row r="18" spans="1:3">
      <c r="A18" s="42" t="s">
        <v>526</v>
      </c>
      <c r="B18" s="44" t="s">
        <v>525</v>
      </c>
      <c r="C18" s="39" t="s">
        <v>494</v>
      </c>
    </row>
    <row r="19" spans="1:3">
      <c r="A19" s="42" t="s">
        <v>527</v>
      </c>
      <c r="B19" s="42" t="s">
        <v>525</v>
      </c>
      <c r="C19" s="39" t="s">
        <v>494</v>
      </c>
    </row>
    <row r="20" spans="1:3">
      <c r="A20" s="42"/>
      <c r="B20" s="44"/>
      <c r="C20" s="39"/>
    </row>
    <row r="21" spans="1:3">
      <c r="A21" s="42"/>
      <c r="B21" s="45"/>
      <c r="C21" s="39"/>
    </row>
    <row r="22" spans="1:3">
      <c r="A22" s="42"/>
      <c r="B22" s="46"/>
      <c r="C22" s="39"/>
    </row>
    <row r="23" spans="1:3">
      <c r="A23" s="42"/>
      <c r="B23" s="44"/>
      <c r="C23" s="39"/>
    </row>
    <row r="24" spans="1:3">
      <c r="A24" s="42"/>
      <c r="B24" s="44"/>
      <c r="C24" s="39"/>
    </row>
    <row r="25" spans="1:3">
      <c r="A25" s="42"/>
      <c r="B25" s="44"/>
      <c r="C25" s="39"/>
    </row>
    <row r="26" spans="1:3">
      <c r="A26" s="42"/>
      <c r="B26" s="44"/>
      <c r="C26" s="39"/>
    </row>
    <row r="27" spans="1:3">
      <c r="A27"/>
      <c r="B27" s="44"/>
      <c r="C27" s="39"/>
    </row>
    <row r="28" spans="1:3">
      <c r="A28" s="47"/>
      <c r="B28" s="44"/>
      <c r="C28" s="39"/>
    </row>
    <row r="29" spans="1:3">
      <c r="A29" s="47"/>
      <c r="B29" s="44"/>
      <c r="C29" s="39"/>
    </row>
    <row r="30" spans="1:3">
      <c r="A30" s="47"/>
      <c r="B30" s="44"/>
      <c r="C30" s="39"/>
    </row>
    <row r="31" spans="1:3">
      <c r="A31" s="47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8"/>
      <c r="B34" s="44"/>
      <c r="C34" s="39"/>
    </row>
    <row r="35" spans="1:3">
      <c r="A35" s="48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workbookViewId="0">
      <selection activeCell="C10" sqref="C10"/>
    </sheetView>
  </sheetViews>
  <sheetFormatPr defaultRowHeight="12.75"/>
  <cols>
    <col min="1" max="4" width="25.7109375" customWidth="1"/>
  </cols>
  <sheetData>
    <row r="3" spans="1:6">
      <c r="E3">
        <v>2018</v>
      </c>
      <c r="F3">
        <v>2017</v>
      </c>
    </row>
    <row r="4" spans="1:6">
      <c r="A4" t="s">
        <v>374</v>
      </c>
    </row>
    <row r="5" spans="1:6">
      <c r="A5" t="s">
        <v>375</v>
      </c>
      <c r="B5" t="s">
        <v>116</v>
      </c>
      <c r="C5" t="s">
        <v>116</v>
      </c>
      <c r="D5" t="s">
        <v>116</v>
      </c>
    </row>
    <row r="6" spans="1:6">
      <c r="A6" t="s">
        <v>376</v>
      </c>
      <c r="B6" t="s">
        <v>117</v>
      </c>
      <c r="C6" t="s">
        <v>117</v>
      </c>
      <c r="D6" t="s">
        <v>116</v>
      </c>
      <c r="E6">
        <v>149412</v>
      </c>
      <c r="F6">
        <v>26685</v>
      </c>
    </row>
    <row r="7" spans="1:6">
      <c r="A7" t="s">
        <v>377</v>
      </c>
      <c r="B7" t="s">
        <v>352</v>
      </c>
      <c r="C7" t="s">
        <v>137</v>
      </c>
      <c r="D7" t="s">
        <v>116</v>
      </c>
      <c r="E7">
        <v>42766</v>
      </c>
      <c r="F7">
        <v>26148</v>
      </c>
    </row>
    <row r="8" spans="1:6">
      <c r="A8" t="s">
        <v>378</v>
      </c>
      <c r="B8" t="s">
        <v>134</v>
      </c>
      <c r="C8" t="s">
        <v>134</v>
      </c>
      <c r="D8" t="s">
        <v>116</v>
      </c>
      <c r="E8">
        <v>7815</v>
      </c>
      <c r="F8">
        <v>6369</v>
      </c>
    </row>
    <row r="9" spans="1:6">
      <c r="A9" t="s">
        <v>379</v>
      </c>
      <c r="B9" t="s">
        <v>12</v>
      </c>
      <c r="C9" t="s">
        <v>12</v>
      </c>
      <c r="D9" t="s">
        <v>116</v>
      </c>
      <c r="E9">
        <v>199993</v>
      </c>
      <c r="F9">
        <v>59202</v>
      </c>
    </row>
    <row r="10" spans="1:6">
      <c r="A10" t="s">
        <v>380</v>
      </c>
      <c r="B10" t="s">
        <v>381</v>
      </c>
      <c r="C10" t="s">
        <v>84</v>
      </c>
      <c r="D10" t="s">
        <v>80</v>
      </c>
      <c r="E10">
        <v>314179</v>
      </c>
      <c r="F10">
        <v>262359</v>
      </c>
    </row>
    <row r="11" spans="1:6">
      <c r="A11" t="s">
        <v>382</v>
      </c>
      <c r="B11" t="s">
        <v>382</v>
      </c>
      <c r="C11" t="s">
        <v>91</v>
      </c>
      <c r="D11" t="s">
        <v>80</v>
      </c>
      <c r="E11">
        <v>59640</v>
      </c>
      <c r="F11">
        <v>42403</v>
      </c>
    </row>
    <row r="12" spans="1:6">
      <c r="A12" t="s">
        <v>383</v>
      </c>
      <c r="B12" t="s">
        <v>384</v>
      </c>
      <c r="C12" t="s">
        <v>92</v>
      </c>
      <c r="D12" t="s">
        <v>80</v>
      </c>
      <c r="E12">
        <v>19152</v>
      </c>
      <c r="F12">
        <v>10263</v>
      </c>
    </row>
    <row r="13" spans="1:6">
      <c r="A13" t="s">
        <v>385</v>
      </c>
      <c r="B13" t="s">
        <v>113</v>
      </c>
      <c r="C13" t="s">
        <v>113</v>
      </c>
      <c r="D13" t="s">
        <v>80</v>
      </c>
      <c r="E13">
        <v>9936</v>
      </c>
      <c r="F13">
        <v>10082</v>
      </c>
    </row>
    <row r="14" spans="1:6">
      <c r="A14" t="s">
        <v>386</v>
      </c>
      <c r="D14" t="s">
        <v>80</v>
      </c>
      <c r="E14">
        <v>602900</v>
      </c>
      <c r="F14">
        <v>384309</v>
      </c>
    </row>
    <row r="15" spans="1:6">
      <c r="A15" t="s">
        <v>387</v>
      </c>
      <c r="D15" t="s">
        <v>80</v>
      </c>
    </row>
    <row r="16" spans="1:6">
      <c r="A16" t="s">
        <v>388</v>
      </c>
      <c r="B16" t="s">
        <v>141</v>
      </c>
      <c r="C16" t="s">
        <v>141</v>
      </c>
      <c r="D16" t="s">
        <v>141</v>
      </c>
    </row>
    <row r="17" spans="1:6">
      <c r="A17" t="s">
        <v>389</v>
      </c>
      <c r="B17" t="s">
        <v>389</v>
      </c>
      <c r="C17" t="s">
        <v>163</v>
      </c>
      <c r="D17" t="s">
        <v>141</v>
      </c>
      <c r="E17">
        <v>21543</v>
      </c>
      <c r="F17">
        <v>11589</v>
      </c>
    </row>
    <row r="18" spans="1:6">
      <c r="A18" t="s">
        <v>390</v>
      </c>
      <c r="B18" t="s">
        <v>391</v>
      </c>
      <c r="C18" t="s">
        <v>161</v>
      </c>
      <c r="D18" t="s">
        <v>141</v>
      </c>
      <c r="E18">
        <v>62653</v>
      </c>
      <c r="F18">
        <v>42405</v>
      </c>
    </row>
    <row r="19" spans="1:6">
      <c r="A19" t="s">
        <v>392</v>
      </c>
      <c r="B19" t="s">
        <v>393</v>
      </c>
      <c r="C19" t="s">
        <v>162</v>
      </c>
      <c r="D19" t="s">
        <v>141</v>
      </c>
      <c r="E19">
        <v>80383</v>
      </c>
      <c r="F19">
        <v>61708</v>
      </c>
    </row>
    <row r="20" spans="1:6">
      <c r="A20" t="s">
        <v>394</v>
      </c>
      <c r="B20" t="s">
        <v>146</v>
      </c>
      <c r="C20" t="s">
        <v>146</v>
      </c>
      <c r="D20" t="s">
        <v>141</v>
      </c>
      <c r="F20">
        <v>875</v>
      </c>
    </row>
    <row r="21" spans="1:6">
      <c r="A21" t="s">
        <v>395</v>
      </c>
      <c r="B21" t="s">
        <v>145</v>
      </c>
      <c r="C21" t="s">
        <v>145</v>
      </c>
      <c r="D21" t="s">
        <v>141</v>
      </c>
      <c r="E21">
        <v>6612</v>
      </c>
      <c r="F21">
        <v>5771</v>
      </c>
    </row>
    <row r="22" spans="1:6">
      <c r="A22" t="s">
        <v>396</v>
      </c>
      <c r="B22" t="s">
        <v>13</v>
      </c>
      <c r="C22" t="s">
        <v>13</v>
      </c>
      <c r="D22" t="s">
        <v>141</v>
      </c>
      <c r="E22">
        <v>171191</v>
      </c>
      <c r="F22">
        <v>122348</v>
      </c>
    </row>
    <row r="23" spans="1:6">
      <c r="A23" t="s">
        <v>397</v>
      </c>
      <c r="B23" t="s">
        <v>393</v>
      </c>
      <c r="C23" t="s">
        <v>162</v>
      </c>
      <c r="D23" t="s">
        <v>165</v>
      </c>
      <c r="E23">
        <v>137205</v>
      </c>
      <c r="F23">
        <v>149168</v>
      </c>
    </row>
    <row r="24" spans="1:6">
      <c r="A24" t="s">
        <v>398</v>
      </c>
      <c r="B24" t="s">
        <v>169</v>
      </c>
      <c r="C24" t="s">
        <v>168</v>
      </c>
      <c r="D24" t="s">
        <v>165</v>
      </c>
      <c r="E24">
        <v>151670</v>
      </c>
    </row>
    <row r="25" spans="1:6">
      <c r="A25" t="s">
        <v>399</v>
      </c>
      <c r="B25" t="s">
        <v>170</v>
      </c>
      <c r="C25" t="s">
        <v>170</v>
      </c>
      <c r="D25" t="s">
        <v>165</v>
      </c>
      <c r="E25">
        <v>4911</v>
      </c>
      <c r="F25">
        <v>6747</v>
      </c>
    </row>
    <row r="26" spans="1:6">
      <c r="A26" t="s">
        <v>400</v>
      </c>
      <c r="B26" t="s">
        <v>178</v>
      </c>
      <c r="C26" t="s">
        <v>178</v>
      </c>
      <c r="D26" t="s">
        <v>165</v>
      </c>
      <c r="E26">
        <v>1073</v>
      </c>
      <c r="F26">
        <v>1004</v>
      </c>
    </row>
    <row r="27" spans="1:6">
      <c r="A27" t="s">
        <v>401</v>
      </c>
      <c r="B27" t="s">
        <v>180</v>
      </c>
      <c r="C27" t="s">
        <v>180</v>
      </c>
      <c r="D27" t="s">
        <v>141</v>
      </c>
      <c r="E27">
        <v>6728</v>
      </c>
      <c r="F27">
        <v>6012</v>
      </c>
    </row>
    <row r="28" spans="1:6">
      <c r="A28" t="s">
        <v>402</v>
      </c>
      <c r="B28" t="s">
        <v>164</v>
      </c>
      <c r="C28" t="s">
        <v>164</v>
      </c>
      <c r="D28" t="s">
        <v>165</v>
      </c>
      <c r="E28">
        <v>472778</v>
      </c>
      <c r="F28">
        <v>285279</v>
      </c>
    </row>
    <row r="29" spans="1:6">
      <c r="A29" t="s">
        <v>403</v>
      </c>
      <c r="B29" t="s">
        <v>180</v>
      </c>
      <c r="C29" t="s">
        <v>180</v>
      </c>
      <c r="D29" t="s">
        <v>165</v>
      </c>
    </row>
    <row r="30" spans="1:6">
      <c r="A30" t="s">
        <v>404</v>
      </c>
      <c r="B30" t="s">
        <v>181</v>
      </c>
      <c r="C30" t="s">
        <v>181</v>
      </c>
      <c r="D30" t="s">
        <v>165</v>
      </c>
    </row>
    <row r="31" spans="1:6">
      <c r="A31" t="s">
        <v>405</v>
      </c>
      <c r="B31" t="s">
        <v>182</v>
      </c>
      <c r="C31" t="s">
        <v>182</v>
      </c>
      <c r="D31" t="s">
        <v>181</v>
      </c>
    </row>
    <row r="32" spans="1:6">
      <c r="A32" t="s">
        <v>406</v>
      </c>
      <c r="D32" t="s">
        <v>181</v>
      </c>
    </row>
    <row r="33" spans="1:6">
      <c r="A33" t="s">
        <v>407</v>
      </c>
      <c r="B33" t="s">
        <v>182</v>
      </c>
      <c r="C33" t="s">
        <v>182</v>
      </c>
      <c r="D33" t="s">
        <v>181</v>
      </c>
      <c r="E33">
        <v>4</v>
      </c>
      <c r="F33">
        <v>4</v>
      </c>
    </row>
    <row r="34" spans="1:6">
      <c r="A34" t="s">
        <v>408</v>
      </c>
      <c r="B34" t="s">
        <v>182</v>
      </c>
      <c r="C34" t="s">
        <v>182</v>
      </c>
      <c r="D34" t="s">
        <v>181</v>
      </c>
      <c r="E34">
        <v>259132</v>
      </c>
      <c r="F34">
        <v>230679</v>
      </c>
    </row>
    <row r="35" spans="1:6">
      <c r="A35" t="s">
        <v>409</v>
      </c>
      <c r="B35" t="s">
        <v>187</v>
      </c>
      <c r="C35" t="s">
        <v>187</v>
      </c>
      <c r="D35" t="s">
        <v>181</v>
      </c>
      <c r="E35">
        <v>-129930</v>
      </c>
      <c r="F35">
        <v>-131967</v>
      </c>
    </row>
    <row r="36" spans="1:6">
      <c r="A36" t="s">
        <v>410</v>
      </c>
      <c r="B36" t="s">
        <v>189</v>
      </c>
      <c r="C36" t="s">
        <v>189</v>
      </c>
      <c r="D36" t="s">
        <v>181</v>
      </c>
      <c r="E36">
        <v>-1295</v>
      </c>
      <c r="F36">
        <v>-898</v>
      </c>
    </row>
    <row r="37" spans="1:6">
      <c r="A37" t="s">
        <v>411</v>
      </c>
      <c r="B37" t="s">
        <v>182</v>
      </c>
      <c r="C37" t="s">
        <v>182</v>
      </c>
      <c r="D37" t="s">
        <v>181</v>
      </c>
      <c r="E37">
        <v>127911</v>
      </c>
      <c r="F37">
        <v>97818</v>
      </c>
    </row>
    <row r="38" spans="1:6">
      <c r="A38" t="s">
        <v>412</v>
      </c>
      <c r="B38" t="s">
        <v>67</v>
      </c>
      <c r="C38" t="s">
        <v>67</v>
      </c>
      <c r="D38" t="s">
        <v>181</v>
      </c>
      <c r="E38">
        <v>2211</v>
      </c>
      <c r="F38">
        <v>1212</v>
      </c>
    </row>
    <row r="39" spans="1:6">
      <c r="A39" t="s">
        <v>413</v>
      </c>
      <c r="B39" t="s">
        <v>195</v>
      </c>
      <c r="C39" t="s">
        <v>195</v>
      </c>
      <c r="D39" t="s">
        <v>181</v>
      </c>
      <c r="E39">
        <v>130122</v>
      </c>
      <c r="F39">
        <v>99030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2.75"/>
  <cols>
    <col min="1" max="4" width="25.7109375" customWidth="1"/>
  </cols>
  <sheetData>
    <row r="1" spans="1:8">
      <c r="A1" t="s">
        <v>414</v>
      </c>
      <c r="E1" t="s">
        <v>414</v>
      </c>
    </row>
    <row r="3" spans="1:8">
      <c r="F3">
        <v>2018</v>
      </c>
      <c r="G3">
        <v>-20171</v>
      </c>
      <c r="H3">
        <v>-20161</v>
      </c>
    </row>
    <row r="5" spans="1:8">
      <c r="A5" t="s">
        <v>415</v>
      </c>
      <c r="E5" t="s">
        <v>415</v>
      </c>
    </row>
    <row r="6" spans="1:8">
      <c r="A6" t="s">
        <v>416</v>
      </c>
      <c r="B6" t="s">
        <v>416</v>
      </c>
      <c r="C6" t="s">
        <v>26</v>
      </c>
      <c r="D6" t="s">
        <v>416</v>
      </c>
      <c r="E6" t="s">
        <v>416</v>
      </c>
      <c r="F6">
        <v>250821</v>
      </c>
      <c r="G6">
        <v>204369</v>
      </c>
      <c r="H6">
        <v>159344</v>
      </c>
    </row>
    <row r="7" spans="1:8">
      <c r="A7" t="s">
        <v>417</v>
      </c>
      <c r="B7" t="s">
        <v>38</v>
      </c>
      <c r="C7" t="s">
        <v>38</v>
      </c>
      <c r="D7" t="s">
        <v>416</v>
      </c>
      <c r="E7" t="s">
        <v>417</v>
      </c>
    </row>
    <row r="8" spans="1:8">
      <c r="A8" t="s">
        <v>418</v>
      </c>
      <c r="D8" t="s">
        <v>416</v>
      </c>
      <c r="E8" t="s">
        <v>418</v>
      </c>
      <c r="F8">
        <v>113572</v>
      </c>
      <c r="G8">
        <v>90702</v>
      </c>
      <c r="H8">
        <v>69112</v>
      </c>
    </row>
    <row r="9" spans="1:8">
      <c r="A9" t="s">
        <v>419</v>
      </c>
      <c r="D9" t="s">
        <v>416</v>
      </c>
      <c r="E9" t="s">
        <v>419</v>
      </c>
      <c r="F9">
        <v>52215</v>
      </c>
      <c r="G9">
        <v>47615</v>
      </c>
      <c r="H9">
        <v>42307</v>
      </c>
    </row>
    <row r="10" spans="1:8">
      <c r="A10" t="s">
        <v>420</v>
      </c>
      <c r="D10" t="s">
        <v>416</v>
      </c>
      <c r="E10" t="s">
        <v>420</v>
      </c>
      <c r="F10">
        <v>31372</v>
      </c>
      <c r="G10">
        <v>26754</v>
      </c>
      <c r="H10">
        <v>22126</v>
      </c>
    </row>
    <row r="11" spans="1:8">
      <c r="A11" t="s">
        <v>421</v>
      </c>
      <c r="B11" t="s">
        <v>422</v>
      </c>
      <c r="C11" t="s">
        <v>35</v>
      </c>
      <c r="D11" t="s">
        <v>416</v>
      </c>
      <c r="E11" t="s">
        <v>421</v>
      </c>
      <c r="F11">
        <v>22647</v>
      </c>
      <c r="G11">
        <v>20933</v>
      </c>
      <c r="H11">
        <v>18729</v>
      </c>
    </row>
    <row r="12" spans="1:8">
      <c r="A12" t="s">
        <v>423</v>
      </c>
      <c r="B12" t="s">
        <v>36</v>
      </c>
      <c r="C12" t="s">
        <v>36</v>
      </c>
      <c r="D12" t="s">
        <v>416</v>
      </c>
      <c r="E12" t="s">
        <v>423</v>
      </c>
      <c r="F12">
        <v>30302</v>
      </c>
      <c r="G12">
        <v>35568</v>
      </c>
      <c r="H12">
        <v>29719</v>
      </c>
    </row>
    <row r="13" spans="1:8">
      <c r="A13" t="s">
        <v>424</v>
      </c>
      <c r="B13" t="s">
        <v>425</v>
      </c>
      <c r="C13" t="s">
        <v>43</v>
      </c>
      <c r="D13" t="s">
        <v>416</v>
      </c>
      <c r="E13" t="s">
        <v>424</v>
      </c>
      <c r="F13">
        <v>3710</v>
      </c>
      <c r="G13">
        <v>3498</v>
      </c>
      <c r="H13">
        <v>3448</v>
      </c>
    </row>
    <row r="14" spans="1:8">
      <c r="A14" t="s">
        <v>426</v>
      </c>
      <c r="B14" t="s">
        <v>45</v>
      </c>
      <c r="C14" t="s">
        <v>45</v>
      </c>
      <c r="D14" t="s">
        <v>416</v>
      </c>
      <c r="E14" t="s">
        <v>426</v>
      </c>
      <c r="F14">
        <v>253818</v>
      </c>
      <c r="G14">
        <v>225070</v>
      </c>
      <c r="H14">
        <v>185441</v>
      </c>
    </row>
    <row r="15" spans="1:8">
      <c r="A15" t="s">
        <v>427</v>
      </c>
      <c r="B15" t="s">
        <v>428</v>
      </c>
      <c r="C15" t="s">
        <v>46</v>
      </c>
      <c r="D15" t="s">
        <v>416</v>
      </c>
      <c r="E15" t="s">
        <v>427</v>
      </c>
      <c r="F15">
        <v>-2997</v>
      </c>
      <c r="G15">
        <v>-20701</v>
      </c>
      <c r="H15">
        <v>-26097</v>
      </c>
    </row>
    <row r="16" spans="1:8">
      <c r="A16" t="s">
        <v>429</v>
      </c>
      <c r="B16" t="s">
        <v>54</v>
      </c>
      <c r="C16" t="s">
        <v>54</v>
      </c>
      <c r="D16" t="s">
        <v>416</v>
      </c>
      <c r="E16" t="s">
        <v>429</v>
      </c>
      <c r="F16">
        <v>-1887</v>
      </c>
      <c r="G16">
        <v>-153</v>
      </c>
      <c r="H16">
        <v>-459</v>
      </c>
    </row>
    <row r="17" spans="1:8">
      <c r="A17" t="s">
        <v>430</v>
      </c>
      <c r="B17" t="s">
        <v>431</v>
      </c>
      <c r="C17" t="s">
        <v>61</v>
      </c>
      <c r="D17" t="s">
        <v>416</v>
      </c>
      <c r="E17" t="s">
        <v>430</v>
      </c>
      <c r="F17">
        <v>-4884</v>
      </c>
      <c r="G17">
        <v>-20854</v>
      </c>
      <c r="H17">
        <v>-26556</v>
      </c>
    </row>
    <row r="18" spans="1:8">
      <c r="A18" t="s">
        <v>432</v>
      </c>
      <c r="B18" t="s">
        <v>62</v>
      </c>
      <c r="C18" t="s">
        <v>62</v>
      </c>
      <c r="D18" t="s">
        <v>416</v>
      </c>
      <c r="E18" t="s">
        <v>432</v>
      </c>
      <c r="F18">
        <v>-5153</v>
      </c>
      <c r="G18">
        <v>-2078</v>
      </c>
      <c r="H18">
        <v>427</v>
      </c>
    </row>
    <row r="19" spans="1:8">
      <c r="A19" t="s">
        <v>433</v>
      </c>
      <c r="B19" t="s">
        <v>70</v>
      </c>
      <c r="C19" t="s">
        <v>70</v>
      </c>
      <c r="D19" t="s">
        <v>416</v>
      </c>
      <c r="E19" t="s">
        <v>433</v>
      </c>
      <c r="F19">
        <v>269</v>
      </c>
      <c r="G19">
        <v>-18776</v>
      </c>
      <c r="H19">
        <v>-26983</v>
      </c>
    </row>
    <row r="20" spans="1:8">
      <c r="A20" t="s">
        <v>434</v>
      </c>
      <c r="B20" t="s">
        <v>67</v>
      </c>
      <c r="C20" t="s">
        <v>67</v>
      </c>
      <c r="D20" t="s">
        <v>416</v>
      </c>
      <c r="E20" t="s">
        <v>434</v>
      </c>
      <c r="F20">
        <v>1489</v>
      </c>
      <c r="G20">
        <v>590</v>
      </c>
      <c r="H20">
        <v>348</v>
      </c>
    </row>
    <row r="21" spans="1:8">
      <c r="A21" t="s">
        <v>435</v>
      </c>
      <c r="D21" t="s">
        <v>416</v>
      </c>
      <c r="E21" t="s">
        <v>435</v>
      </c>
      <c r="F21">
        <v>-1220</v>
      </c>
      <c r="G21">
        <v>-19366</v>
      </c>
      <c r="H21">
        <v>-27331</v>
      </c>
    </row>
    <row r="22" spans="1:8">
      <c r="A22" t="s">
        <v>436</v>
      </c>
      <c r="B22" t="s">
        <v>42</v>
      </c>
      <c r="C22" t="s">
        <v>42</v>
      </c>
      <c r="D22" t="s">
        <v>416</v>
      </c>
      <c r="E22" t="s">
        <v>436</v>
      </c>
    </row>
    <row r="23" spans="1:8">
      <c r="A23" t="s">
        <v>437</v>
      </c>
      <c r="D23" t="s">
        <v>416</v>
      </c>
      <c r="E23" t="s">
        <v>437</v>
      </c>
    </row>
    <row r="24" spans="1:8">
      <c r="A24" t="s">
        <v>418</v>
      </c>
      <c r="D24" t="s">
        <v>416</v>
      </c>
      <c r="E24" t="s">
        <v>418</v>
      </c>
      <c r="F24">
        <v>49766</v>
      </c>
      <c r="G24">
        <v>42435</v>
      </c>
      <c r="H24">
        <v>27013</v>
      </c>
    </row>
    <row r="25" spans="1:8">
      <c r="A25" t="s">
        <v>419</v>
      </c>
      <c r="D25" t="s">
        <v>416</v>
      </c>
      <c r="E25" t="s">
        <v>419</v>
      </c>
      <c r="F25">
        <v>17590</v>
      </c>
      <c r="G25">
        <v>16382</v>
      </c>
      <c r="H25">
        <v>13966</v>
      </c>
    </row>
    <row r="26" spans="1:8">
      <c r="A26" t="s">
        <v>420</v>
      </c>
      <c r="D26" t="s">
        <v>416</v>
      </c>
      <c r="E26" t="s">
        <v>420</v>
      </c>
      <c r="F26">
        <v>10443</v>
      </c>
      <c r="G26">
        <v>9247</v>
      </c>
      <c r="H26">
        <v>7207</v>
      </c>
    </row>
    <row r="27" spans="1:8">
      <c r="A27" t="s">
        <v>423</v>
      </c>
      <c r="B27" t="s">
        <v>36</v>
      </c>
      <c r="C27" t="s">
        <v>36</v>
      </c>
      <c r="D27" t="s">
        <v>416</v>
      </c>
      <c r="E27" t="s">
        <v>423</v>
      </c>
      <c r="F27">
        <v>1038</v>
      </c>
      <c r="G27">
        <v>1033</v>
      </c>
      <c r="H27">
        <v>1016</v>
      </c>
    </row>
    <row r="28" spans="1:8">
      <c r="A28" t="s">
        <v>438</v>
      </c>
      <c r="D28" t="s">
        <v>416</v>
      </c>
      <c r="E28" t="s">
        <v>438</v>
      </c>
      <c r="F28">
        <v>78837</v>
      </c>
      <c r="G28">
        <v>69097</v>
      </c>
      <c r="H28">
        <v>49202</v>
      </c>
    </row>
    <row r="29" spans="1:8">
      <c r="A29" t="s">
        <v>439</v>
      </c>
      <c r="D29" t="s">
        <v>416</v>
      </c>
      <c r="E29" t="s">
        <v>439</v>
      </c>
    </row>
    <row r="30" spans="1:8">
      <c r="A30" t="s">
        <v>419</v>
      </c>
      <c r="D30" t="s">
        <v>416</v>
      </c>
      <c r="E30" t="s">
        <v>419</v>
      </c>
      <c r="F30">
        <v>2070</v>
      </c>
      <c r="G30">
        <v>2174</v>
      </c>
      <c r="H30">
        <v>2144</v>
      </c>
    </row>
    <row r="31" spans="1:8">
      <c r="A31" t="s">
        <v>420</v>
      </c>
      <c r="B31" t="s">
        <v>37</v>
      </c>
      <c r="C31" t="s">
        <v>37</v>
      </c>
      <c r="D31" t="s">
        <v>416</v>
      </c>
      <c r="E31" t="s">
        <v>420</v>
      </c>
      <c r="F31">
        <v>1242</v>
      </c>
      <c r="G31">
        <v>1068</v>
      </c>
      <c r="H31">
        <v>1070</v>
      </c>
    </row>
    <row r="32" spans="1:8">
      <c r="A32" t="s">
        <v>421</v>
      </c>
      <c r="B32" t="s">
        <v>422</v>
      </c>
      <c r="C32" t="s">
        <v>35</v>
      </c>
      <c r="D32" t="s">
        <v>416</v>
      </c>
      <c r="E32" t="s">
        <v>421</v>
      </c>
      <c r="F32">
        <v>1868</v>
      </c>
      <c r="G32">
        <v>2060</v>
      </c>
      <c r="H32">
        <v>1842</v>
      </c>
    </row>
    <row r="33" spans="1:8">
      <c r="A33" t="s">
        <v>423</v>
      </c>
      <c r="B33" t="s">
        <v>36</v>
      </c>
      <c r="C33" t="s">
        <v>36</v>
      </c>
      <c r="D33" t="s">
        <v>416</v>
      </c>
      <c r="E33" t="s">
        <v>423</v>
      </c>
      <c r="F33">
        <v>7088</v>
      </c>
      <c r="G33">
        <v>8913</v>
      </c>
      <c r="H33">
        <v>7749</v>
      </c>
    </row>
    <row r="34" spans="1:8">
      <c r="A34" t="s">
        <v>438</v>
      </c>
      <c r="D34" t="s">
        <v>416</v>
      </c>
      <c r="E34" t="s">
        <v>438</v>
      </c>
      <c r="F34">
        <v>12268</v>
      </c>
      <c r="G34">
        <v>14215</v>
      </c>
      <c r="H34">
        <v>12805</v>
      </c>
    </row>
    <row r="35" spans="1:8">
      <c r="A35" t="s">
        <v>440</v>
      </c>
      <c r="D35" t="s">
        <v>416</v>
      </c>
      <c r="E35" t="s">
        <v>440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441</v>
      </c>
      <c r="B3" t="s">
        <v>231</v>
      </c>
      <c r="C3" t="s">
        <v>231</v>
      </c>
      <c r="D3" t="s">
        <v>442</v>
      </c>
    </row>
    <row r="4" spans="1:7">
      <c r="A4" t="s">
        <v>433</v>
      </c>
      <c r="B4" t="s">
        <v>232</v>
      </c>
      <c r="C4" t="s">
        <v>232</v>
      </c>
      <c r="D4" t="s">
        <v>442</v>
      </c>
      <c r="E4">
        <v>269</v>
      </c>
      <c r="F4">
        <v>-18776</v>
      </c>
      <c r="G4">
        <v>-26983</v>
      </c>
    </row>
    <row r="5" spans="1:7">
      <c r="A5" t="s">
        <v>443</v>
      </c>
    </row>
    <row r="6" spans="1:7">
      <c r="A6" t="s">
        <v>444</v>
      </c>
      <c r="B6" t="s">
        <v>285</v>
      </c>
      <c r="C6" t="s">
        <v>285</v>
      </c>
    </row>
    <row r="7" spans="1:7">
      <c r="A7" t="s">
        <v>445</v>
      </c>
      <c r="B7" t="s">
        <v>236</v>
      </c>
      <c r="C7" t="s">
        <v>236</v>
      </c>
      <c r="D7" t="s">
        <v>442</v>
      </c>
      <c r="E7">
        <v>78837</v>
      </c>
      <c r="F7">
        <v>69097</v>
      </c>
      <c r="G7">
        <v>49202</v>
      </c>
    </row>
    <row r="8" spans="1:7">
      <c r="A8" t="s">
        <v>424</v>
      </c>
      <c r="B8" t="s">
        <v>240</v>
      </c>
      <c r="C8" t="s">
        <v>240</v>
      </c>
      <c r="D8" t="s">
        <v>442</v>
      </c>
      <c r="E8">
        <v>3710</v>
      </c>
      <c r="F8">
        <v>3498</v>
      </c>
      <c r="G8">
        <v>3448</v>
      </c>
    </row>
    <row r="9" spans="1:7">
      <c r="A9" t="s">
        <v>446</v>
      </c>
      <c r="B9" t="s">
        <v>243</v>
      </c>
      <c r="C9" t="s">
        <v>243</v>
      </c>
      <c r="D9" t="s">
        <v>442</v>
      </c>
      <c r="E9">
        <v>363</v>
      </c>
      <c r="F9">
        <v>773</v>
      </c>
      <c r="G9">
        <v>116</v>
      </c>
    </row>
    <row r="10" spans="1:7">
      <c r="A10" t="s">
        <v>447</v>
      </c>
      <c r="D10" t="s">
        <v>442</v>
      </c>
      <c r="E10">
        <v>238</v>
      </c>
      <c r="F10">
        <v>1158</v>
      </c>
      <c r="G10">
        <v>66</v>
      </c>
    </row>
    <row r="11" spans="1:7">
      <c r="A11" t="s">
        <v>448</v>
      </c>
      <c r="B11" t="s">
        <v>248</v>
      </c>
      <c r="C11" t="s">
        <v>248</v>
      </c>
      <c r="D11" t="s">
        <v>442</v>
      </c>
      <c r="E11">
        <v>12268</v>
      </c>
      <c r="F11">
        <v>14215</v>
      </c>
      <c r="G11">
        <v>12805</v>
      </c>
    </row>
    <row r="12" spans="1:7">
      <c r="A12" t="s">
        <v>449</v>
      </c>
      <c r="B12" t="s">
        <v>240</v>
      </c>
      <c r="C12" t="s">
        <v>240</v>
      </c>
      <c r="D12" t="s">
        <v>442</v>
      </c>
      <c r="E12">
        <v>2261</v>
      </c>
      <c r="F12">
        <v>86</v>
      </c>
      <c r="G12">
        <v>182</v>
      </c>
    </row>
    <row r="13" spans="1:7">
      <c r="A13" t="s">
        <v>450</v>
      </c>
      <c r="B13" t="s">
        <v>251</v>
      </c>
      <c r="C13" t="s">
        <v>251</v>
      </c>
      <c r="D13" t="s">
        <v>442</v>
      </c>
      <c r="E13">
        <v>-5617</v>
      </c>
      <c r="F13">
        <v>-2575</v>
      </c>
      <c r="G13">
        <v>303</v>
      </c>
    </row>
    <row r="14" spans="1:7">
      <c r="A14" t="s">
        <v>451</v>
      </c>
      <c r="B14" t="s">
        <v>251</v>
      </c>
      <c r="C14" t="s">
        <v>251</v>
      </c>
      <c r="D14" t="s">
        <v>442</v>
      </c>
    </row>
    <row r="15" spans="1:7">
      <c r="A15" t="s">
        <v>452</v>
      </c>
      <c r="D15" t="s">
        <v>442</v>
      </c>
    </row>
    <row r="16" spans="1:7">
      <c r="A16" t="s">
        <v>453</v>
      </c>
      <c r="B16" t="s">
        <v>265</v>
      </c>
      <c r="C16" t="s">
        <v>265</v>
      </c>
      <c r="D16" t="s">
        <v>442</v>
      </c>
      <c r="E16">
        <v>-13702</v>
      </c>
      <c r="F16">
        <v>16046</v>
      </c>
      <c r="G16">
        <v>526</v>
      </c>
    </row>
    <row r="17" spans="1:7">
      <c r="A17" t="s">
        <v>454</v>
      </c>
      <c r="B17" t="s">
        <v>264</v>
      </c>
      <c r="C17" t="s">
        <v>264</v>
      </c>
      <c r="D17" t="s">
        <v>442</v>
      </c>
      <c r="E17">
        <v>-800</v>
      </c>
      <c r="F17">
        <v>-841</v>
      </c>
      <c r="G17">
        <v>-835</v>
      </c>
    </row>
    <row r="18" spans="1:7">
      <c r="A18" t="s">
        <v>389</v>
      </c>
      <c r="B18" t="s">
        <v>275</v>
      </c>
      <c r="C18" t="s">
        <v>275</v>
      </c>
      <c r="D18" t="s">
        <v>442</v>
      </c>
      <c r="E18">
        <v>-246</v>
      </c>
      <c r="F18">
        <v>-1554</v>
      </c>
      <c r="G18">
        <v>-465</v>
      </c>
    </row>
    <row r="19" spans="1:7">
      <c r="A19" t="s">
        <v>390</v>
      </c>
      <c r="B19" t="s">
        <v>277</v>
      </c>
      <c r="C19" t="s">
        <v>277</v>
      </c>
      <c r="D19" t="s">
        <v>442</v>
      </c>
      <c r="E19">
        <v>6477</v>
      </c>
      <c r="F19">
        <v>9313</v>
      </c>
      <c r="G19">
        <v>5835</v>
      </c>
    </row>
    <row r="20" spans="1:7">
      <c r="A20" t="s">
        <v>392</v>
      </c>
      <c r="B20" t="s">
        <v>269</v>
      </c>
      <c r="C20" t="s">
        <v>269</v>
      </c>
      <c r="D20" t="s">
        <v>442</v>
      </c>
      <c r="E20">
        <v>9263</v>
      </c>
      <c r="F20">
        <v>7288</v>
      </c>
      <c r="G20">
        <v>71005</v>
      </c>
    </row>
    <row r="21" spans="1:7">
      <c r="A21" t="s">
        <v>455</v>
      </c>
      <c r="B21" t="s">
        <v>285</v>
      </c>
      <c r="C21" t="s">
        <v>285</v>
      </c>
      <c r="D21" t="s">
        <v>442</v>
      </c>
      <c r="E21">
        <v>93321</v>
      </c>
      <c r="F21">
        <v>97728</v>
      </c>
      <c r="G21">
        <v>115205</v>
      </c>
    </row>
    <row r="22" spans="1:7">
      <c r="A22" t="s">
        <v>456</v>
      </c>
      <c r="B22" t="s">
        <v>286</v>
      </c>
      <c r="C22" t="s">
        <v>286</v>
      </c>
      <c r="D22" t="s">
        <v>457</v>
      </c>
    </row>
    <row r="23" spans="1:7">
      <c r="A23" t="s">
        <v>458</v>
      </c>
      <c r="B23" t="s">
        <v>287</v>
      </c>
      <c r="C23" t="s">
        <v>287</v>
      </c>
      <c r="D23" t="s">
        <v>457</v>
      </c>
      <c r="E23">
        <v>-108730</v>
      </c>
      <c r="F23">
        <v>-73308</v>
      </c>
      <c r="G23">
        <v>-107271</v>
      </c>
    </row>
    <row r="24" spans="1:7">
      <c r="A24" t="s">
        <v>459</v>
      </c>
      <c r="D24" t="s">
        <v>457</v>
      </c>
      <c r="E24">
        <v>-24624</v>
      </c>
      <c r="F24">
        <v>-1150</v>
      </c>
      <c r="G24">
        <v>-60</v>
      </c>
    </row>
    <row r="25" spans="1:7">
      <c r="A25" t="s">
        <v>460</v>
      </c>
      <c r="B25" t="s">
        <v>296</v>
      </c>
      <c r="C25" t="s">
        <v>296</v>
      </c>
      <c r="D25" t="s">
        <v>457</v>
      </c>
      <c r="E25">
        <v>-133354</v>
      </c>
      <c r="F25">
        <v>-74458</v>
      </c>
      <c r="G25">
        <v>-107331</v>
      </c>
    </row>
    <row r="26" spans="1:7">
      <c r="A26" t="s">
        <v>461</v>
      </c>
      <c r="B26" t="s">
        <v>297</v>
      </c>
      <c r="C26" t="s">
        <v>297</v>
      </c>
      <c r="D26" t="s">
        <v>462</v>
      </c>
    </row>
    <row r="27" spans="1:7">
      <c r="A27" t="s">
        <v>463</v>
      </c>
      <c r="B27" t="s">
        <v>298</v>
      </c>
      <c r="C27" t="s">
        <v>298</v>
      </c>
      <c r="D27" t="s">
        <v>462</v>
      </c>
      <c r="E27">
        <v>195716</v>
      </c>
    </row>
    <row r="28" spans="1:7">
      <c r="A28" t="s">
        <v>464</v>
      </c>
      <c r="D28" t="s">
        <v>457</v>
      </c>
      <c r="E28">
        <v>-23969</v>
      </c>
    </row>
    <row r="29" spans="1:7">
      <c r="A29" t="s">
        <v>465</v>
      </c>
      <c r="D29" t="s">
        <v>457</v>
      </c>
      <c r="E29">
        <v>15000</v>
      </c>
      <c r="G29">
        <v>5000</v>
      </c>
    </row>
    <row r="30" spans="1:7">
      <c r="A30" t="s">
        <v>466</v>
      </c>
      <c r="B30" t="s">
        <v>302</v>
      </c>
      <c r="C30" t="s">
        <v>302</v>
      </c>
      <c r="D30" t="s">
        <v>462</v>
      </c>
      <c r="E30">
        <v>-15875</v>
      </c>
      <c r="F30">
        <v>-16094</v>
      </c>
      <c r="G30">
        <v>-5656</v>
      </c>
    </row>
    <row r="31" spans="1:7">
      <c r="A31" t="s">
        <v>467</v>
      </c>
      <c r="B31" t="s">
        <v>298</v>
      </c>
      <c r="C31" t="s">
        <v>298</v>
      </c>
      <c r="D31" t="s">
        <v>462</v>
      </c>
      <c r="E31">
        <v>9979</v>
      </c>
      <c r="F31">
        <v>9244</v>
      </c>
      <c r="G31">
        <v>2984</v>
      </c>
    </row>
    <row r="32" spans="1:7">
      <c r="A32" t="s">
        <v>468</v>
      </c>
      <c r="B32" t="s">
        <v>469</v>
      </c>
      <c r="C32" t="s">
        <v>469</v>
      </c>
      <c r="D32" t="s">
        <v>462</v>
      </c>
      <c r="E32">
        <v>-6181</v>
      </c>
      <c r="F32">
        <v>-4207</v>
      </c>
      <c r="G32">
        <v>-2212</v>
      </c>
    </row>
    <row r="33" spans="1:7">
      <c r="A33" t="s">
        <v>470</v>
      </c>
      <c r="B33" t="s">
        <v>302</v>
      </c>
      <c r="C33" t="s">
        <v>302</v>
      </c>
      <c r="D33" t="s">
        <v>462</v>
      </c>
      <c r="E33">
        <v>-10536</v>
      </c>
      <c r="F33">
        <v>-4872</v>
      </c>
      <c r="G33">
        <v>-2827</v>
      </c>
    </row>
    <row r="34" spans="1:7">
      <c r="A34" t="s">
        <v>471</v>
      </c>
      <c r="B34" t="s">
        <v>469</v>
      </c>
      <c r="C34" t="s">
        <v>469</v>
      </c>
      <c r="D34" t="s">
        <v>457</v>
      </c>
      <c r="E34">
        <v>-695</v>
      </c>
      <c r="G34">
        <v>-124</v>
      </c>
    </row>
    <row r="35" spans="1:7">
      <c r="A35" t="s">
        <v>472</v>
      </c>
      <c r="B35" t="s">
        <v>318</v>
      </c>
      <c r="C35" t="s">
        <v>318</v>
      </c>
      <c r="D35" t="s">
        <v>457</v>
      </c>
      <c r="E35">
        <v>-614</v>
      </c>
      <c r="F35">
        <v>-125</v>
      </c>
      <c r="G35">
        <v>-286</v>
      </c>
    </row>
    <row r="36" spans="1:7">
      <c r="A36" t="s">
        <v>473</v>
      </c>
      <c r="B36" t="s">
        <v>311</v>
      </c>
      <c r="C36" t="s">
        <v>311</v>
      </c>
      <c r="D36" t="s">
        <v>462</v>
      </c>
      <c r="E36">
        <v>162825</v>
      </c>
      <c r="F36">
        <v>-16054</v>
      </c>
      <c r="G36">
        <v>-3121</v>
      </c>
    </row>
    <row r="37" spans="1:7">
      <c r="A37" t="s">
        <v>474</v>
      </c>
      <c r="B37" t="s">
        <v>313</v>
      </c>
      <c r="C37" t="s">
        <v>313</v>
      </c>
      <c r="D37" t="s">
        <v>462</v>
      </c>
      <c r="E37">
        <v>-65</v>
      </c>
      <c r="F37">
        <v>-16</v>
      </c>
      <c r="G37">
        <v>14</v>
      </c>
    </row>
    <row r="38" spans="1:7">
      <c r="A38" t="s">
        <v>475</v>
      </c>
      <c r="B38" t="s">
        <v>476</v>
      </c>
      <c r="C38" t="s">
        <v>312</v>
      </c>
      <c r="D38" t="s">
        <v>462</v>
      </c>
      <c r="E38">
        <v>122727</v>
      </c>
      <c r="F38">
        <v>7200</v>
      </c>
      <c r="G38">
        <v>4767</v>
      </c>
    </row>
    <row r="39" spans="1:7">
      <c r="A39" t="s">
        <v>477</v>
      </c>
      <c r="B39" t="s">
        <v>478</v>
      </c>
      <c r="C39" t="s">
        <v>315</v>
      </c>
      <c r="D39" t="s">
        <v>462</v>
      </c>
      <c r="E39">
        <v>26685</v>
      </c>
      <c r="F39">
        <v>19485</v>
      </c>
      <c r="G39">
        <v>14718</v>
      </c>
    </row>
    <row r="40" spans="1:7">
      <c r="A40" t="s">
        <v>479</v>
      </c>
      <c r="B40" t="s">
        <v>316</v>
      </c>
      <c r="C40" t="s">
        <v>316</v>
      </c>
      <c r="D40" t="s">
        <v>462</v>
      </c>
      <c r="E40">
        <v>149412</v>
      </c>
      <c r="F40">
        <v>26685</v>
      </c>
      <c r="G40">
        <v>19485</v>
      </c>
    </row>
    <row r="41" spans="1:7">
      <c r="A41" t="s">
        <v>480</v>
      </c>
      <c r="D41" t="s">
        <v>462</v>
      </c>
    </row>
    <row r="42" spans="1:7">
      <c r="A42" t="s">
        <v>481</v>
      </c>
      <c r="D42" t="s">
        <v>462</v>
      </c>
      <c r="F42">
        <v>239</v>
      </c>
    </row>
    <row r="43" spans="1:7">
      <c r="A43" t="s">
        <v>482</v>
      </c>
      <c r="B43" t="s">
        <v>483</v>
      </c>
      <c r="C43" t="s">
        <v>247</v>
      </c>
      <c r="D43" t="s">
        <v>442</v>
      </c>
      <c r="E43">
        <v>565</v>
      </c>
      <c r="F43">
        <v>304</v>
      </c>
      <c r="G43">
        <v>163</v>
      </c>
    </row>
    <row r="44" spans="1:7">
      <c r="A44" t="s">
        <v>484</v>
      </c>
      <c r="D44" t="s">
        <v>462</v>
      </c>
    </row>
    <row r="45" spans="1:7">
      <c r="A45" t="s">
        <v>485</v>
      </c>
      <c r="D45" t="s">
        <v>462</v>
      </c>
      <c r="E45">
        <v>37275</v>
      </c>
      <c r="F45">
        <v>20554</v>
      </c>
      <c r="G45">
        <v>16976</v>
      </c>
    </row>
    <row r="46" spans="1:7">
      <c r="A46" t="s">
        <v>486</v>
      </c>
      <c r="B46" t="s">
        <v>287</v>
      </c>
      <c r="C46" t="s">
        <v>287</v>
      </c>
      <c r="D46" t="s">
        <v>457</v>
      </c>
      <c r="E46">
        <v>5068</v>
      </c>
      <c r="F46">
        <v>7944</v>
      </c>
      <c r="G46">
        <v>6629</v>
      </c>
    </row>
    <row r="47" spans="1:7">
      <c r="A47" t="s">
        <v>487</v>
      </c>
      <c r="D47" t="s">
        <v>462</v>
      </c>
      <c r="E47">
        <v>789</v>
      </c>
      <c r="F47">
        <v>696</v>
      </c>
      <c r="G47">
        <v>727</v>
      </c>
    </row>
    <row r="48" spans="1:7">
      <c r="A48" t="s">
        <v>488</v>
      </c>
      <c r="D48" t="s">
        <v>462</v>
      </c>
      <c r="E48">
        <v>4913</v>
      </c>
      <c r="G48">
        <v>1150</v>
      </c>
    </row>
    <row r="49" spans="1:5">
      <c r="A49" t="s">
        <v>489</v>
      </c>
      <c r="D49" t="s">
        <v>462</v>
      </c>
      <c r="E49">
        <v>164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795630-ED72-441D-A16B-84DBC2117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B64B1E-6075-4EDF-ADFA-849BFE8646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8FE4DD4-039E-40E8-B792-E4F2072E1E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2021-10-22T08:35:46Z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