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97" i="1"/>
  <c r="F209" i="1"/>
  <c r="G187" i="1"/>
  <c r="F187" i="1"/>
  <c r="G166" i="1"/>
  <c r="F166" i="1"/>
  <c r="G184" i="1"/>
  <c r="F184" i="1"/>
  <c r="G92" i="1"/>
  <c r="F92" i="1"/>
  <c r="G76" i="1"/>
  <c r="G36" i="1"/>
  <c r="F36" i="1"/>
  <c r="G432" i="1" l="1"/>
  <c r="G433" i="1" s="1"/>
  <c r="F432" i="1"/>
  <c r="F433" i="1" s="1"/>
  <c r="G418" i="1"/>
  <c r="G417" i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L371" i="1"/>
  <c r="N370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66" i="1" s="1"/>
  <c r="F12" i="1"/>
  <c r="H373" i="1"/>
  <c r="F384" i="1"/>
  <c r="F13" i="1"/>
  <c r="F377" i="1"/>
  <c r="F353" i="1"/>
  <c r="F355" i="1" s="1"/>
  <c r="F357" i="1" s="1"/>
  <c r="F385" i="1"/>
  <c r="F383" i="1"/>
  <c r="F382" i="1"/>
  <c r="G383" i="1"/>
  <c r="G382" i="1"/>
  <c r="G326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J383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14" i="1" l="1"/>
  <c r="G14" i="1"/>
  <c r="G376" i="1"/>
  <c r="F366" i="1"/>
  <c r="F376" i="1"/>
  <c r="G353" i="1"/>
  <c r="G355" i="1" s="1"/>
  <c r="G357" i="1" s="1"/>
  <c r="G385" i="1"/>
  <c r="G378" i="1"/>
  <c r="G370" i="1"/>
  <c r="G59" i="1"/>
  <c r="G67" i="1" s="1"/>
  <c r="G71" i="1" s="1"/>
  <c r="F378" i="1"/>
  <c r="F370" i="1"/>
  <c r="F59" i="1"/>
  <c r="F67" i="1" s="1"/>
  <c r="F71" i="1" s="1"/>
  <c r="G373" i="1" l="1"/>
  <c r="G83" i="1"/>
  <c r="G372" i="1"/>
  <c r="G6" i="1"/>
  <c r="F373" i="1"/>
  <c r="F83" i="1"/>
  <c r="F6" i="1"/>
  <c r="F372" i="1"/>
  <c r="F365" i="1" l="1"/>
  <c r="F371" i="1"/>
  <c r="G371" i="1"/>
  <c r="G365" i="1"/>
</calcChain>
</file>

<file path=xl/sharedStrings.xml><?xml version="1.0" encoding="utf-8"?>
<sst xmlns="http://schemas.openxmlformats.org/spreadsheetml/2006/main" count="1009" uniqueCount="565">
  <si>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</si>
  <si>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</si>
  <si>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</si>
  <si>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</si>
  <si>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</si>
  <si>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</si>
  <si>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</si>
  <si>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</si>
  <si>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</si>
  <si>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</si>
  <si>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</si>
  <si>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</si>
  <si>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</si>
  <si>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</si>
  <si>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</si>
  <si>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</si>
  <si>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</si>
  <si>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</si>
  <si>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</si>
  <si>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</si>
  <si>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</si>
  <si>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</si>
  <si>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</si>
  <si>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</si>
  <si>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</si>
  <si>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</si>
  <si>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</si>
  <si>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</si>
  <si>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</si>
  <si>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</si>
  <si>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</si>
  <si>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</si>
  <si>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</si>
  <si>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</si>
  <si>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</si>
  <si>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</si>
  <si>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</si>
  <si>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</si>
  <si>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</si>
  <si>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</si>
  <si>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</si>
  <si>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</si>
  <si>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</si>
  <si>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</si>
  <si>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</si>
  <si>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</si>
  <si>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</si>
  <si>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</si>
  <si>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</si>
  <si>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</si>
  <si>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</si>
  <si>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</si>
  <si>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</si>
  <si>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</si>
  <si>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</si>
  <si>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</si>
  <si>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</si>
  <si>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</si>
  <si>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</si>
  <si>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</si>
  <si>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</si>
  <si>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</si>
  <si>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</si>
  <si>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</si>
  <si>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</si>
  <si>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</si>
  <si>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</si>
  <si>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</si>
  <si>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</si>
  <si>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</si>
  <si>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</si>
  <si>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</si>
  <si>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</si>
  <si>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</si>
  <si>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</si>
  <si>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</si>
  <si>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</si>
  <si>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</si>
  <si>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</si>
  <si>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</si>
  <si>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</si>
  <si>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</si>
  <si>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</si>
  <si>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</si>
  <si>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</si>
  <si>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</si>
  <si>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</si>
  <si>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</si>
  <si>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</si>
  <si>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</si>
  <si>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</si>
  <si>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</si>
  <si>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</si>
  <si>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</si>
  <si>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</si>
  <si>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</si>
  <si>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</si>
  <si>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</si>
  <si>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</si>
  <si>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</si>
  <si>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</si>
  <si>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</si>
  <si>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</si>
  <si>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</si>
  <si>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</si>
  <si>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</si>
  <si>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</si>
  <si>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</si>
  <si>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</si>
  <si>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</si>
  <si>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</si>
  <si>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</si>
  <si>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</si>
  <si>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</si>
  <si>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</si>
  <si>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</si>
  <si>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</si>
  <si>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</si>
  <si>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</si>
  <si>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</si>
  <si>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</si>
  <si>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</si>
  <si>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</si>
  <si>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</si>
  <si>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</si>
  <si>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</si>
  <si>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</si>
  <si>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</si>
  <si>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</si>
  <si>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</si>
  <si>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</si>
  <si>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</si>
  <si>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</si>
  <si>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</si>
  <si>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</si>
  <si>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</si>
  <si>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</si>
  <si>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</si>
  <si>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</si>
  <si>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</si>
  <si>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</si>
  <si>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</si>
  <si>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</si>
  <si>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</si>
  <si>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</si>
  <si>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</si>
  <si>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</si>
  <si>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</si>
  <si>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</si>
  <si>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</si>
  <si>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</si>
  <si>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</si>
  <si>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</si>
  <si>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</si>
  <si>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</si>
  <si>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</si>
  <si>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</si>
  <si>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</si>
  <si>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</si>
  <si>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</si>
  <si>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</si>
  <si>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</si>
  <si>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</si>
  <si>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</si>
  <si>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</si>
  <si>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</si>
  <si>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</si>
  <si>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</si>
  <si>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</si>
  <si>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</si>
  <si>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</si>
  <si>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</si>
  <si>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</si>
  <si>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</si>
  <si>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</si>
  <si>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</si>
  <si>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</si>
  <si>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</si>
  <si>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</si>
  <si>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</si>
  <si>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</si>
  <si>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</si>
  <si>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</si>
  <si>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</si>
  <si>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</si>
  <si>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</si>
  <si>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</si>
  <si>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</si>
  <si>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</si>
  <si>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</si>
  <si>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</si>
  <si>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</si>
  <si>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</si>
  <si>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</si>
  <si>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</si>
  <si>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</si>
  <si>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</si>
  <si>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</si>
  <si>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</si>
  <si>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</si>
  <si>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</si>
  <si>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</si>
  <si>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</si>
  <si>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</si>
  <si>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</si>
  <si>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</si>
  <si>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</si>
  <si>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</si>
  <si>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</si>
  <si>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</si>
  <si>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</si>
  <si>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</si>
  <si>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</si>
  <si>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</si>
  <si>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</si>
  <si>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</si>
  <si>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</si>
  <si>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</si>
  <si>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</si>
  <si>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</si>
  <si>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</si>
  <si>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</si>
  <si>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</si>
  <si>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</si>
  <si>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</si>
  <si>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</si>
  <si>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</si>
  <si>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</si>
  <si>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</si>
  <si>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</si>
  <si>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</si>
  <si>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</si>
  <si>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</si>
  <si>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</si>
  <si>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</si>
  <si>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</si>
  <si>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</si>
  <si>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</si>
  <si>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</si>
  <si>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</si>
  <si>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</si>
  <si>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</si>
  <si>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</si>
  <si>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</si>
  <si>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</si>
  <si>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</si>
  <si>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</si>
  <si>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</si>
  <si>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</si>
  <si>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</si>
  <si>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</si>
  <si>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</si>
  <si>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</si>
  <si>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</si>
  <si>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</si>
  <si>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</si>
  <si>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</si>
  <si>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</si>
  <si>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</si>
  <si>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</si>
  <si>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</si>
  <si>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</si>
  <si>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</si>
  <si>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</si>
  <si>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</si>
  <si>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</si>
  <si>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</si>
  <si>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</si>
  <si>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</si>
  <si>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</si>
  <si>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</si>
  <si>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</si>
  <si>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</si>
  <si>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</si>
  <si>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</si>
  <si>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</si>
  <si>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</si>
  <si>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</si>
  <si>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</si>
  <si>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</si>
  <si>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</si>
  <si>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</si>
  <si>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</si>
  <si>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</si>
  <si>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</si>
  <si>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</si>
  <si>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</si>
  <si>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</si>
  <si>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</si>
  <si>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</si>
  <si>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</si>
  <si>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</si>
  <si>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</si>
  <si>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</si>
  <si>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</si>
  <si>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</si>
  <si>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</si>
  <si>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</si>
  <si>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</si>
  <si>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</si>
  <si>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</si>
  <si>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</si>
  <si>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</si>
  <si>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</si>
  <si>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</si>
  <si>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</si>
  <si>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</si>
  <si>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</si>
  <si>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</si>
  <si>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</si>
  <si>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</si>
  <si>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</si>
  <si>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</si>
  <si>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</si>
  <si>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</si>
  <si>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</si>
  <si>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</si>
  <si>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</si>
  <si>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</si>
  <si>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</si>
  <si>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</si>
  <si>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</si>
  <si>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</si>
  <si>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</si>
  <si>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</si>
  <si>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</si>
  <si>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</si>
  <si>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</si>
  <si>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</si>
  <si>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</si>
  <si>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</si>
  <si>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</si>
  <si>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</si>
  <si>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</si>
  <si>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</si>
  <si>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</si>
  <si>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</si>
  <si>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</si>
  <si>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</si>
  <si>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</si>
  <si>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</si>
  <si>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</si>
  <si>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</si>
  <si>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</si>
  <si>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</si>
  <si>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</si>
  <si>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</si>
  <si>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</si>
  <si>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</si>
  <si>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</si>
  <si>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</si>
  <si>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</si>
  <si>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</si>
  <si>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</si>
  <si>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</si>
  <si>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</si>
  <si>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</si>
  <si>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</si>
  <si>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</si>
  <si>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</si>
  <si>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</si>
  <si>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</si>
  <si>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</si>
  <si>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</si>
  <si>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</si>
  <si>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</si>
  <si>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</si>
  <si>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</si>
  <si>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</si>
  <si>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</si>
  <si>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</si>
  <si>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</si>
  <si>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</si>
  <si>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</si>
  <si>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data)</t>
  </si>
  <si>
    <t>Assets</t>
  </si>
  <si>
    <t>Current assets:</t>
  </si>
  <si>
    <t>Cash and cash equivalents</t>
  </si>
  <si>
    <t>Restricted cash</t>
  </si>
  <si>
    <t>Accounts receivable, net of allowances of $1,597 and $1,991, respectively ($4,024 and $2,899 of accounts receivable attributable to related parties, respectively)</t>
  </si>
  <si>
    <t>Prepaid expenses and other current assets ($484 and $- attributable to related parties)</t>
  </si>
  <si>
    <t>Insurance recoverable on litigation settlements</t>
  </si>
  <si>
    <t>Total current assets</t>
  </si>
  <si>
    <t>Property and equipment, net</t>
  </si>
  <si>
    <t>Property and Equipment</t>
  </si>
  <si>
    <t>Other non-current assets ($65 and $- attributable to related parties)</t>
  </si>
  <si>
    <t>Deferred tax assets</t>
  </si>
  <si>
    <t>Intangible assets, net</t>
  </si>
  <si>
    <t>Other Intangibles</t>
  </si>
  <si>
    <t>Goodwill</t>
  </si>
  <si>
    <t>Total assets</t>
  </si>
  <si>
    <t>Liabilities and Stockholders' Equity</t>
  </si>
  <si>
    <t>Current liabilities:</t>
  </si>
  <si>
    <t>Accounts payable ($1,878 and $2,715 attributable to related parties, respectively)</t>
  </si>
  <si>
    <t>Accounts payable</t>
  </si>
  <si>
    <t>Accrued expenses ($4,478 and $5,857 attributable to related parties, respectively)</t>
  </si>
  <si>
    <t>Accruals</t>
  </si>
  <si>
    <t>Accrued litigation settlements</t>
  </si>
  <si>
    <t>Other current liabilities</t>
  </si>
  <si>
    <t>Customer advances</t>
  </si>
  <si>
    <t>Accrued Revenue</t>
  </si>
  <si>
    <t>Contract liability ($2,521 and $2,755 attributable to related parties, respectively)</t>
  </si>
  <si>
    <t>Deferred rent</t>
  </si>
  <si>
    <t>Capital lease obligations</t>
  </si>
  <si>
    <t>Total current liabilities</t>
  </si>
  <si>
    <t>Financing derivatives (related parties)</t>
  </si>
  <si>
    <t>Senior secured convertible notes (related parties)</t>
  </si>
  <si>
    <t>Deferred tax liabilities</t>
  </si>
  <si>
    <t>Other non-current liabilities ($251 and $- attributable to related parties)</t>
  </si>
  <si>
    <t>Total liabilities</t>
  </si>
  <si>
    <t>Commitments and contingencies</t>
  </si>
  <si>
    <t>Stockholders equity:</t>
  </si>
  <si>
    <t>Preferred stock, $0.001 par value per share; 5,000,000 shares authorized at December 31, 2018 and 2017;</t>
  </si>
  <si>
    <t>no shares issued or outstanding as of December 31, 2018 or 2017</t>
  </si>
  <si>
    <t>Common stock, $0.001 par value per share; 150,000,000 shares authorized as of December 31, 2018 and</t>
  </si>
  <si>
    <t>100,000,000 shares authorized as of December 31, 2017; 66,154,626 shares issued and 59,389,830 shares</t>
  </si>
  <si>
    <t>outstanding as of December 31, 2018, and 60,053,843 shares issued and 57,289,047 shares outstanding as of December 31, 2017</t>
  </si>
  <si>
    <t>Additional paid-in capital</t>
  </si>
  <si>
    <t>Accumulated other comprehensive loss</t>
  </si>
  <si>
    <t>Accumulated deficit</t>
  </si>
  <si>
    <t>Treasury stock, at cost, 6,764,796 and 2,764,796 shares as of December 31, 2018 and 2017, respectively</t>
  </si>
  <si>
    <t>Treasury Stock</t>
  </si>
  <si>
    <t>Total stockholders equity</t>
  </si>
  <si>
    <t>Revenues (1)</t>
  </si>
  <si>
    <t>Revenue</t>
  </si>
  <si>
    <t>Cost of revenues (1) (2) (3)</t>
  </si>
  <si>
    <t>Selling and marketing (1) (2) (3)</t>
  </si>
  <si>
    <t>Selling and distribution expenses</t>
  </si>
  <si>
    <t>Research and development (1) (2) (3)</t>
  </si>
  <si>
    <t>General and administrative (1) (2) (3)</t>
  </si>
  <si>
    <t>Investigation and audit related (1)</t>
  </si>
  <si>
    <t>Amortization of intangible assets</t>
  </si>
  <si>
    <t>Amortisation of assets</t>
  </si>
  <si>
    <t>Gain on asset dispositions</t>
  </si>
  <si>
    <t>Settlement of litigation, net</t>
  </si>
  <si>
    <t>Restructuring (2)</t>
  </si>
  <si>
    <t>Total expenses from operations</t>
  </si>
  <si>
    <t>Loss from operations</t>
  </si>
  <si>
    <t>Operating Profit</t>
  </si>
  <si>
    <t>Interest expense, net (1)</t>
  </si>
  <si>
    <t>Other (expense) income, net</t>
  </si>
  <si>
    <t>Other Income - net</t>
  </si>
  <si>
    <t>Gain (loss) from foreign currency transactions</t>
  </si>
  <si>
    <t>Loss before income taxes</t>
  </si>
  <si>
    <t>Profit before Zakat</t>
  </si>
  <si>
    <t>Income tax (provision) benefit</t>
  </si>
  <si>
    <t>Net loss</t>
  </si>
  <si>
    <t>Net loss per common share:</t>
  </si>
  <si>
    <t>Basic and diluted</t>
  </si>
  <si>
    <t>Weighted-average number of shares used in per share calculation - Common</t>
  </si>
  <si>
    <t>Stock:</t>
  </si>
  <si>
    <t>Comprehensive loss:</t>
  </si>
  <si>
    <t>Total Other Comprehensive Loss</t>
  </si>
  <si>
    <t>Total Other Comprehensive Income</t>
  </si>
  <si>
    <t>Other comprehensive (loss) income:</t>
  </si>
  <si>
    <t>Foreign currency cumulative translation adjustment</t>
  </si>
  <si>
    <t>Other</t>
  </si>
  <si>
    <t>Total comprehensive loss</t>
  </si>
  <si>
    <t>Total Comprehensive Loss</t>
  </si>
  <si>
    <t>Total Comprehensive Income</t>
  </si>
  <si>
    <t>(1) Transactions with related parties are included in the line items above as follows (refer to Footnote 16, Related Party</t>
  </si>
  <si>
    <t>Transactions, of the Notes to Consolidated Financial Statements for additional information):</t>
  </si>
  <si>
    <t>Revenues</t>
  </si>
  <si>
    <t>Cost of revenues</t>
  </si>
  <si>
    <t>Selling and marketing</t>
  </si>
  <si>
    <t>Research and development</t>
  </si>
  <si>
    <t>General and administrative</t>
  </si>
  <si>
    <t>Investigation and audit related</t>
  </si>
  <si>
    <t>Restructuring</t>
  </si>
  <si>
    <t>Total stock-based compensation expense</t>
  </si>
  <si>
    <t>(3) Excludes amortization of intangible assets, which is presented separately in the Consolidated Statements of Operations and</t>
  </si>
  <si>
    <t>Comprehensive Loss</t>
  </si>
  <si>
    <t>(In thousands)</t>
  </si>
  <si>
    <t>Operating activities:</t>
  </si>
  <si>
    <t>Operating Activities</t>
  </si>
  <si>
    <t>Adjustments to reconcile net loss to net cash used in operating activities:</t>
  </si>
  <si>
    <t>Provision for bad debts</t>
  </si>
  <si>
    <t>Stock-based compensation</t>
  </si>
  <si>
    <t>Deferred tax provision (benefit)</t>
  </si>
  <si>
    <t>Change in fair value of financing derivatives</t>
  </si>
  <si>
    <t>Change in fair value of investment in equity securities</t>
  </si>
  <si>
    <t>Accretion of debt discount</t>
  </si>
  <si>
    <t>Amortization of deferred financing costs</t>
  </si>
  <si>
    <t>Gain on forgiveness of obligation</t>
  </si>
  <si>
    <t>Accrued litigation settlements to be settled in Common Stock</t>
  </si>
  <si>
    <t>Changes in operating assets and liabilities, net of effect of acquisitions:</t>
  </si>
  <si>
    <t>Accounts receivable</t>
  </si>
  <si>
    <t>Prepaid expenses and other assets</t>
  </si>
  <si>
    <t>Accounts payable, accrued expenses, and other liabilities</t>
  </si>
  <si>
    <t>Contract liability and customer advances</t>
  </si>
  <si>
    <t>Net cash used in operating activities</t>
  </si>
  <si>
    <t>Investing activities:</t>
  </si>
  <si>
    <t>Investing Activities</t>
  </si>
  <si>
    <t>Net cash received from disposition of assets</t>
  </si>
  <si>
    <t>Acquisitions, net of cash acquired</t>
  </si>
  <si>
    <t>Acquisitions, net of cash acquired (related party)</t>
  </si>
  <si>
    <t>Sales of marketable securities</t>
  </si>
  <si>
    <t>Purchases of property and equipment</t>
  </si>
  <si>
    <t>Capitalized internal-use software costs</t>
  </si>
  <si>
    <t>Net cash (used in) provided by investing activities</t>
  </si>
  <si>
    <t>Financing activities:</t>
  </si>
  <si>
    <t>Financing Activities</t>
  </si>
  <si>
    <t>Proceeds from borrowings on senior secured convertible notes (related party)</t>
  </si>
  <si>
    <t>Debt issuance costs</t>
  </si>
  <si>
    <t>Finance Costs</t>
  </si>
  <si>
    <t>Financing proceeds received on subscription receivable (related party)</t>
  </si>
  <si>
    <t>Proceeds from the exercise of stock options</t>
  </si>
  <si>
    <t>Payments for taxes related to net share settlement of equity awards</t>
  </si>
  <si>
    <t>Repurchase of common stock (treasury shares)</t>
  </si>
  <si>
    <t>Principal payments on capital lease and software license arrangements</t>
  </si>
  <si>
    <t>Net cash provided by (used in) financing activities</t>
  </si>
  <si>
    <t>Effect of exchange rate changes on cash, cash equivalents and restricted cash</t>
  </si>
  <si>
    <t>Net increase (decrease)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</si>
  <si>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</si>
  <si>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</si>
  <si>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</si>
  <si>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</si>
  <si>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</si>
  <si>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</si>
  <si>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</si>
  <si>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</si>
  <si>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administrative expenses</t>
  </si>
  <si>
    <t>property, plant and equipment</t>
  </si>
  <si>
    <t>accumulated depreciation and amortisation</t>
  </si>
  <si>
    <t>long term accruals</t>
  </si>
  <si>
    <t>ordinary shares</t>
  </si>
  <si>
    <t>additional paid-in capital</t>
  </si>
  <si>
    <t>changed value</t>
  </si>
  <si>
    <t>cost of goods sold</t>
  </si>
  <si>
    <t>revenues</t>
  </si>
  <si>
    <t>cost of revenues</t>
  </si>
  <si>
    <t>deleted value</t>
  </si>
  <si>
    <t>added value</t>
  </si>
  <si>
    <t>selling and marketing</t>
  </si>
  <si>
    <t>research and development</t>
  </si>
  <si>
    <t>general and administrative</t>
  </si>
  <si>
    <t>investigation and audit related</t>
  </si>
  <si>
    <t>settlement of litigation, net</t>
  </si>
  <si>
    <t>restructuring</t>
  </si>
  <si>
    <t>sales and distribution expenses</t>
  </si>
  <si>
    <t>other operating expenses</t>
  </si>
  <si>
    <t>other (expense) income, net</t>
  </si>
  <si>
    <t>foreign currency translation</t>
  </si>
  <si>
    <t>gain (loss) from foreign currency transactions</t>
  </si>
  <si>
    <t>reversed signs from pdf sign</t>
  </si>
  <si>
    <t>foreign currency cumulative translation adjustment</t>
  </si>
  <si>
    <t>other</t>
  </si>
  <si>
    <t>Computer equipment (including capital leases of $76,859 and $77,606, respectively)</t>
  </si>
  <si>
    <t>Computer software (including internally-developed software of $9,608 and $-, respectively)</t>
  </si>
  <si>
    <t>office equipment and furniture</t>
  </si>
  <si>
    <t>automobiles (including capital leases of</t>
  </si>
  <si>
    <t>leasehold improvements</t>
  </si>
  <si>
    <t>Less: accumulated depreciation and amortization (including capital leases of $74,762 and $70,530, respectively)</t>
  </si>
  <si>
    <t>vehicles</t>
  </si>
  <si>
    <t>leased assets</t>
  </si>
  <si>
    <t>restricted cash</t>
  </si>
  <si>
    <t>insurance recoverable on litigation settlements</t>
  </si>
  <si>
    <t xml:space="preserve">Accounts payable ($1,878 and $2,715 attributable to related parties, respectively) </t>
  </si>
  <si>
    <t>accrued litigation settlements</t>
  </si>
  <si>
    <t>other current liabilities</t>
  </si>
  <si>
    <t>deferred rent</t>
  </si>
  <si>
    <t>capital lease obligations</t>
  </si>
  <si>
    <t>senior secured convertible notes (related parties)</t>
  </si>
  <si>
    <t>financing derivatives (related parties)</t>
  </si>
  <si>
    <t>Common stock, $0.001 par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</si>
</sst>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A9-45C9-9BDF-E6704FE671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5-4D23-98BB-9DE598F99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A0-47DD-A130-3DAF39218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0-4380-9925-56EF7C3C63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32-4500-8684-969D7887D8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B3-4B2C-ABEE-84DB1CC45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51-44E0-BAC9-228E63BF9A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78-4861-B670-4E4FCF513B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91-4880-B5E4-B3DD6A835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A-445B-9C59-41353C2E8D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1D-454E-8F08-73AC0AF4C3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09-44D0-B96A-B11454051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D7-4D00-9BB6-7626754D79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93-4812-AA94-110DBB02CE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77-4EDA-A101-440C7046F4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-159268</v>
      </c>
      <c r="G6" s="7">
        <f t="shared" ref="G6:O6" si="1">IF(G4=$BF$1,"",G71)</f>
        <v>-281393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808364</v>
      </c>
      <c r="G7" s="7">
        <f t="shared" ref="G7:O7" si="2">IF(G4=$BF$1,"",G128)</f>
        <v>842885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145779</v>
      </c>
      <c r="G8" s="7">
        <f t="shared" ref="G8:O8" si="3">IF(G4=$BF$1,"",G161)</f>
        <v>179554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168936</v>
      </c>
      <c r="G9" s="7">
        <f t="shared" ref="G9:O9" si="4">IF(G4=$BF$1,"",G189)</f>
        <v>250490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233640</v>
      </c>
      <c r="G10" s="7">
        <f t="shared" ref="G10:O10" si="5">IF(G4=$BF$1,"",G210)</f>
        <v>115457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551567</v>
      </c>
      <c r="G11" s="7">
        <f t="shared" ref="G11:O11" si="6">IF(G4=$BF$1,"",G227)</f>
        <v>656492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954143</v>
      </c>
      <c r="G12" s="35">
        <f t="shared" ref="G12:O12" si="7">IF(G4=$BF$1,"",SUM(G7:G8))</f>
        <v>1022439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954143</v>
      </c>
      <c r="G13" s="35">
        <f t="shared" ref="G13:O13" si="8">IF(G4=$BF$1,"",SUM(G9:G11))</f>
        <v>1022439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419482</v>
      </c>
      <c r="G24">
        <v>403549</v>
      </c>
      <c r="P24" s="49" t="s">
        <v>527</v>
      </c>
    </row>
    <row r="25" spans="5:16">
      <c r="E25" s="1" t="s">
        <v>27</v>
      </c>
      <c r="F25">
        <v>200220</v>
      </c>
      <c r="G25">
        <v>193605</v>
      </c>
      <c r="P25" s="49" t="s">
        <v>527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219262</v>
      </c>
      <c r="G30" s="7">
        <f>IF(G4=$BF$1,"",G24-G25+ABS(G26)-G27-G28-G29)</f>
        <v>209944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9" t="s">
        <v>531</v>
      </c>
    </row>
    <row r="32" spans="5:16">
      <c r="E32" s="1" t="s">
        <v>34</v>
      </c>
    </row>
    <row r="33" spans="5:16">
      <c r="E33" s="1" t="s">
        <v>35</v>
      </c>
      <c r="F33">
        <v>108395</v>
      </c>
      <c r="G33">
        <v>130509</v>
      </c>
      <c r="P33" s="49" t="s">
        <v>527</v>
      </c>
    </row>
    <row r="34" spans="5:16">
      <c r="E34" s="1" t="s">
        <v>36</v>
      </c>
      <c r="F34">
        <v>84535</v>
      </c>
      <c r="G34">
        <v>74651</v>
      </c>
      <c r="P34" s="49" t="s">
        <v>527</v>
      </c>
    </row>
    <row r="35" spans="5:16">
      <c r="E35" s="1" t="s">
        <v>37</v>
      </c>
      <c r="F35">
        <v>76979</v>
      </c>
      <c r="G35">
        <v>89023</v>
      </c>
      <c r="P35" s="49" t="s">
        <v>527</v>
      </c>
    </row>
    <row r="36" spans="5:16">
      <c r="E36" s="1" t="s">
        <v>38</v>
      </c>
      <c r="F36" s="38">
        <f>38338+5250+11837</f>
        <v>55425</v>
      </c>
      <c r="G36" s="38">
        <f>83398+82533+10510</f>
        <v>176441</v>
      </c>
      <c r="P36" s="49" t="s">
        <v>532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32864</v>
      </c>
      <c r="G41">
        <v>34823</v>
      </c>
      <c r="H41">
        <v>31896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358198</v>
      </c>
      <c r="G43" s="7">
        <f>G32+G33+G34+G35+G36+G37+G38+G39+G40+G41+G42</f>
        <v>505447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-138936</v>
      </c>
      <c r="G44" s="7">
        <f>IF(G4=$BF$1,"",G30+G31-G43)</f>
        <v>-295503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-16465</v>
      </c>
      <c r="G52">
        <v>-661</v>
      </c>
    </row>
    <row r="53" spans="5:16">
      <c r="E53" s="1" t="s">
        <v>55</v>
      </c>
    </row>
    <row r="54" spans="5:16">
      <c r="E54" s="1" t="s">
        <v>56</v>
      </c>
      <c r="F54" s="38">
        <v>-1464</v>
      </c>
      <c r="G54" s="38">
        <v>15205</v>
      </c>
      <c r="P54" s="49" t="s">
        <v>532</v>
      </c>
    </row>
    <row r="55" spans="5:16">
      <c r="E55" s="1" t="s">
        <v>57</v>
      </c>
    </row>
    <row r="56" spans="5:16">
      <c r="E56" s="1" t="s">
        <v>58</v>
      </c>
      <c r="F56"/>
      <c r="G56"/>
      <c r="P56" s="49" t="s">
        <v>531</v>
      </c>
    </row>
    <row r="57" spans="5:16">
      <c r="E57" s="1" t="s">
        <v>59</v>
      </c>
      <c r="F57">
        <v>1303</v>
      </c>
      <c r="G57">
        <v>-3151</v>
      </c>
      <c r="P57" s="49" t="s">
        <v>527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-155562</v>
      </c>
      <c r="G59" s="7">
        <f>IF(G4=$BF$1,"",G44+G45+G46+G47+G48-G49-G50-G51+G52-G53+G54+G55-G56+G57+G58)</f>
        <v>-284110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3706</v>
      </c>
      <c r="G60">
        <v>-2717</v>
      </c>
      <c r="H60">
        <v>4007</v>
      </c>
      <c r="P60" s="49" t="s">
        <v>544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-159268</v>
      </c>
      <c r="G67" s="7">
        <f>IF(G4=$BF$1,"",SUM(G59,-G60,-ABS(G61),-G62,-G66))</f>
        <v>-281393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-159268</v>
      </c>
      <c r="G71" s="7">
        <f t="shared" ref="G71:O71" si="14">IF(G4=$BF$1,"",SUM(G67:G70))</f>
        <v>-281393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-4397</v>
      </c>
      <c r="G76" s="38">
        <f>6168+28</f>
        <v>6196</v>
      </c>
      <c r="P76" s="49" t="s">
        <v>532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-163665</v>
      </c>
      <c r="G83" s="7">
        <f t="shared" ref="G83:O83" si="15">IF(G4=$BF$1,"",SUM(G71:G82))</f>
        <v>-275197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0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107405+18317+4877</f>
        <v>130599</v>
      </c>
      <c r="G92">
        <f>106433+8061+5478</f>
        <v>119972</v>
      </c>
      <c r="P92" s="49" t="s">
        <v>532</v>
      </c>
    </row>
    <row r="93" spans="5:16">
      <c r="E93" s="1" t="s">
        <v>85</v>
      </c>
      <c r="F93" s="38">
        <v>925</v>
      </c>
      <c r="G93" s="38">
        <v>838</v>
      </c>
      <c r="P93" s="49" t="s">
        <v>532</v>
      </c>
    </row>
    <row r="94" spans="5:16">
      <c r="E94" s="1" t="s">
        <v>86</v>
      </c>
      <c r="F94" s="38">
        <v>16430</v>
      </c>
      <c r="G94" s="38">
        <v>15036</v>
      </c>
      <c r="P94" s="49" t="s">
        <v>532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147954</v>
      </c>
      <c r="G98" s="7">
        <f>IF(G4=$BF$1,"",G89+G90+G91+G92+G93+G94+G95+G96)</f>
        <v>135846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-120615</v>
      </c>
      <c r="G99" s="38">
        <v>-106953</v>
      </c>
      <c r="P99" s="49" t="s">
        <v>532</v>
      </c>
    </row>
    <row r="100" spans="5:16">
      <c r="E100" s="6" t="s">
        <v>90</v>
      </c>
      <c r="F100" s="7">
        <f>F98+F99</f>
        <v>27339</v>
      </c>
      <c r="G100" s="7">
        <f t="shared" ref="G100:O100" si="17">IF(G4=$BF$1,"",G98+G99)</f>
        <v>28893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641191</v>
      </c>
      <c r="G101">
        <v>642424</v>
      </c>
    </row>
    <row r="102" spans="5:16">
      <c r="E102" s="1" t="s">
        <v>92</v>
      </c>
      <c r="F102">
        <v>126945</v>
      </c>
      <c r="G102">
        <v>159777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768136</v>
      </c>
      <c r="G104" s="7">
        <f t="shared" ref="G104:O104" si="18">IF(G4=$BF$1,"",G101+G102+G103)</f>
        <v>802201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3991</v>
      </c>
      <c r="G111">
        <v>4532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8898</v>
      </c>
      <c r="G125">
        <v>7259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808364</v>
      </c>
      <c r="G128" s="7">
        <f t="shared" ref="G128:O128" si="19">IF(G4=$BF$1,"",G100+SUM(G104:G126))</f>
        <v>842885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44096</v>
      </c>
      <c r="G130">
        <v>37859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  <c r="F133">
        <v>75609</v>
      </c>
      <c r="G133">
        <v>82029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119705</v>
      </c>
      <c r="G140" s="7">
        <f t="shared" ref="G140:O140" si="20">IF(G4=$BF$1,"",G130+G131+G132+G133+G134+G135+G136+G139)</f>
        <v>119888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19972</v>
      </c>
      <c r="G154">
        <v>15168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  <c r="G158" s="38">
        <v>37232</v>
      </c>
      <c r="P158" s="49" t="s">
        <v>532</v>
      </c>
    </row>
    <row r="159" spans="5:16">
      <c r="E159" s="1" t="s">
        <v>139</v>
      </c>
      <c r="F159" s="38">
        <v>6102</v>
      </c>
      <c r="G159" s="38">
        <v>7266</v>
      </c>
      <c r="P159" s="49" t="s">
        <v>532</v>
      </c>
    </row>
    <row r="160" spans="5:16">
      <c r="E160" s="6" t="s">
        <v>140</v>
      </c>
      <c r="F160" s="7">
        <f>F146+F147+F148+F149+F150+F151+F152+F153+F154+F155+F156+F157+F158+F159</f>
        <v>26074</v>
      </c>
      <c r="G160" s="7">
        <f>IF(G4=$BF$1,"",G146+G147+G148+G149+G150+G151+G152+G153+G154+G155+G156+G157+G158+G159)</f>
        <v>59666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145779</v>
      </c>
      <c r="G161" s="7">
        <f t="shared" ref="G161:O161" si="22">IF(G4=$BF$1,"",G140+G145+G160)</f>
        <v>179554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f>1884+2421</f>
        <v>4305</v>
      </c>
      <c r="G166">
        <f>1239+6248</f>
        <v>7487</v>
      </c>
      <c r="P166" s="49" t="s">
        <v>527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29836+58140+3500</f>
        <v>91476</v>
      </c>
      <c r="G184">
        <f>27889+86031+27718</f>
        <v>141638</v>
      </c>
      <c r="P184" s="49" t="s">
        <v>527</v>
      </c>
    </row>
    <row r="185" spans="5:16">
      <c r="E185" s="12" t="s">
        <v>162</v>
      </c>
      <c r="F185">
        <v>6688</v>
      </c>
      <c r="G185">
        <v>0</v>
      </c>
    </row>
    <row r="187" spans="5:16">
      <c r="E187" s="1" t="s">
        <v>163</v>
      </c>
      <c r="F187">
        <f>64189+2278</f>
        <v>66467</v>
      </c>
      <c r="G187">
        <f>98367+2998</f>
        <v>101365</v>
      </c>
      <c r="P187" s="49" t="s">
        <v>527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168936</v>
      </c>
      <c r="G189" s="7">
        <f t="shared" ref="G189:O189" si="23">IF(G4=$BF$1,"",SUM(G163:G188))</f>
        <v>250490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 s="38">
        <v>1182</v>
      </c>
      <c r="G195" s="38">
        <v>2103</v>
      </c>
      <c r="P195" s="49" t="s">
        <v>532</v>
      </c>
    </row>
    <row r="196" spans="5:16">
      <c r="E196" s="1" t="s">
        <v>171</v>
      </c>
      <c r="F196" s="38">
        <v>177342</v>
      </c>
      <c r="P196" s="49" t="s">
        <v>532</v>
      </c>
    </row>
    <row r="197" spans="5:16">
      <c r="E197" s="1" t="s">
        <v>172</v>
      </c>
      <c r="F197" s="38">
        <v>10304</v>
      </c>
      <c r="G197" s="38">
        <f>90800+9394</f>
        <v>100194</v>
      </c>
      <c r="P197" s="49" t="s">
        <v>532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5527</v>
      </c>
      <c r="G203">
        <v>3641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26100+13185</f>
        <v>39285</v>
      </c>
      <c r="G209">
        <v>9519</v>
      </c>
      <c r="P209" s="49" t="s">
        <v>527</v>
      </c>
    </row>
    <row r="210" spans="5:16">
      <c r="E210" s="6" t="s">
        <v>14</v>
      </c>
      <c r="F210" s="7">
        <f>SUM(F191:F209)</f>
        <v>233640</v>
      </c>
      <c r="G210" s="7">
        <f t="shared" ref="G210:O210" si="24">IF(G4=$BF$1,"",SUM(G191:G209))</f>
        <v>115457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59+1561208</f>
        <v>1561267</v>
      </c>
      <c r="G212">
        <f>60+1407717</f>
        <v>1407777</v>
      </c>
      <c r="P212" s="49" t="s">
        <v>527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-769095</v>
      </c>
      <c r="G217">
        <v>-609091</v>
      </c>
    </row>
    <row r="218" spans="5:16">
      <c r="E218" s="1" t="s">
        <v>188</v>
      </c>
    </row>
    <row r="219" spans="5:16">
      <c r="E219" s="1" t="s">
        <v>189</v>
      </c>
      <c r="F219">
        <v>-10621</v>
      </c>
      <c r="G219">
        <v>-6224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-229984</v>
      </c>
      <c r="G223">
        <v>-135970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551567</v>
      </c>
      <c r="G227" s="7">
        <f t="shared" ref="G227:O227" si="25">IF(G4=$BF$1,"",SUM(G212:G226))</f>
        <v>656492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-159268</v>
      </c>
      <c r="G267">
        <v>-281393</v>
      </c>
      <c r="H267">
        <v>-117173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17259</v>
      </c>
      <c r="G271">
        <v>23339</v>
      </c>
      <c r="H271">
        <v>25439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38631</v>
      </c>
      <c r="G275">
        <v>34823</v>
      </c>
      <c r="H275">
        <v>31896</v>
      </c>
    </row>
    <row r="276" spans="5:8">
      <c r="E276" s="1" t="s">
        <v>241</v>
      </c>
      <c r="F276">
        <v>12783</v>
      </c>
      <c r="G276">
        <v>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37619</v>
      </c>
      <c r="G285">
        <v>17314</v>
      </c>
      <c r="H285">
        <v>46495</v>
      </c>
    </row>
    <row r="286" spans="5:8" ht="25.5" customHeight="1">
      <c r="E286" s="1" t="s">
        <v>249</v>
      </c>
    </row>
    <row r="287" spans="5:8">
      <c r="E287" s="1" t="s">
        <v>250</v>
      </c>
      <c r="F287">
        <v>966</v>
      </c>
      <c r="G287">
        <v>983</v>
      </c>
      <c r="H287">
        <v>1507</v>
      </c>
    </row>
    <row r="288" spans="5:8">
      <c r="E288" s="1" t="s">
        <v>251</v>
      </c>
      <c r="F288">
        <v>2587</v>
      </c>
      <c r="G288">
        <v>-3011</v>
      </c>
      <c r="H288">
        <v>-3297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109845</v>
      </c>
      <c r="G296" s="7">
        <f>IF(G4=$BF$1,"",G271+G272+G273+G274+G275+G276+G277+G278+G279+G280+G281+G282+G283+G284+G285+G286+G287+G288+G289+G290+G291+G292+G293+G294+G295)</f>
        <v>73448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-49423</v>
      </c>
      <c r="G297" s="7">
        <f t="shared" ref="G297:O297" si="27">IF(G4=$BF$1,"",MIN(F267,F268,F269)+F296)</f>
        <v>-49423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-4456</v>
      </c>
      <c r="G302">
        <v>4067</v>
      </c>
      <c r="H302">
        <v>-3928</v>
      </c>
    </row>
    <row r="303" spans="5:15">
      <c r="E303" s="1" t="s">
        <v>265</v>
      </c>
      <c r="F303">
        <v>4707</v>
      </c>
      <c r="G303">
        <v>14529</v>
      </c>
      <c r="H303">
        <v>4009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1565</v>
      </c>
      <c r="G309">
        <v>1013</v>
      </c>
      <c r="H309">
        <v>-393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-4955</v>
      </c>
      <c r="G313">
        <v>85001</v>
      </c>
      <c r="H313">
        <v>-12972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-3139</v>
      </c>
      <c r="G318" s="7">
        <f>IF(G4=$BF$1,"",G299+G300+G301+G302+G303+G304+G305+G306+G307+G308+G309+G310+G311+G312+G313+G314+G315+G316+G317)</f>
        <v>104610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-52562</v>
      </c>
      <c r="G319" s="7">
        <f t="shared" ref="G319:O319" si="28">IF(G4=$BF$1,"",G297+G318)</f>
        <v>55187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-52562</v>
      </c>
      <c r="G326" s="7">
        <f t="shared" ref="G326:O326" si="30">IF(G4=$BF$1,"",G325+G319)</f>
        <v>55187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-4206</v>
      </c>
      <c r="G328">
        <v>-10182</v>
      </c>
      <c r="H328">
        <v>2652</v>
      </c>
    </row>
    <row r="329" spans="5:15">
      <c r="E329" s="1" t="s">
        <v>288</v>
      </c>
    </row>
    <row r="330" spans="5:15">
      <c r="E330" s="1" t="s">
        <v>289</v>
      </c>
      <c r="F330">
        <v>-9608</v>
      </c>
      <c r="G330">
        <v>0</v>
      </c>
      <c r="H330">
        <v>0</v>
      </c>
    </row>
    <row r="331" spans="5:15">
      <c r="E331" s="1" t="s">
        <v>290</v>
      </c>
    </row>
    <row r="332" spans="5:15">
      <c r="E332" s="12" t="s">
        <v>291</v>
      </c>
      <c r="F332">
        <v>0</v>
      </c>
      <c r="G332">
        <v>28436</v>
      </c>
      <c r="H332">
        <v>2188</v>
      </c>
    </row>
    <row r="333" spans="5:15">
      <c r="E333" s="1" t="s">
        <v>292</v>
      </c>
      <c r="F333">
        <v>0</v>
      </c>
      <c r="G333">
        <v>0</v>
      </c>
      <c r="H333">
        <v>42980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-13814</v>
      </c>
      <c r="G337" s="7">
        <f>IF(G4=$BF$1,"",SUM(G328:G336))</f>
        <v>18254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2855</v>
      </c>
      <c r="G339">
        <v>0</v>
      </c>
      <c r="H339">
        <v>-23153</v>
      </c>
    </row>
    <row r="340" spans="5:15">
      <c r="E340" s="1" t="s">
        <v>299</v>
      </c>
      <c r="F340">
        <v>100000</v>
      </c>
      <c r="G340">
        <v>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-9006</v>
      </c>
      <c r="G343">
        <v>-17016</v>
      </c>
      <c r="H343">
        <v>-18838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-10409</v>
      </c>
      <c r="G349">
        <v>-1514</v>
      </c>
      <c r="H349">
        <v>-18292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83440</v>
      </c>
      <c r="G352" s="7">
        <f>IF(G4=$BF$1,"",SUM(G339:G351))</f>
        <v>-18530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17064</v>
      </c>
      <c r="G353" s="7">
        <f t="shared" ref="G353:O353" si="33">IF(G4=$BF$1,"",G326+G337+G352)</f>
        <v>54911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-1657</v>
      </c>
      <c r="G354">
        <v>2453</v>
      </c>
      <c r="H354">
        <v>776</v>
      </c>
    </row>
    <row r="355" spans="5:15">
      <c r="E355" s="6" t="s">
        <v>314</v>
      </c>
      <c r="F355" s="7">
        <f>F353+F354</f>
        <v>15407</v>
      </c>
      <c r="G355" s="7">
        <f t="shared" ref="G355:O355" si="34">IF(G4=$BF$1,"",G353+G354)</f>
        <v>57364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45125</v>
      </c>
      <c r="G356">
        <v>88341</v>
      </c>
      <c r="H356">
        <v>146986</v>
      </c>
    </row>
    <row r="357" spans="5:15">
      <c r="E357" s="6" t="s">
        <v>316</v>
      </c>
      <c r="F357" s="7">
        <f>F355+F356</f>
        <v>60532</v>
      </c>
      <c r="G357" s="7">
        <f t="shared" ref="G357:O357" si="35">IF(G4=$BF$1,"",G355+G356)</f>
        <v>145705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3.9482194231679424E-2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-0.43400155654191824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-6.679713899802335E-2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0.52269704063583178</v>
      </c>
      <c r="G369" s="27">
        <f t="shared" si="41"/>
        <v>0.52024413392177904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-0.33120849047158163</v>
      </c>
      <c r="G370" s="27">
        <f t="shared" si="42"/>
        <v>-0.73226051854917251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-0.37967779308766525</v>
      </c>
      <c r="G371" s="28">
        <f t="shared" si="43"/>
        <v>-0.69729574351565737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-0.16692256821042548</v>
      </c>
      <c r="G372" s="27">
        <f t="shared" si="44"/>
        <v>-0.27521739683247609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-0.28875549117332983</v>
      </c>
      <c r="G373" s="27">
        <f t="shared" si="45"/>
        <v>-0.42863127044960181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0.42192417698395313</v>
      </c>
      <c r="G376" s="30">
        <f t="shared" si="47"/>
        <v>0.3579157289579134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0.72987687805833201</v>
      </c>
      <c r="G377" s="30">
        <f t="shared" si="48"/>
        <v>0.55742796561115748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0.86292442108254008</v>
      </c>
      <c r="G382" s="32">
        <f t="shared" si="51"/>
        <v>0.71681105034133097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0.86292442108254008</v>
      </c>
      <c r="G383" s="32">
        <f t="shared" si="52"/>
        <v>0.71681105034133097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0.26102192546289721</v>
      </c>
      <c r="G384" s="32">
        <f t="shared" si="53"/>
        <v>0.15113976605852528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-0.31113557797035563</v>
      </c>
      <c r="G385" s="32">
        <f t="shared" si="54"/>
        <v>0.22031618028663819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44096</v>
      </c>
      <c r="G418" s="17">
        <f>G130-G417</f>
        <v>37859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516</v>
      </c>
      <c r="B1" s="39" t="s">
        <v>517</v>
      </c>
      <c r="C1" s="39" t="s">
        <v>518</v>
      </c>
      <c r="D1" s="39"/>
    </row>
    <row r="2" spans="1:4">
      <c r="A2" t="s">
        <v>529</v>
      </c>
      <c r="B2" s="41" t="s">
        <v>519</v>
      </c>
      <c r="C2" s="39" t="s">
        <v>520</v>
      </c>
      <c r="D2" s="39"/>
    </row>
    <row r="3" spans="1:4">
      <c r="A3" t="s">
        <v>530</v>
      </c>
      <c r="B3" s="41" t="s">
        <v>528</v>
      </c>
      <c r="C3" s="39" t="s">
        <v>520</v>
      </c>
    </row>
    <row r="4" spans="1:4">
      <c r="A4" t="s">
        <v>533</v>
      </c>
      <c r="B4" s="41" t="s">
        <v>539</v>
      </c>
      <c r="C4" s="39" t="s">
        <v>520</v>
      </c>
    </row>
    <row r="5" spans="1:4">
      <c r="A5" t="s">
        <v>534</v>
      </c>
      <c r="B5" t="s">
        <v>534</v>
      </c>
      <c r="C5" s="39" t="s">
        <v>520</v>
      </c>
    </row>
    <row r="6" spans="1:4">
      <c r="A6" t="s">
        <v>535</v>
      </c>
      <c r="B6" s="42" t="s">
        <v>521</v>
      </c>
      <c r="C6" s="39" t="s">
        <v>520</v>
      </c>
    </row>
    <row r="7" spans="1:4">
      <c r="A7" t="s">
        <v>536</v>
      </c>
      <c r="B7" s="41" t="s">
        <v>540</v>
      </c>
      <c r="C7" s="39" t="s">
        <v>520</v>
      </c>
    </row>
    <row r="8" spans="1:4">
      <c r="A8" t="s">
        <v>537</v>
      </c>
      <c r="B8" s="42" t="s">
        <v>540</v>
      </c>
      <c r="C8" s="39" t="s">
        <v>520</v>
      </c>
    </row>
    <row r="9" spans="1:4">
      <c r="A9" t="s">
        <v>538</v>
      </c>
      <c r="B9" s="42" t="s">
        <v>540</v>
      </c>
      <c r="C9" s="39" t="s">
        <v>520</v>
      </c>
    </row>
    <row r="10" spans="1:4">
      <c r="A10" t="s">
        <v>541</v>
      </c>
      <c r="B10" s="41" t="s">
        <v>56</v>
      </c>
      <c r="C10" s="39" t="s">
        <v>520</v>
      </c>
    </row>
    <row r="11" spans="1:4">
      <c r="A11" t="s">
        <v>543</v>
      </c>
      <c r="B11" s="41" t="s">
        <v>542</v>
      </c>
      <c r="C11" s="39" t="s">
        <v>520</v>
      </c>
    </row>
    <row r="12" spans="1:4">
      <c r="A12" t="s">
        <v>545</v>
      </c>
      <c r="B12" s="41" t="s">
        <v>73</v>
      </c>
      <c r="C12" s="39" t="s">
        <v>520</v>
      </c>
    </row>
    <row r="13" spans="1:4">
      <c r="A13" s="42" t="s">
        <v>546</v>
      </c>
      <c r="B13" s="42" t="s">
        <v>73</v>
      </c>
      <c r="C13" s="39" t="s">
        <v>520</v>
      </c>
    </row>
    <row r="14" spans="1:4">
      <c r="A14" t="s">
        <v>547</v>
      </c>
      <c r="B14" s="42" t="s">
        <v>522</v>
      </c>
      <c r="C14" s="39" t="s">
        <v>520</v>
      </c>
    </row>
    <row r="15" spans="1:4">
      <c r="A15" t="s">
        <v>548</v>
      </c>
      <c r="B15" s="42" t="s">
        <v>522</v>
      </c>
      <c r="C15" s="39" t="s">
        <v>520</v>
      </c>
    </row>
    <row r="16" spans="1:4">
      <c r="A16" s="43" t="s">
        <v>549</v>
      </c>
      <c r="B16" s="42" t="s">
        <v>522</v>
      </c>
      <c r="C16" s="39" t="s">
        <v>520</v>
      </c>
    </row>
    <row r="17" spans="1:3">
      <c r="A17" t="s">
        <v>550</v>
      </c>
      <c r="B17" s="42" t="s">
        <v>553</v>
      </c>
      <c r="C17" s="39" t="s">
        <v>520</v>
      </c>
    </row>
    <row r="18" spans="1:3">
      <c r="A18" s="42" t="s">
        <v>551</v>
      </c>
      <c r="B18" s="44" t="s">
        <v>554</v>
      </c>
      <c r="C18" s="39" t="s">
        <v>520</v>
      </c>
    </row>
    <row r="19" spans="1:3">
      <c r="A19" t="s">
        <v>552</v>
      </c>
      <c r="B19" s="42" t="s">
        <v>523</v>
      </c>
      <c r="C19" s="39" t="s">
        <v>520</v>
      </c>
    </row>
    <row r="20" spans="1:3">
      <c r="A20" s="42" t="s">
        <v>555</v>
      </c>
      <c r="B20" s="44" t="s">
        <v>139</v>
      </c>
      <c r="C20" s="39" t="s">
        <v>520</v>
      </c>
    </row>
    <row r="21" spans="1:3">
      <c r="A21" s="42" t="s">
        <v>556</v>
      </c>
      <c r="B21" s="45" t="s">
        <v>138</v>
      </c>
      <c r="C21" s="39" t="s">
        <v>520</v>
      </c>
    </row>
    <row r="22" spans="1:3" ht="25.5">
      <c r="A22" s="42" t="s">
        <v>557</v>
      </c>
      <c r="B22" s="46" t="s">
        <v>161</v>
      </c>
      <c r="C22" s="39" t="s">
        <v>520</v>
      </c>
    </row>
    <row r="23" spans="1:3">
      <c r="A23" t="s">
        <v>395</v>
      </c>
      <c r="B23" s="44" t="s">
        <v>161</v>
      </c>
      <c r="C23" s="39" t="s">
        <v>520</v>
      </c>
    </row>
    <row r="24" spans="1:3">
      <c r="A24" s="42" t="s">
        <v>558</v>
      </c>
      <c r="B24" s="44" t="s">
        <v>161</v>
      </c>
      <c r="C24" s="39" t="s">
        <v>520</v>
      </c>
    </row>
    <row r="25" spans="1:3">
      <c r="A25" s="42" t="s">
        <v>559</v>
      </c>
      <c r="B25" s="44" t="s">
        <v>163</v>
      </c>
      <c r="C25" s="39" t="s">
        <v>520</v>
      </c>
    </row>
    <row r="26" spans="1:3" ht="25.5">
      <c r="A26" s="42" t="s">
        <v>401</v>
      </c>
      <c r="B26" s="44" t="s">
        <v>163</v>
      </c>
      <c r="C26" s="39" t="s">
        <v>520</v>
      </c>
    </row>
    <row r="27" spans="1:3">
      <c r="A27" s="42" t="s">
        <v>560</v>
      </c>
      <c r="B27" s="44" t="s">
        <v>145</v>
      </c>
      <c r="C27" s="39" t="s">
        <v>520</v>
      </c>
    </row>
    <row r="28" spans="1:3">
      <c r="A28" s="47" t="s">
        <v>561</v>
      </c>
      <c r="B28" s="44" t="s">
        <v>145</v>
      </c>
      <c r="C28" s="39" t="s">
        <v>520</v>
      </c>
    </row>
    <row r="29" spans="1:3">
      <c r="A29" s="47" t="s">
        <v>562</v>
      </c>
      <c r="B29" s="44" t="s">
        <v>171</v>
      </c>
      <c r="C29" s="39" t="s">
        <v>520</v>
      </c>
    </row>
    <row r="30" spans="1:3">
      <c r="A30" s="47" t="s">
        <v>563</v>
      </c>
      <c r="B30" s="44" t="s">
        <v>180</v>
      </c>
      <c r="C30" s="39" t="s">
        <v>520</v>
      </c>
    </row>
    <row r="31" spans="1:3">
      <c r="A31" t="s">
        <v>408</v>
      </c>
      <c r="B31" s="44" t="s">
        <v>180</v>
      </c>
      <c r="C31" s="39" t="s">
        <v>520</v>
      </c>
    </row>
    <row r="32" spans="1:3">
      <c r="A32" s="43" t="s">
        <v>560</v>
      </c>
      <c r="B32" s="44" t="s">
        <v>524</v>
      </c>
      <c r="C32" s="39" t="s">
        <v>520</v>
      </c>
    </row>
    <row r="33" spans="1:3">
      <c r="A33" s="44" t="s">
        <v>561</v>
      </c>
      <c r="B33" s="44" t="s">
        <v>170</v>
      </c>
      <c r="C33" s="39" t="s">
        <v>520</v>
      </c>
    </row>
    <row r="34" spans="1:3">
      <c r="A34" s="48" t="s">
        <v>558</v>
      </c>
      <c r="B34" s="44" t="s">
        <v>524</v>
      </c>
      <c r="C34" s="39" t="s">
        <v>520</v>
      </c>
    </row>
    <row r="35" spans="1:3">
      <c r="A35" t="s">
        <v>564</v>
      </c>
      <c r="B35" s="44" t="s">
        <v>525</v>
      </c>
      <c r="C35" s="39" t="s">
        <v>520</v>
      </c>
    </row>
    <row r="36" spans="1:3">
      <c r="A36" s="44" t="s">
        <v>526</v>
      </c>
      <c r="B36" s="44" t="s">
        <v>525</v>
      </c>
      <c r="C36" s="39" t="s">
        <v>520</v>
      </c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3" workbookViewId="0">
      <selection activeCell="A30" sqref="A30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312018</v>
      </c>
      <c r="F3">
        <v>312017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44096</v>
      </c>
      <c r="F6">
        <v>37859</v>
      </c>
    </row>
    <row r="7" spans="1:6">
      <c r="A7" t="s">
        <v>378</v>
      </c>
      <c r="B7" t="s">
        <v>139</v>
      </c>
      <c r="C7" t="s">
        <v>139</v>
      </c>
      <c r="D7" t="s">
        <v>80</v>
      </c>
      <c r="E7">
        <v>6102</v>
      </c>
      <c r="F7">
        <v>7266</v>
      </c>
    </row>
    <row r="8" spans="1:6">
      <c r="A8" t="s">
        <v>379</v>
      </c>
      <c r="B8" t="s">
        <v>120</v>
      </c>
      <c r="C8" t="s">
        <v>120</v>
      </c>
      <c r="D8" t="s">
        <v>116</v>
      </c>
      <c r="E8">
        <v>75609</v>
      </c>
      <c r="F8">
        <v>82029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19972</v>
      </c>
      <c r="F9">
        <v>15168</v>
      </c>
    </row>
    <row r="10" spans="1:6">
      <c r="A10" t="s">
        <v>381</v>
      </c>
      <c r="D10" t="s">
        <v>116</v>
      </c>
      <c r="F10">
        <v>37232</v>
      </c>
    </row>
    <row r="11" spans="1:6">
      <c r="A11" t="s">
        <v>382</v>
      </c>
      <c r="B11" t="s">
        <v>12</v>
      </c>
      <c r="C11" t="s">
        <v>12</v>
      </c>
      <c r="D11" t="s">
        <v>116</v>
      </c>
      <c r="E11">
        <v>145779</v>
      </c>
      <c r="F11">
        <v>179554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27339</v>
      </c>
      <c r="F12">
        <v>28893</v>
      </c>
    </row>
    <row r="13" spans="1:6">
      <c r="A13" t="s">
        <v>385</v>
      </c>
      <c r="B13" t="s">
        <v>112</v>
      </c>
      <c r="C13" t="s">
        <v>112</v>
      </c>
      <c r="D13" t="s">
        <v>80</v>
      </c>
      <c r="E13">
        <v>8898</v>
      </c>
      <c r="F13">
        <v>7259</v>
      </c>
    </row>
    <row r="14" spans="1:6">
      <c r="A14" t="s">
        <v>386</v>
      </c>
      <c r="B14" t="s">
        <v>101</v>
      </c>
      <c r="C14" t="s">
        <v>101</v>
      </c>
      <c r="D14" t="s">
        <v>80</v>
      </c>
      <c r="E14">
        <v>3991</v>
      </c>
      <c r="F14">
        <v>4532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126945</v>
      </c>
      <c r="F15">
        <v>159777</v>
      </c>
    </row>
    <row r="16" spans="1:6">
      <c r="A16" t="s">
        <v>389</v>
      </c>
      <c r="B16" t="s">
        <v>389</v>
      </c>
      <c r="C16" t="s">
        <v>91</v>
      </c>
      <c r="D16" t="s">
        <v>80</v>
      </c>
      <c r="E16">
        <v>641191</v>
      </c>
      <c r="F16">
        <v>642424</v>
      </c>
    </row>
    <row r="17" spans="1:6">
      <c r="A17" t="s">
        <v>390</v>
      </c>
      <c r="D17" t="s">
        <v>80</v>
      </c>
      <c r="E17">
        <v>954143</v>
      </c>
      <c r="F17">
        <v>1022439</v>
      </c>
    </row>
    <row r="18" spans="1:6">
      <c r="A18" t="s">
        <v>391</v>
      </c>
      <c r="D18" t="s">
        <v>80</v>
      </c>
    </row>
    <row r="19" spans="1:6">
      <c r="A19" t="s">
        <v>392</v>
      </c>
      <c r="B19" t="s">
        <v>141</v>
      </c>
      <c r="C19" t="s">
        <v>141</v>
      </c>
      <c r="D19" t="s">
        <v>141</v>
      </c>
    </row>
    <row r="20" spans="1:6">
      <c r="A20" t="s">
        <v>393</v>
      </c>
      <c r="B20" t="s">
        <v>394</v>
      </c>
      <c r="C20" t="s">
        <v>163</v>
      </c>
      <c r="D20" t="s">
        <v>141</v>
      </c>
      <c r="E20">
        <v>29836</v>
      </c>
      <c r="F20">
        <v>27889</v>
      </c>
    </row>
    <row r="21" spans="1:6">
      <c r="A21" t="s">
        <v>395</v>
      </c>
      <c r="B21" t="s">
        <v>396</v>
      </c>
      <c r="C21" t="s">
        <v>161</v>
      </c>
      <c r="D21" t="s">
        <v>141</v>
      </c>
      <c r="E21">
        <v>58140</v>
      </c>
      <c r="F21">
        <v>86031</v>
      </c>
    </row>
    <row r="22" spans="1:6">
      <c r="A22" t="s">
        <v>397</v>
      </c>
      <c r="B22" t="s">
        <v>396</v>
      </c>
      <c r="C22" t="s">
        <v>161</v>
      </c>
      <c r="D22" t="s">
        <v>141</v>
      </c>
      <c r="E22">
        <v>3500</v>
      </c>
      <c r="F22">
        <v>27718</v>
      </c>
    </row>
    <row r="23" spans="1:6">
      <c r="A23" t="s">
        <v>398</v>
      </c>
      <c r="B23" t="s">
        <v>163</v>
      </c>
      <c r="C23" t="s">
        <v>163</v>
      </c>
      <c r="D23" t="s">
        <v>141</v>
      </c>
      <c r="E23">
        <v>2278</v>
      </c>
      <c r="F23">
        <v>2998</v>
      </c>
    </row>
    <row r="24" spans="1:6">
      <c r="A24" t="s">
        <v>399</v>
      </c>
      <c r="B24" t="s">
        <v>400</v>
      </c>
      <c r="C24" t="s">
        <v>162</v>
      </c>
      <c r="D24" t="s">
        <v>141</v>
      </c>
      <c r="E24">
        <v>6688</v>
      </c>
    </row>
    <row r="25" spans="1:6">
      <c r="A25" t="s">
        <v>401</v>
      </c>
      <c r="D25" t="s">
        <v>141</v>
      </c>
      <c r="E25">
        <v>64189</v>
      </c>
      <c r="F25">
        <v>98367</v>
      </c>
    </row>
    <row r="26" spans="1:6">
      <c r="A26" t="s">
        <v>402</v>
      </c>
      <c r="B26" t="s">
        <v>396</v>
      </c>
      <c r="C26" t="s">
        <v>161</v>
      </c>
      <c r="D26" t="s">
        <v>141</v>
      </c>
      <c r="E26">
        <v>1884</v>
      </c>
      <c r="F26">
        <v>1239</v>
      </c>
    </row>
    <row r="27" spans="1:6">
      <c r="A27" t="s">
        <v>403</v>
      </c>
      <c r="B27" t="s">
        <v>145</v>
      </c>
      <c r="C27" t="s">
        <v>145</v>
      </c>
      <c r="D27" t="s">
        <v>141</v>
      </c>
      <c r="E27">
        <v>2421</v>
      </c>
      <c r="F27">
        <v>6248</v>
      </c>
    </row>
    <row r="28" spans="1:6">
      <c r="A28" t="s">
        <v>404</v>
      </c>
      <c r="B28" t="s">
        <v>13</v>
      </c>
      <c r="C28" t="s">
        <v>13</v>
      </c>
      <c r="D28" t="s">
        <v>141</v>
      </c>
      <c r="E28">
        <v>168936</v>
      </c>
      <c r="F28">
        <v>250490</v>
      </c>
    </row>
    <row r="29" spans="1:6">
      <c r="A29" t="s">
        <v>405</v>
      </c>
      <c r="D29" t="s">
        <v>141</v>
      </c>
      <c r="E29">
        <v>26100</v>
      </c>
    </row>
    <row r="30" spans="1:6">
      <c r="A30" t="s">
        <v>406</v>
      </c>
      <c r="D30" t="s">
        <v>141</v>
      </c>
      <c r="E30">
        <v>177342</v>
      </c>
    </row>
    <row r="31" spans="1:6">
      <c r="A31" t="s">
        <v>402</v>
      </c>
      <c r="B31" t="s">
        <v>396</v>
      </c>
      <c r="C31" t="s">
        <v>161</v>
      </c>
      <c r="D31" t="s">
        <v>141</v>
      </c>
      <c r="E31">
        <v>10304</v>
      </c>
      <c r="F31">
        <v>9394</v>
      </c>
    </row>
    <row r="32" spans="1:6">
      <c r="A32" t="s">
        <v>407</v>
      </c>
      <c r="B32" t="s">
        <v>178</v>
      </c>
      <c r="C32" t="s">
        <v>178</v>
      </c>
      <c r="D32" t="s">
        <v>165</v>
      </c>
      <c r="E32">
        <v>5527</v>
      </c>
      <c r="F32">
        <v>3641</v>
      </c>
    </row>
    <row r="33" spans="1:6">
      <c r="A33" t="s">
        <v>403</v>
      </c>
      <c r="B33" t="s">
        <v>145</v>
      </c>
      <c r="C33" t="s">
        <v>145</v>
      </c>
      <c r="D33" t="s">
        <v>141</v>
      </c>
      <c r="E33">
        <v>1182</v>
      </c>
      <c r="F33">
        <v>2103</v>
      </c>
    </row>
    <row r="34" spans="1:6">
      <c r="A34" t="s">
        <v>397</v>
      </c>
      <c r="B34" t="s">
        <v>396</v>
      </c>
      <c r="C34" t="s">
        <v>161</v>
      </c>
      <c r="D34" t="s">
        <v>141</v>
      </c>
      <c r="F34">
        <v>90800</v>
      </c>
    </row>
    <row r="35" spans="1:6">
      <c r="A35" t="s">
        <v>408</v>
      </c>
      <c r="B35" t="s">
        <v>180</v>
      </c>
      <c r="C35" t="s">
        <v>180</v>
      </c>
      <c r="D35" t="s">
        <v>165</v>
      </c>
      <c r="E35">
        <v>13185</v>
      </c>
      <c r="F35">
        <v>9519</v>
      </c>
    </row>
    <row r="36" spans="1:6">
      <c r="A36" t="s">
        <v>409</v>
      </c>
      <c r="B36" t="s">
        <v>164</v>
      </c>
      <c r="C36" t="s">
        <v>164</v>
      </c>
      <c r="D36" t="s">
        <v>165</v>
      </c>
      <c r="E36">
        <v>402576</v>
      </c>
      <c r="F36">
        <v>365947</v>
      </c>
    </row>
    <row r="37" spans="1:6">
      <c r="A37" t="s">
        <v>410</v>
      </c>
      <c r="B37" t="s">
        <v>180</v>
      </c>
      <c r="C37" t="s">
        <v>180</v>
      </c>
      <c r="D37" t="s">
        <v>165</v>
      </c>
    </row>
    <row r="38" spans="1:6">
      <c r="A38" t="s">
        <v>411</v>
      </c>
      <c r="B38" t="s">
        <v>181</v>
      </c>
      <c r="C38" t="s">
        <v>181</v>
      </c>
      <c r="D38" t="s">
        <v>165</v>
      </c>
    </row>
    <row r="39" spans="1:6">
      <c r="A39" t="s">
        <v>412</v>
      </c>
      <c r="D39" t="s">
        <v>165</v>
      </c>
    </row>
    <row r="40" spans="1:6">
      <c r="A40" t="s">
        <v>413</v>
      </c>
      <c r="D40" t="s">
        <v>165</v>
      </c>
    </row>
    <row r="41" spans="1:6">
      <c r="A41" t="s">
        <v>414</v>
      </c>
      <c r="B41" t="s">
        <v>182</v>
      </c>
      <c r="C41" t="s">
        <v>182</v>
      </c>
      <c r="D41" t="s">
        <v>181</v>
      </c>
    </row>
    <row r="42" spans="1:6">
      <c r="A42" t="s">
        <v>415</v>
      </c>
      <c r="D42" t="s">
        <v>181</v>
      </c>
    </row>
    <row r="43" spans="1:6">
      <c r="A43" t="s">
        <v>416</v>
      </c>
      <c r="D43" t="s">
        <v>181</v>
      </c>
      <c r="E43">
        <v>59</v>
      </c>
      <c r="F43">
        <v>60</v>
      </c>
    </row>
    <row r="44" spans="1:6">
      <c r="A44" t="s">
        <v>417</v>
      </c>
      <c r="B44" t="s">
        <v>182</v>
      </c>
      <c r="C44" t="s">
        <v>182</v>
      </c>
      <c r="D44" t="s">
        <v>181</v>
      </c>
      <c r="E44">
        <v>1561208</v>
      </c>
      <c r="F44">
        <v>1407717</v>
      </c>
    </row>
    <row r="45" spans="1:6">
      <c r="A45" t="s">
        <v>418</v>
      </c>
      <c r="B45" t="s">
        <v>189</v>
      </c>
      <c r="C45" t="s">
        <v>189</v>
      </c>
      <c r="D45" t="s">
        <v>181</v>
      </c>
      <c r="E45">
        <v>-10621</v>
      </c>
      <c r="F45">
        <v>-6224</v>
      </c>
    </row>
    <row r="46" spans="1:6">
      <c r="A46" t="s">
        <v>419</v>
      </c>
      <c r="B46" t="s">
        <v>187</v>
      </c>
      <c r="C46" t="s">
        <v>187</v>
      </c>
      <c r="D46" t="s">
        <v>181</v>
      </c>
      <c r="E46">
        <v>-769095</v>
      </c>
      <c r="F46">
        <v>-609091</v>
      </c>
    </row>
    <row r="47" spans="1:6">
      <c r="A47" t="s">
        <v>420</v>
      </c>
      <c r="B47" t="s">
        <v>421</v>
      </c>
      <c r="C47" t="s">
        <v>192</v>
      </c>
      <c r="D47" t="s">
        <v>181</v>
      </c>
      <c r="E47">
        <v>-229984</v>
      </c>
      <c r="F47">
        <v>-135970</v>
      </c>
    </row>
    <row r="48" spans="1:6">
      <c r="A48" t="s">
        <v>422</v>
      </c>
      <c r="B48" t="s">
        <v>195</v>
      </c>
      <c r="C48" t="s">
        <v>195</v>
      </c>
      <c r="D48" t="s">
        <v>181</v>
      </c>
      <c r="E48">
        <v>551567</v>
      </c>
      <c r="F48">
        <v>656492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workbookViewId="0"/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423</v>
      </c>
      <c r="B4" t="s">
        <v>424</v>
      </c>
      <c r="C4" t="s">
        <v>26</v>
      </c>
      <c r="D4" t="s">
        <v>424</v>
      </c>
      <c r="E4">
        <v>419482</v>
      </c>
      <c r="F4">
        <v>403549</v>
      </c>
      <c r="G4">
        <v>399460</v>
      </c>
    </row>
    <row r="5" spans="1:7">
      <c r="A5" t="s">
        <v>425</v>
      </c>
      <c r="B5" t="s">
        <v>27</v>
      </c>
      <c r="C5" t="s">
        <v>27</v>
      </c>
      <c r="D5" t="s">
        <v>424</v>
      </c>
      <c r="E5">
        <v>200220</v>
      </c>
      <c r="F5">
        <v>193605</v>
      </c>
      <c r="G5">
        <v>173080</v>
      </c>
    </row>
    <row r="6" spans="1:7">
      <c r="A6" t="s">
        <v>426</v>
      </c>
      <c r="B6" t="s">
        <v>427</v>
      </c>
      <c r="C6" t="s">
        <v>35</v>
      </c>
      <c r="D6" t="s">
        <v>424</v>
      </c>
      <c r="E6">
        <v>108395</v>
      </c>
      <c r="F6">
        <v>130509</v>
      </c>
      <c r="G6">
        <v>126311</v>
      </c>
    </row>
    <row r="7" spans="1:7">
      <c r="A7" t="s">
        <v>428</v>
      </c>
      <c r="B7" t="s">
        <v>37</v>
      </c>
      <c r="C7" t="s">
        <v>37</v>
      </c>
      <c r="D7" t="s">
        <v>424</v>
      </c>
      <c r="E7">
        <v>76979</v>
      </c>
      <c r="F7">
        <v>89023</v>
      </c>
      <c r="G7">
        <v>86975</v>
      </c>
    </row>
    <row r="8" spans="1:7">
      <c r="A8" t="s">
        <v>429</v>
      </c>
      <c r="B8" t="s">
        <v>36</v>
      </c>
      <c r="C8" t="s">
        <v>36</v>
      </c>
      <c r="D8" t="s">
        <v>424</v>
      </c>
      <c r="E8">
        <v>84535</v>
      </c>
      <c r="F8">
        <v>74651</v>
      </c>
      <c r="G8">
        <v>97517</v>
      </c>
    </row>
    <row r="9" spans="1:7">
      <c r="A9" t="s">
        <v>430</v>
      </c>
      <c r="D9" t="s">
        <v>424</v>
      </c>
      <c r="E9">
        <v>38338</v>
      </c>
      <c r="F9">
        <v>83398</v>
      </c>
      <c r="G9">
        <v>46617</v>
      </c>
    </row>
    <row r="10" spans="1:7">
      <c r="A10" t="s">
        <v>431</v>
      </c>
      <c r="B10" t="s">
        <v>432</v>
      </c>
      <c r="C10" t="s">
        <v>43</v>
      </c>
      <c r="D10" t="s">
        <v>424</v>
      </c>
      <c r="E10">
        <v>32864</v>
      </c>
      <c r="F10">
        <v>34823</v>
      </c>
      <c r="G10">
        <v>31896</v>
      </c>
    </row>
    <row r="11" spans="1:7">
      <c r="A11" t="s">
        <v>433</v>
      </c>
      <c r="D11" t="s">
        <v>424</v>
      </c>
      <c r="G11">
        <v>-33457</v>
      </c>
    </row>
    <row r="12" spans="1:7">
      <c r="A12" t="s">
        <v>434</v>
      </c>
      <c r="B12" t="s">
        <v>36</v>
      </c>
      <c r="C12" t="s">
        <v>36</v>
      </c>
      <c r="D12" t="s">
        <v>424</v>
      </c>
      <c r="E12">
        <v>5250</v>
      </c>
      <c r="F12">
        <v>82533</v>
      </c>
      <c r="G12">
        <v>2363</v>
      </c>
    </row>
    <row r="13" spans="1:7">
      <c r="A13" t="s">
        <v>435</v>
      </c>
      <c r="D13" t="s">
        <v>424</v>
      </c>
      <c r="E13">
        <v>11837</v>
      </c>
      <c r="F13">
        <v>10510</v>
      </c>
    </row>
    <row r="14" spans="1:7">
      <c r="A14" t="s">
        <v>436</v>
      </c>
      <c r="B14" t="s">
        <v>45</v>
      </c>
      <c r="C14" t="s">
        <v>45</v>
      </c>
      <c r="D14" t="s">
        <v>424</v>
      </c>
      <c r="E14">
        <v>-558418</v>
      </c>
      <c r="F14">
        <v>-699052</v>
      </c>
      <c r="G14">
        <v>531302</v>
      </c>
    </row>
    <row r="15" spans="1:7">
      <c r="A15" t="s">
        <v>437</v>
      </c>
      <c r="B15" t="s">
        <v>438</v>
      </c>
      <c r="C15" t="s">
        <v>46</v>
      </c>
      <c r="D15" t="s">
        <v>424</v>
      </c>
      <c r="E15">
        <v>-138936</v>
      </c>
      <c r="F15">
        <v>-295503</v>
      </c>
      <c r="G15">
        <v>-131842</v>
      </c>
    </row>
    <row r="16" spans="1:7">
      <c r="A16" t="s">
        <v>439</v>
      </c>
      <c r="B16" t="s">
        <v>54</v>
      </c>
      <c r="C16" t="s">
        <v>54</v>
      </c>
      <c r="D16" t="s">
        <v>424</v>
      </c>
      <c r="E16">
        <v>-16465</v>
      </c>
      <c r="F16">
        <v>-661</v>
      </c>
      <c r="G16">
        <v>-478</v>
      </c>
    </row>
    <row r="17" spans="1:7">
      <c r="A17" t="s">
        <v>440</v>
      </c>
      <c r="B17" t="s">
        <v>441</v>
      </c>
      <c r="C17" t="s">
        <v>33</v>
      </c>
      <c r="D17" t="s">
        <v>424</v>
      </c>
      <c r="E17">
        <v>-1464</v>
      </c>
      <c r="F17">
        <v>15205</v>
      </c>
      <c r="G17">
        <v>12371</v>
      </c>
    </row>
    <row r="18" spans="1:7">
      <c r="A18" t="s">
        <v>442</v>
      </c>
      <c r="D18" t="s">
        <v>424</v>
      </c>
      <c r="E18">
        <v>1303</v>
      </c>
      <c r="F18">
        <v>-3151</v>
      </c>
      <c r="G18">
        <v>-1231</v>
      </c>
    </row>
    <row r="19" spans="1:7">
      <c r="A19" t="s">
        <v>443</v>
      </c>
      <c r="B19" t="s">
        <v>444</v>
      </c>
      <c r="C19" t="s">
        <v>61</v>
      </c>
      <c r="D19" t="s">
        <v>424</v>
      </c>
      <c r="E19">
        <v>-155562</v>
      </c>
      <c r="F19">
        <v>-284110</v>
      </c>
      <c r="G19">
        <v>-121180</v>
      </c>
    </row>
    <row r="20" spans="1:7">
      <c r="A20" t="s">
        <v>445</v>
      </c>
      <c r="B20" t="s">
        <v>62</v>
      </c>
      <c r="C20" t="s">
        <v>62</v>
      </c>
      <c r="D20" t="s">
        <v>424</v>
      </c>
      <c r="E20">
        <v>-3706</v>
      </c>
      <c r="F20">
        <v>2717</v>
      </c>
      <c r="G20">
        <v>4007</v>
      </c>
    </row>
    <row r="21" spans="1:7">
      <c r="A21" t="s">
        <v>446</v>
      </c>
      <c r="B21" t="s">
        <v>66</v>
      </c>
      <c r="C21" t="s">
        <v>66</v>
      </c>
      <c r="D21" t="s">
        <v>424</v>
      </c>
      <c r="E21">
        <v>-159268</v>
      </c>
      <c r="F21">
        <v>-281393</v>
      </c>
      <c r="G21">
        <v>-117173</v>
      </c>
    </row>
    <row r="22" spans="1:7">
      <c r="A22" t="s">
        <v>447</v>
      </c>
      <c r="D22" t="s">
        <v>424</v>
      </c>
    </row>
    <row r="23" spans="1:7">
      <c r="A23" t="s">
        <v>448</v>
      </c>
      <c r="D23" t="s">
        <v>424</v>
      </c>
      <c r="E23">
        <v>-276</v>
      </c>
      <c r="F23">
        <v>-490</v>
      </c>
      <c r="G23">
        <v>-210</v>
      </c>
    </row>
    <row r="24" spans="1:7">
      <c r="A24" t="s">
        <v>449</v>
      </c>
      <c r="D24" t="s">
        <v>424</v>
      </c>
    </row>
    <row r="25" spans="1:7">
      <c r="A25" t="s">
        <v>450</v>
      </c>
      <c r="D25" t="s">
        <v>424</v>
      </c>
    </row>
    <row r="26" spans="1:7">
      <c r="A26" t="s">
        <v>448</v>
      </c>
      <c r="D26" t="s">
        <v>424</v>
      </c>
      <c r="E26">
        <v>57700603</v>
      </c>
      <c r="F26">
        <v>57485755</v>
      </c>
      <c r="G26">
        <v>55728090</v>
      </c>
    </row>
    <row r="27" spans="1:7">
      <c r="A27" t="s">
        <v>451</v>
      </c>
      <c r="B27" t="s">
        <v>452</v>
      </c>
      <c r="C27" t="s">
        <v>453</v>
      </c>
      <c r="D27" t="s">
        <v>424</v>
      </c>
    </row>
    <row r="28" spans="1:7">
      <c r="A28" t="s">
        <v>446</v>
      </c>
      <c r="B28" t="s">
        <v>66</v>
      </c>
      <c r="C28" t="s">
        <v>66</v>
      </c>
      <c r="D28" t="s">
        <v>424</v>
      </c>
      <c r="E28">
        <v>-159268</v>
      </c>
      <c r="F28">
        <v>-281393</v>
      </c>
      <c r="G28">
        <v>-117173</v>
      </c>
    </row>
    <row r="29" spans="1:7">
      <c r="A29" t="s">
        <v>454</v>
      </c>
      <c r="B29" t="s">
        <v>453</v>
      </c>
      <c r="C29" t="s">
        <v>453</v>
      </c>
      <c r="D29" t="s">
        <v>424</v>
      </c>
    </row>
    <row r="30" spans="1:7">
      <c r="A30" t="s">
        <v>455</v>
      </c>
      <c r="B30" t="s">
        <v>59</v>
      </c>
      <c r="C30" t="s">
        <v>59</v>
      </c>
      <c r="D30" t="s">
        <v>424</v>
      </c>
      <c r="E30">
        <v>-4397</v>
      </c>
      <c r="F30">
        <v>6168</v>
      </c>
      <c r="G30">
        <v>-1170</v>
      </c>
    </row>
    <row r="31" spans="1:7">
      <c r="A31" t="s">
        <v>456</v>
      </c>
      <c r="D31" t="s">
        <v>424</v>
      </c>
      <c r="F31">
        <v>28</v>
      </c>
      <c r="G31">
        <v>188</v>
      </c>
    </row>
    <row r="32" spans="1:7">
      <c r="A32" t="s">
        <v>457</v>
      </c>
      <c r="B32" t="s">
        <v>458</v>
      </c>
      <c r="C32" t="s">
        <v>459</v>
      </c>
      <c r="D32" t="s">
        <v>424</v>
      </c>
      <c r="E32">
        <v>-163665</v>
      </c>
      <c r="F32">
        <v>-275197</v>
      </c>
      <c r="G32">
        <v>-118155</v>
      </c>
    </row>
    <row r="33" spans="1:7">
      <c r="A33" t="s">
        <v>460</v>
      </c>
      <c r="D33" t="s">
        <v>424</v>
      </c>
    </row>
    <row r="34" spans="1:7">
      <c r="A34" t="s">
        <v>461</v>
      </c>
      <c r="D34" t="s">
        <v>424</v>
      </c>
    </row>
    <row r="35" spans="1:7">
      <c r="D35" t="s">
        <v>424</v>
      </c>
    </row>
    <row r="36" spans="1:7">
      <c r="D36" t="s">
        <v>424</v>
      </c>
      <c r="E36">
        <v>2018</v>
      </c>
      <c r="F36">
        <v>2017</v>
      </c>
      <c r="G36">
        <v>2016</v>
      </c>
    </row>
    <row r="37" spans="1:7">
      <c r="A37" t="s">
        <v>462</v>
      </c>
      <c r="B37" t="s">
        <v>424</v>
      </c>
      <c r="C37" t="s">
        <v>26</v>
      </c>
      <c r="D37" t="s">
        <v>424</v>
      </c>
      <c r="E37">
        <v>12662</v>
      </c>
      <c r="F37">
        <v>13181</v>
      </c>
      <c r="G37">
        <v>9688</v>
      </c>
    </row>
    <row r="38" spans="1:7">
      <c r="A38" t="s">
        <v>463</v>
      </c>
      <c r="B38" t="s">
        <v>27</v>
      </c>
      <c r="C38" t="s">
        <v>27</v>
      </c>
      <c r="D38" t="s">
        <v>424</v>
      </c>
      <c r="E38">
        <v>11239</v>
      </c>
      <c r="F38">
        <v>12956</v>
      </c>
      <c r="G38">
        <v>15695</v>
      </c>
    </row>
    <row r="39" spans="1:7">
      <c r="A39" t="s">
        <v>464</v>
      </c>
      <c r="B39" t="s">
        <v>427</v>
      </c>
      <c r="C39" t="s">
        <v>35</v>
      </c>
      <c r="D39" t="s">
        <v>424</v>
      </c>
      <c r="E39">
        <v>158</v>
      </c>
      <c r="F39">
        <v>157</v>
      </c>
      <c r="G39">
        <v>1743</v>
      </c>
    </row>
    <row r="40" spans="1:7">
      <c r="A40" t="s">
        <v>465</v>
      </c>
      <c r="B40" t="s">
        <v>37</v>
      </c>
      <c r="C40" t="s">
        <v>37</v>
      </c>
      <c r="D40" t="s">
        <v>424</v>
      </c>
      <c r="E40">
        <v>186</v>
      </c>
      <c r="F40">
        <v>119</v>
      </c>
      <c r="G40">
        <v>3662</v>
      </c>
    </row>
    <row r="41" spans="1:7">
      <c r="A41" t="s">
        <v>466</v>
      </c>
      <c r="B41" t="s">
        <v>36</v>
      </c>
      <c r="C41" t="s">
        <v>36</v>
      </c>
      <c r="D41" t="s">
        <v>424</v>
      </c>
      <c r="E41">
        <v>650</v>
      </c>
      <c r="F41">
        <v>777</v>
      </c>
      <c r="G41">
        <v>633</v>
      </c>
    </row>
    <row r="42" spans="1:7">
      <c r="A42" t="s">
        <v>467</v>
      </c>
      <c r="D42" t="s">
        <v>424</v>
      </c>
      <c r="F42">
        <v>16844</v>
      </c>
      <c r="G42">
        <v>2563</v>
      </c>
    </row>
    <row r="43" spans="1:7">
      <c r="D43" t="s">
        <v>424</v>
      </c>
    </row>
    <row r="44" spans="1:7">
      <c r="D44" t="s">
        <v>424</v>
      </c>
    </row>
    <row r="45" spans="1:7">
      <c r="A45" t="s">
        <v>463</v>
      </c>
      <c r="B45" t="s">
        <v>27</v>
      </c>
      <c r="C45" t="s">
        <v>27</v>
      </c>
      <c r="D45" t="s">
        <v>424</v>
      </c>
      <c r="E45">
        <v>6349</v>
      </c>
      <c r="F45">
        <v>1766</v>
      </c>
      <c r="G45">
        <v>4841</v>
      </c>
    </row>
    <row r="46" spans="1:7">
      <c r="A46" t="s">
        <v>464</v>
      </c>
      <c r="B46" t="s">
        <v>427</v>
      </c>
      <c r="C46" t="s">
        <v>35</v>
      </c>
      <c r="D46" t="s">
        <v>424</v>
      </c>
      <c r="E46">
        <v>9452</v>
      </c>
      <c r="F46">
        <v>5247</v>
      </c>
      <c r="G46">
        <v>10967</v>
      </c>
    </row>
    <row r="47" spans="1:7">
      <c r="A47" t="s">
        <v>465</v>
      </c>
      <c r="B47" t="s">
        <v>37</v>
      </c>
      <c r="C47" t="s">
        <v>37</v>
      </c>
      <c r="D47" t="s">
        <v>424</v>
      </c>
      <c r="E47">
        <v>6580</v>
      </c>
      <c r="F47">
        <v>2270</v>
      </c>
      <c r="G47">
        <v>5902</v>
      </c>
    </row>
    <row r="48" spans="1:7">
      <c r="A48" t="s">
        <v>466</v>
      </c>
      <c r="B48" t="s">
        <v>36</v>
      </c>
      <c r="C48" t="s">
        <v>36</v>
      </c>
      <c r="D48" t="s">
        <v>424</v>
      </c>
      <c r="E48">
        <v>14770</v>
      </c>
      <c r="F48">
        <v>8031</v>
      </c>
      <c r="G48">
        <v>24785</v>
      </c>
    </row>
    <row r="49" spans="1:7">
      <c r="A49" t="s">
        <v>468</v>
      </c>
      <c r="B49" t="s">
        <v>58</v>
      </c>
      <c r="C49" t="s">
        <v>58</v>
      </c>
      <c r="D49" t="s">
        <v>424</v>
      </c>
      <c r="E49">
        <v>-468</v>
      </c>
    </row>
    <row r="50" spans="1:7">
      <c r="A50" t="s">
        <v>469</v>
      </c>
      <c r="D50" t="s">
        <v>424</v>
      </c>
      <c r="E50">
        <v>37619</v>
      </c>
      <c r="F50">
        <v>17314</v>
      </c>
      <c r="G50">
        <v>46495</v>
      </c>
    </row>
    <row r="51" spans="1:7">
      <c r="A51" t="s">
        <v>470</v>
      </c>
      <c r="B51" t="s">
        <v>432</v>
      </c>
      <c r="C51" t="s">
        <v>43</v>
      </c>
      <c r="D51" t="s">
        <v>424</v>
      </c>
    </row>
    <row r="52" spans="1:7">
      <c r="A52" t="s">
        <v>471</v>
      </c>
      <c r="B52" t="s">
        <v>452</v>
      </c>
      <c r="C52" t="s">
        <v>453</v>
      </c>
      <c r="D52" t="s">
        <v>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/>
  </sheetViews>
  <sheetFormatPr defaultRowHeight="12.75"/>
  <cols>
    <col min="1" max="4" width="25.7109375" customWidth="1"/>
  </cols>
  <sheetData>
    <row r="1" spans="1:7">
      <c r="A1" t="s">
        <v>472</v>
      </c>
    </row>
    <row r="3" spans="1:7">
      <c r="E3">
        <v>2018</v>
      </c>
      <c r="F3">
        <v>2017</v>
      </c>
      <c r="G3">
        <v>2016</v>
      </c>
    </row>
    <row r="4" spans="1:7">
      <c r="A4" t="s">
        <v>473</v>
      </c>
      <c r="B4" t="s">
        <v>231</v>
      </c>
      <c r="C4" t="s">
        <v>231</v>
      </c>
      <c r="D4" t="s">
        <v>474</v>
      </c>
    </row>
    <row r="5" spans="1:7">
      <c r="A5" t="s">
        <v>446</v>
      </c>
      <c r="B5" t="s">
        <v>232</v>
      </c>
      <c r="C5" t="s">
        <v>232</v>
      </c>
      <c r="D5" t="s">
        <v>474</v>
      </c>
      <c r="E5">
        <v>-159268</v>
      </c>
      <c r="F5">
        <v>-281393</v>
      </c>
      <c r="G5">
        <v>-117173</v>
      </c>
    </row>
    <row r="6" spans="1:7">
      <c r="A6" t="s">
        <v>475</v>
      </c>
      <c r="D6" t="s">
        <v>474</v>
      </c>
    </row>
    <row r="7" spans="1:7">
      <c r="A7" t="s">
        <v>42</v>
      </c>
      <c r="B7" t="s">
        <v>236</v>
      </c>
      <c r="C7" t="s">
        <v>236</v>
      </c>
      <c r="D7" t="s">
        <v>474</v>
      </c>
      <c r="E7">
        <v>17259</v>
      </c>
      <c r="F7">
        <v>23339</v>
      </c>
      <c r="G7">
        <v>25439</v>
      </c>
    </row>
    <row r="8" spans="1:7">
      <c r="A8" t="s">
        <v>431</v>
      </c>
      <c r="B8" t="s">
        <v>240</v>
      </c>
      <c r="C8" t="s">
        <v>240</v>
      </c>
      <c r="D8" t="s">
        <v>474</v>
      </c>
      <c r="E8">
        <v>32864</v>
      </c>
      <c r="F8">
        <v>34823</v>
      </c>
      <c r="G8">
        <v>31896</v>
      </c>
    </row>
    <row r="9" spans="1:7">
      <c r="A9" t="s">
        <v>476</v>
      </c>
      <c r="B9" t="s">
        <v>250</v>
      </c>
      <c r="C9" t="s">
        <v>250</v>
      </c>
      <c r="D9" t="s">
        <v>474</v>
      </c>
      <c r="E9">
        <v>966</v>
      </c>
      <c r="F9">
        <v>983</v>
      </c>
      <c r="G9">
        <v>1507</v>
      </c>
    </row>
    <row r="10" spans="1:7">
      <c r="A10" t="s">
        <v>477</v>
      </c>
      <c r="B10" t="s">
        <v>248</v>
      </c>
      <c r="C10" t="s">
        <v>248</v>
      </c>
      <c r="D10" t="s">
        <v>474</v>
      </c>
      <c r="E10">
        <v>37619</v>
      </c>
      <c r="F10">
        <v>17314</v>
      </c>
      <c r="G10">
        <v>46495</v>
      </c>
    </row>
    <row r="11" spans="1:7">
      <c r="A11" t="s">
        <v>478</v>
      </c>
      <c r="B11" t="s">
        <v>251</v>
      </c>
      <c r="C11" t="s">
        <v>251</v>
      </c>
      <c r="D11" t="s">
        <v>474</v>
      </c>
      <c r="E11">
        <v>2019</v>
      </c>
      <c r="F11">
        <v>-3203</v>
      </c>
      <c r="G11">
        <v>-3997</v>
      </c>
    </row>
    <row r="12" spans="1:7">
      <c r="A12" t="s">
        <v>433</v>
      </c>
      <c r="D12" t="s">
        <v>474</v>
      </c>
      <c r="G12">
        <v>-33457</v>
      </c>
    </row>
    <row r="13" spans="1:7">
      <c r="A13" t="s">
        <v>479</v>
      </c>
      <c r="B13" t="s">
        <v>241</v>
      </c>
      <c r="C13" t="s">
        <v>241</v>
      </c>
      <c r="D13" t="s">
        <v>474</v>
      </c>
      <c r="E13">
        <v>14226</v>
      </c>
    </row>
    <row r="14" spans="1:7">
      <c r="A14" t="s">
        <v>480</v>
      </c>
      <c r="B14" t="s">
        <v>241</v>
      </c>
      <c r="C14" t="s">
        <v>241</v>
      </c>
      <c r="D14" t="s">
        <v>474</v>
      </c>
      <c r="E14">
        <v>-1443</v>
      </c>
    </row>
    <row r="15" spans="1:7">
      <c r="A15" t="s">
        <v>481</v>
      </c>
      <c r="B15" t="s">
        <v>240</v>
      </c>
      <c r="C15" t="s">
        <v>240</v>
      </c>
      <c r="D15" t="s">
        <v>474</v>
      </c>
      <c r="E15">
        <v>4812</v>
      </c>
    </row>
    <row r="16" spans="1:7">
      <c r="A16" t="s">
        <v>482</v>
      </c>
      <c r="B16" t="s">
        <v>240</v>
      </c>
      <c r="C16" t="s">
        <v>240</v>
      </c>
      <c r="D16" t="s">
        <v>474</v>
      </c>
      <c r="E16">
        <v>955</v>
      </c>
    </row>
    <row r="17" spans="1:7">
      <c r="A17" t="s">
        <v>483</v>
      </c>
      <c r="D17" t="s">
        <v>474</v>
      </c>
      <c r="F17">
        <v>-4000</v>
      </c>
    </row>
    <row r="18" spans="1:7">
      <c r="A18" t="s">
        <v>484</v>
      </c>
      <c r="D18" t="s">
        <v>474</v>
      </c>
      <c r="F18">
        <v>90800</v>
      </c>
    </row>
    <row r="19" spans="1:7">
      <c r="A19" t="s">
        <v>456</v>
      </c>
      <c r="B19" t="s">
        <v>251</v>
      </c>
      <c r="C19" t="s">
        <v>251</v>
      </c>
      <c r="D19" t="s">
        <v>474</v>
      </c>
      <c r="E19">
        <v>568</v>
      </c>
      <c r="F19">
        <v>192</v>
      </c>
      <c r="G19">
        <v>700</v>
      </c>
    </row>
    <row r="20" spans="1:7">
      <c r="A20" t="s">
        <v>485</v>
      </c>
      <c r="B20" t="s">
        <v>251</v>
      </c>
      <c r="C20" t="s">
        <v>251</v>
      </c>
      <c r="D20" t="s">
        <v>474</v>
      </c>
    </row>
    <row r="21" spans="1:7">
      <c r="A21" t="s">
        <v>486</v>
      </c>
      <c r="B21" t="s">
        <v>265</v>
      </c>
      <c r="C21" t="s">
        <v>265</v>
      </c>
      <c r="D21" t="s">
        <v>474</v>
      </c>
      <c r="E21">
        <v>4707</v>
      </c>
      <c r="F21">
        <v>14529</v>
      </c>
      <c r="G21">
        <v>4009</v>
      </c>
    </row>
    <row r="22" spans="1:7">
      <c r="A22" t="s">
        <v>487</v>
      </c>
      <c r="B22" t="s">
        <v>264</v>
      </c>
      <c r="C22" t="s">
        <v>264</v>
      </c>
      <c r="D22" t="s">
        <v>474</v>
      </c>
      <c r="E22">
        <v>-4456</v>
      </c>
      <c r="F22">
        <v>4067</v>
      </c>
      <c r="G22">
        <v>-3928</v>
      </c>
    </row>
    <row r="23" spans="1:7">
      <c r="A23" t="s">
        <v>381</v>
      </c>
      <c r="D23" t="s">
        <v>474</v>
      </c>
      <c r="E23">
        <v>10000</v>
      </c>
      <c r="F23">
        <v>-37232</v>
      </c>
    </row>
    <row r="24" spans="1:7">
      <c r="A24" t="s">
        <v>488</v>
      </c>
      <c r="B24" t="s">
        <v>273</v>
      </c>
      <c r="C24" t="s">
        <v>273</v>
      </c>
      <c r="D24" t="s">
        <v>474</v>
      </c>
      <c r="E24">
        <v>-4955</v>
      </c>
      <c r="F24">
        <v>85001</v>
      </c>
      <c r="G24">
        <v>-12972</v>
      </c>
    </row>
    <row r="25" spans="1:7">
      <c r="A25" t="s">
        <v>489</v>
      </c>
      <c r="D25" t="s">
        <v>474</v>
      </c>
      <c r="E25">
        <v>-30013</v>
      </c>
      <c r="F25">
        <v>-2638</v>
      </c>
      <c r="G25">
        <v>5962</v>
      </c>
    </row>
    <row r="26" spans="1:7">
      <c r="A26" t="s">
        <v>402</v>
      </c>
      <c r="B26" t="s">
        <v>269</v>
      </c>
      <c r="C26" t="s">
        <v>269</v>
      </c>
      <c r="D26" t="s">
        <v>474</v>
      </c>
      <c r="E26">
        <v>1565</v>
      </c>
      <c r="F26">
        <v>1013</v>
      </c>
      <c r="G26">
        <v>-393</v>
      </c>
    </row>
    <row r="27" spans="1:7">
      <c r="A27" t="s">
        <v>490</v>
      </c>
      <c r="B27" t="s">
        <v>285</v>
      </c>
      <c r="C27" t="s">
        <v>285</v>
      </c>
      <c r="D27" t="s">
        <v>474</v>
      </c>
      <c r="E27">
        <v>-72575</v>
      </c>
      <c r="F27">
        <v>-56405</v>
      </c>
      <c r="G27">
        <v>-55912</v>
      </c>
    </row>
    <row r="28" spans="1:7">
      <c r="A28" t="s">
        <v>491</v>
      </c>
      <c r="B28" t="s">
        <v>286</v>
      </c>
      <c r="C28" t="s">
        <v>286</v>
      </c>
      <c r="D28" t="s">
        <v>492</v>
      </c>
    </row>
    <row r="29" spans="1:7">
      <c r="A29" t="s">
        <v>493</v>
      </c>
      <c r="B29" t="s">
        <v>292</v>
      </c>
      <c r="C29" t="s">
        <v>292</v>
      </c>
      <c r="D29" t="s">
        <v>492</v>
      </c>
      <c r="G29">
        <v>42980</v>
      </c>
    </row>
    <row r="30" spans="1:7">
      <c r="A30" t="s">
        <v>494</v>
      </c>
      <c r="B30" t="s">
        <v>287</v>
      </c>
      <c r="C30" t="s">
        <v>287</v>
      </c>
      <c r="D30" t="s">
        <v>492</v>
      </c>
      <c r="G30">
        <v>37086</v>
      </c>
    </row>
    <row r="31" spans="1:7">
      <c r="A31" t="s">
        <v>495</v>
      </c>
      <c r="B31" t="s">
        <v>287</v>
      </c>
      <c r="C31" t="s">
        <v>287</v>
      </c>
      <c r="D31" t="s">
        <v>492</v>
      </c>
      <c r="G31">
        <v>-27328</v>
      </c>
    </row>
    <row r="32" spans="1:7">
      <c r="A32" t="s">
        <v>496</v>
      </c>
      <c r="B32" t="s">
        <v>291</v>
      </c>
      <c r="C32" t="s">
        <v>291</v>
      </c>
      <c r="D32" t="s">
        <v>492</v>
      </c>
      <c r="F32">
        <v>28436</v>
      </c>
      <c r="G32">
        <v>2188</v>
      </c>
    </row>
    <row r="33" spans="1:7">
      <c r="A33" t="s">
        <v>497</v>
      </c>
      <c r="B33" t="s">
        <v>287</v>
      </c>
      <c r="C33" t="s">
        <v>287</v>
      </c>
      <c r="D33" t="s">
        <v>492</v>
      </c>
      <c r="E33">
        <v>-4206</v>
      </c>
      <c r="F33">
        <v>-10182</v>
      </c>
      <c r="G33">
        <v>-7106</v>
      </c>
    </row>
    <row r="34" spans="1:7">
      <c r="A34" t="s">
        <v>498</v>
      </c>
      <c r="B34" t="s">
        <v>289</v>
      </c>
      <c r="C34" t="s">
        <v>289</v>
      </c>
      <c r="D34" t="s">
        <v>492</v>
      </c>
      <c r="E34">
        <v>-9608</v>
      </c>
    </row>
    <row r="35" spans="1:7">
      <c r="A35" t="s">
        <v>499</v>
      </c>
      <c r="B35" t="s">
        <v>296</v>
      </c>
      <c r="C35" t="s">
        <v>296</v>
      </c>
      <c r="D35" t="s">
        <v>492</v>
      </c>
      <c r="E35">
        <v>-13814</v>
      </c>
      <c r="F35">
        <v>18254</v>
      </c>
      <c r="G35">
        <v>47820</v>
      </c>
    </row>
    <row r="36" spans="1:7">
      <c r="A36" t="s">
        <v>500</v>
      </c>
      <c r="B36" t="s">
        <v>297</v>
      </c>
      <c r="C36" t="s">
        <v>297</v>
      </c>
      <c r="D36" t="s">
        <v>501</v>
      </c>
    </row>
    <row r="37" spans="1:7">
      <c r="A37" t="s">
        <v>502</v>
      </c>
      <c r="B37" t="s">
        <v>299</v>
      </c>
      <c r="C37" t="s">
        <v>299</v>
      </c>
      <c r="D37" t="s">
        <v>501</v>
      </c>
      <c r="E37">
        <v>100000</v>
      </c>
    </row>
    <row r="38" spans="1:7">
      <c r="A38" t="s">
        <v>503</v>
      </c>
      <c r="B38" t="s">
        <v>504</v>
      </c>
      <c r="C38" t="s">
        <v>504</v>
      </c>
      <c r="D38" t="s">
        <v>501</v>
      </c>
      <c r="E38">
        <v>-5146</v>
      </c>
    </row>
    <row r="39" spans="1:7">
      <c r="A39" t="s">
        <v>505</v>
      </c>
      <c r="D39" t="s">
        <v>501</v>
      </c>
      <c r="E39">
        <v>9679</v>
      </c>
      <c r="F39">
        <v>11012</v>
      </c>
      <c r="G39">
        <v>8954</v>
      </c>
    </row>
    <row r="40" spans="1:7">
      <c r="A40" t="s">
        <v>506</v>
      </c>
      <c r="B40" t="s">
        <v>298</v>
      </c>
      <c r="C40" t="s">
        <v>298</v>
      </c>
      <c r="D40" t="s">
        <v>501</v>
      </c>
      <c r="E40">
        <v>2855</v>
      </c>
      <c r="G40">
        <v>4139</v>
      </c>
    </row>
    <row r="41" spans="1:7">
      <c r="A41" t="s">
        <v>507</v>
      </c>
      <c r="B41" t="s">
        <v>504</v>
      </c>
      <c r="C41" t="s">
        <v>504</v>
      </c>
      <c r="D41" t="s">
        <v>501</v>
      </c>
      <c r="E41">
        <v>-5263</v>
      </c>
      <c r="F41">
        <v>-1514</v>
      </c>
      <c r="G41">
        <v>-18292</v>
      </c>
    </row>
    <row r="42" spans="1:7">
      <c r="A42" t="s">
        <v>508</v>
      </c>
      <c r="B42" t="s">
        <v>298</v>
      </c>
      <c r="C42" t="s">
        <v>298</v>
      </c>
      <c r="D42" t="s">
        <v>501</v>
      </c>
      <c r="G42">
        <v>-27292</v>
      </c>
    </row>
    <row r="43" spans="1:7">
      <c r="A43" t="s">
        <v>509</v>
      </c>
      <c r="B43" t="s">
        <v>302</v>
      </c>
      <c r="C43" t="s">
        <v>302</v>
      </c>
      <c r="D43" t="s">
        <v>501</v>
      </c>
      <c r="E43">
        <v>-9006</v>
      </c>
      <c r="F43">
        <v>-17016</v>
      </c>
      <c r="G43">
        <v>-18838</v>
      </c>
    </row>
    <row r="44" spans="1:7">
      <c r="A44" t="s">
        <v>510</v>
      </c>
      <c r="B44" t="s">
        <v>311</v>
      </c>
      <c r="C44" t="s">
        <v>311</v>
      </c>
      <c r="D44" t="s">
        <v>501</v>
      </c>
      <c r="E44">
        <v>93119</v>
      </c>
      <c r="F44">
        <v>-7518</v>
      </c>
      <c r="G44">
        <v>-51329</v>
      </c>
    </row>
    <row r="45" spans="1:7">
      <c r="A45" t="s">
        <v>511</v>
      </c>
      <c r="B45" t="s">
        <v>313</v>
      </c>
      <c r="C45" t="s">
        <v>313</v>
      </c>
      <c r="D45" t="s">
        <v>501</v>
      </c>
      <c r="E45">
        <v>-1657</v>
      </c>
      <c r="F45">
        <v>2453</v>
      </c>
      <c r="G45">
        <v>776</v>
      </c>
    </row>
    <row r="46" spans="1:7">
      <c r="A46" t="s">
        <v>512</v>
      </c>
      <c r="B46" t="s">
        <v>513</v>
      </c>
      <c r="C46" t="s">
        <v>312</v>
      </c>
      <c r="D46" t="s">
        <v>501</v>
      </c>
      <c r="E46">
        <v>5073</v>
      </c>
      <c r="F46">
        <v>-43216</v>
      </c>
      <c r="G46">
        <v>-58645</v>
      </c>
    </row>
    <row r="47" spans="1:7">
      <c r="A47" t="s">
        <v>514</v>
      </c>
      <c r="B47" t="s">
        <v>515</v>
      </c>
      <c r="C47" t="s">
        <v>315</v>
      </c>
      <c r="D47" t="s">
        <v>501</v>
      </c>
      <c r="E47">
        <v>45125</v>
      </c>
      <c r="F47">
        <v>88341</v>
      </c>
      <c r="G47">
        <v>146986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D700A4-1E07-451D-A3EA-90BBB3644A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54840-A004-46A7-9D2B-27176697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7F31C2-29EC-46DD-9FBB-5EA53A2F4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2021-10-25T06:36:44Z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