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iyoshi Aithal\Desktop\Aptivaa\FinancialSpreads Ground Truth\Financial Statements - PDF &amp; Excel\"/>
    </mc:Choice>
  </mc:AlternateContent>
  <bookViews>
    <workbookView xWindow="0" yWindow="0" windowWidth="11700" windowHeight="5865"/>
  </bookViews>
  <sheets>
    <sheet name="Accounts" sheetId="1" r:id="rId1"/>
    <sheet name="mapping template" sheetId="6" r:id="rId2"/>
    <sheet name="bs" sheetId="3" r:id="rId3"/>
    <sheet name="pl" sheetId="4" r:id="rId4"/>
    <sheet name="cf" sheetId="5" r:id="rId5"/>
    <sheet name="Ratios" sheetId="2" r:id="rId6"/>
  </sheets>
  <calcPr calcId="162913"/>
</workbook>
</file>

<file path=xl/calcChain.xml><?xml version="1.0" encoding="utf-8"?>
<calcChain xmlns="http://schemas.openxmlformats.org/spreadsheetml/2006/main">
  <c r="G210" i="1" l="1"/>
  <c r="G10" i="1" s="1"/>
  <c r="F210" i="1"/>
  <c r="F10" i="1" s="1"/>
  <c r="F184" i="1"/>
  <c r="F189" i="1" s="1"/>
  <c r="F9" i="1" s="1"/>
  <c r="G184" i="1"/>
  <c r="G189" i="1" s="1"/>
  <c r="G9" i="1" s="1"/>
  <c r="G384" i="1" s="1"/>
  <c r="G89" i="1"/>
  <c r="G98" i="1" s="1"/>
  <c r="G100" i="1" s="1"/>
  <c r="F89" i="1"/>
  <c r="G432" i="1"/>
  <c r="G433" i="1" s="1"/>
  <c r="F432" i="1"/>
  <c r="F433" i="1" s="1"/>
  <c r="G418" i="1"/>
  <c r="F418" i="1"/>
  <c r="G417" i="1"/>
  <c r="F417" i="1"/>
  <c r="G397" i="1"/>
  <c r="G409" i="1" s="1"/>
  <c r="G410" i="1" s="1"/>
  <c r="F397" i="1"/>
  <c r="F409" i="1" s="1"/>
  <c r="F410" i="1" s="1"/>
  <c r="O382" i="1"/>
  <c r="N382" i="1"/>
  <c r="O381" i="1"/>
  <c r="N381" i="1"/>
  <c r="M381" i="1"/>
  <c r="L381" i="1"/>
  <c r="K381" i="1"/>
  <c r="J381" i="1"/>
  <c r="I381" i="1"/>
  <c r="M377" i="1"/>
  <c r="O376" i="1"/>
  <c r="O375" i="1"/>
  <c r="N375" i="1"/>
  <c r="M375" i="1"/>
  <c r="L375" i="1"/>
  <c r="K375" i="1"/>
  <c r="J375" i="1"/>
  <c r="I375" i="1"/>
  <c r="F375" i="1"/>
  <c r="K373" i="1"/>
  <c r="O371" i="1"/>
  <c r="L371" i="1"/>
  <c r="N370" i="1"/>
  <c r="I370" i="1"/>
  <c r="K369" i="1"/>
  <c r="J369" i="1"/>
  <c r="M368" i="1"/>
  <c r="L368" i="1"/>
  <c r="O366" i="1"/>
  <c r="N366" i="1"/>
  <c r="O365" i="1"/>
  <c r="N365" i="1"/>
  <c r="M365" i="1"/>
  <c r="L365" i="1"/>
  <c r="K365" i="1"/>
  <c r="J365" i="1"/>
  <c r="O364" i="1"/>
  <c r="N364" i="1"/>
  <c r="M364" i="1"/>
  <c r="L364" i="1"/>
  <c r="K364" i="1"/>
  <c r="J364" i="1"/>
  <c r="I364" i="1"/>
  <c r="H364" i="1"/>
  <c r="G364" i="1"/>
  <c r="F364" i="1"/>
  <c r="O363" i="1"/>
  <c r="N363" i="1"/>
  <c r="M363" i="1"/>
  <c r="L363" i="1"/>
  <c r="K363" i="1"/>
  <c r="J363" i="1"/>
  <c r="O357" i="1"/>
  <c r="N357" i="1"/>
  <c r="M357" i="1"/>
  <c r="L357" i="1"/>
  <c r="K357" i="1"/>
  <c r="J357" i="1"/>
  <c r="I357" i="1"/>
  <c r="H357" i="1"/>
  <c r="O355" i="1"/>
  <c r="N355" i="1"/>
  <c r="M355" i="1"/>
  <c r="L355" i="1"/>
  <c r="K355" i="1"/>
  <c r="J355" i="1"/>
  <c r="I355" i="1"/>
  <c r="H355" i="1"/>
  <c r="O353" i="1"/>
  <c r="N353" i="1"/>
  <c r="M353" i="1"/>
  <c r="L353" i="1"/>
  <c r="K353" i="1"/>
  <c r="J353" i="1"/>
  <c r="I353" i="1"/>
  <c r="H353" i="1"/>
  <c r="O352" i="1"/>
  <c r="N352" i="1"/>
  <c r="M352" i="1"/>
  <c r="L352" i="1"/>
  <c r="K352" i="1"/>
  <c r="J352" i="1"/>
  <c r="I352" i="1"/>
  <c r="H352" i="1"/>
  <c r="G352" i="1"/>
  <c r="F352" i="1"/>
  <c r="O337" i="1"/>
  <c r="N337" i="1"/>
  <c r="M337" i="1"/>
  <c r="L337" i="1"/>
  <c r="K337" i="1"/>
  <c r="J337" i="1"/>
  <c r="I337" i="1"/>
  <c r="H337" i="1"/>
  <c r="G337" i="1"/>
  <c r="F337" i="1"/>
  <c r="O326" i="1"/>
  <c r="O385" i="1" s="1"/>
  <c r="N326" i="1"/>
  <c r="N385" i="1" s="1"/>
  <c r="M326" i="1"/>
  <c r="M385" i="1" s="1"/>
  <c r="L326" i="1"/>
  <c r="L385" i="1" s="1"/>
  <c r="K326" i="1"/>
  <c r="K385" i="1" s="1"/>
  <c r="J326" i="1"/>
  <c r="J385" i="1" s="1"/>
  <c r="I326" i="1"/>
  <c r="I385" i="1" s="1"/>
  <c r="H326" i="1"/>
  <c r="H385" i="1" s="1"/>
  <c r="O325" i="1"/>
  <c r="N325" i="1"/>
  <c r="M325" i="1"/>
  <c r="L325" i="1"/>
  <c r="K325" i="1"/>
  <c r="J325" i="1"/>
  <c r="I325" i="1"/>
  <c r="H325" i="1"/>
  <c r="G325" i="1"/>
  <c r="F325" i="1"/>
  <c r="O319" i="1"/>
  <c r="N319" i="1"/>
  <c r="M319" i="1"/>
  <c r="L319" i="1"/>
  <c r="K319" i="1"/>
  <c r="J319" i="1"/>
  <c r="I319" i="1"/>
  <c r="H319" i="1"/>
  <c r="O318" i="1"/>
  <c r="N318" i="1"/>
  <c r="M318" i="1"/>
  <c r="L318" i="1"/>
  <c r="K318" i="1"/>
  <c r="J318" i="1"/>
  <c r="I318" i="1"/>
  <c r="H318" i="1"/>
  <c r="G318" i="1"/>
  <c r="F318" i="1"/>
  <c r="O297" i="1"/>
  <c r="N297" i="1"/>
  <c r="M297" i="1"/>
  <c r="L297" i="1"/>
  <c r="K297" i="1"/>
  <c r="J297" i="1"/>
  <c r="I297" i="1"/>
  <c r="H297" i="1"/>
  <c r="F297" i="1"/>
  <c r="F319" i="1" s="1"/>
  <c r="F326" i="1" s="1"/>
  <c r="O296" i="1"/>
  <c r="N296" i="1"/>
  <c r="M296" i="1"/>
  <c r="L296" i="1"/>
  <c r="K296" i="1"/>
  <c r="J296" i="1"/>
  <c r="I296" i="1"/>
  <c r="H296" i="1"/>
  <c r="G296" i="1"/>
  <c r="F296" i="1"/>
  <c r="G297" i="1" s="1"/>
  <c r="G319" i="1" s="1"/>
  <c r="O227" i="1"/>
  <c r="N227" i="1"/>
  <c r="M227" i="1"/>
  <c r="L227" i="1"/>
  <c r="K227" i="1"/>
  <c r="J227" i="1"/>
  <c r="I227" i="1"/>
  <c r="H227" i="1"/>
  <c r="G227" i="1"/>
  <c r="G11" i="1" s="1"/>
  <c r="F227" i="1"/>
  <c r="F11" i="1" s="1"/>
  <c r="O210" i="1"/>
  <c r="N210" i="1"/>
  <c r="M210" i="1"/>
  <c r="L210" i="1"/>
  <c r="K210" i="1"/>
  <c r="J210" i="1"/>
  <c r="I210" i="1"/>
  <c r="H210" i="1"/>
  <c r="O189" i="1"/>
  <c r="N189" i="1"/>
  <c r="M189" i="1"/>
  <c r="L189" i="1"/>
  <c r="K189" i="1"/>
  <c r="J189" i="1"/>
  <c r="I189" i="1"/>
  <c r="H189" i="1"/>
  <c r="O161" i="1"/>
  <c r="N161" i="1"/>
  <c r="M161" i="1"/>
  <c r="L161" i="1"/>
  <c r="K161" i="1"/>
  <c r="J161" i="1"/>
  <c r="I161" i="1"/>
  <c r="H161" i="1"/>
  <c r="O160" i="1"/>
  <c r="N160" i="1"/>
  <c r="M160" i="1"/>
  <c r="L160" i="1"/>
  <c r="K160" i="1"/>
  <c r="J160" i="1"/>
  <c r="I160" i="1"/>
  <c r="H160" i="1"/>
  <c r="G160" i="1"/>
  <c r="F160" i="1"/>
  <c r="O145" i="1"/>
  <c r="N145" i="1"/>
  <c r="M145" i="1"/>
  <c r="L145" i="1"/>
  <c r="K145" i="1"/>
  <c r="J145" i="1"/>
  <c r="I145" i="1"/>
  <c r="H145" i="1"/>
  <c r="G145" i="1"/>
  <c r="G161" i="1" s="1"/>
  <c r="G8" i="1" s="1"/>
  <c r="F145" i="1"/>
  <c r="O140" i="1"/>
  <c r="N140" i="1"/>
  <c r="M140" i="1"/>
  <c r="L140" i="1"/>
  <c r="K140" i="1"/>
  <c r="J140" i="1"/>
  <c r="I140" i="1"/>
  <c r="H140" i="1"/>
  <c r="G140" i="1"/>
  <c r="F140" i="1"/>
  <c r="O128" i="1"/>
  <c r="N128" i="1"/>
  <c r="M128" i="1"/>
  <c r="L128" i="1"/>
  <c r="K128" i="1"/>
  <c r="J128" i="1"/>
  <c r="I128" i="1"/>
  <c r="H128" i="1"/>
  <c r="O104" i="1"/>
  <c r="N104" i="1"/>
  <c r="M104" i="1"/>
  <c r="L104" i="1"/>
  <c r="K104" i="1"/>
  <c r="J104" i="1"/>
  <c r="I104" i="1"/>
  <c r="H104" i="1"/>
  <c r="G104" i="1"/>
  <c r="F104" i="1"/>
  <c r="O100" i="1"/>
  <c r="N100" i="1"/>
  <c r="M100" i="1"/>
  <c r="L100" i="1"/>
  <c r="K100" i="1"/>
  <c r="J100" i="1"/>
  <c r="I100" i="1"/>
  <c r="H100" i="1"/>
  <c r="O98" i="1"/>
  <c r="N98" i="1"/>
  <c r="M98" i="1"/>
  <c r="L98" i="1"/>
  <c r="K98" i="1"/>
  <c r="J98" i="1"/>
  <c r="I98" i="1"/>
  <c r="H98" i="1"/>
  <c r="F98" i="1"/>
  <c r="F100" i="1" s="1"/>
  <c r="F128" i="1" s="1"/>
  <c r="F7" i="1" s="1"/>
  <c r="O83" i="1"/>
  <c r="N83" i="1"/>
  <c r="M83" i="1"/>
  <c r="L83" i="1"/>
  <c r="K83" i="1"/>
  <c r="J83" i="1"/>
  <c r="I83" i="1"/>
  <c r="H83" i="1"/>
  <c r="O71" i="1"/>
  <c r="O373" i="1" s="1"/>
  <c r="N71" i="1"/>
  <c r="N373" i="1" s="1"/>
  <c r="M71" i="1"/>
  <c r="M373" i="1" s="1"/>
  <c r="L71" i="1"/>
  <c r="L372" i="1" s="1"/>
  <c r="K71" i="1"/>
  <c r="K372" i="1" s="1"/>
  <c r="J71" i="1"/>
  <c r="J373" i="1" s="1"/>
  <c r="I71" i="1"/>
  <c r="I372" i="1" s="1"/>
  <c r="H71" i="1"/>
  <c r="H372" i="1" s="1"/>
  <c r="O67" i="1"/>
  <c r="N67" i="1"/>
  <c r="M67" i="1"/>
  <c r="L67" i="1"/>
  <c r="K67" i="1"/>
  <c r="J67" i="1"/>
  <c r="I67" i="1"/>
  <c r="H67" i="1"/>
  <c r="O59" i="1"/>
  <c r="N59" i="1"/>
  <c r="M59" i="1"/>
  <c r="L59" i="1"/>
  <c r="K59" i="1"/>
  <c r="J59" i="1"/>
  <c r="I59" i="1"/>
  <c r="H59" i="1"/>
  <c r="O44" i="1"/>
  <c r="O378" i="1" s="1"/>
  <c r="N44" i="1"/>
  <c r="N378" i="1" s="1"/>
  <c r="M44" i="1"/>
  <c r="M370" i="1" s="1"/>
  <c r="L44" i="1"/>
  <c r="L370" i="1" s="1"/>
  <c r="K44" i="1"/>
  <c r="K370" i="1" s="1"/>
  <c r="J44" i="1"/>
  <c r="J378" i="1" s="1"/>
  <c r="I44" i="1"/>
  <c r="I378" i="1" s="1"/>
  <c r="H44" i="1"/>
  <c r="H370" i="1" s="1"/>
  <c r="O43" i="1"/>
  <c r="N43" i="1"/>
  <c r="M43" i="1"/>
  <c r="L43" i="1"/>
  <c r="K43" i="1"/>
  <c r="J43" i="1"/>
  <c r="I43" i="1"/>
  <c r="H43" i="1"/>
  <c r="G43" i="1"/>
  <c r="F43" i="1"/>
  <c r="O30" i="1"/>
  <c r="O369" i="1" s="1"/>
  <c r="N30" i="1"/>
  <c r="N369" i="1" s="1"/>
  <c r="M30" i="1"/>
  <c r="M369" i="1" s="1"/>
  <c r="L30" i="1"/>
  <c r="L369" i="1" s="1"/>
  <c r="K30" i="1"/>
  <c r="J30" i="1"/>
  <c r="I30" i="1"/>
  <c r="I369" i="1" s="1"/>
  <c r="H30" i="1"/>
  <c r="H369" i="1" s="1"/>
  <c r="G30" i="1"/>
  <c r="G369" i="1" s="1"/>
  <c r="F30" i="1"/>
  <c r="F369" i="1" s="1"/>
  <c r="O14" i="1"/>
  <c r="N14" i="1"/>
  <c r="M14" i="1"/>
  <c r="L14" i="1"/>
  <c r="K14" i="1"/>
  <c r="J14" i="1"/>
  <c r="I14" i="1"/>
  <c r="H14" i="1"/>
  <c r="O13" i="1"/>
  <c r="N13" i="1"/>
  <c r="M13" i="1"/>
  <c r="L13" i="1"/>
  <c r="K13" i="1"/>
  <c r="J13" i="1"/>
  <c r="I13" i="1"/>
  <c r="H13" i="1"/>
  <c r="O12" i="1"/>
  <c r="N12" i="1"/>
  <c r="M12" i="1"/>
  <c r="M366" i="1" s="1"/>
  <c r="L12" i="1"/>
  <c r="L376" i="1" s="1"/>
  <c r="K12" i="1"/>
  <c r="K366" i="1" s="1"/>
  <c r="J12" i="1"/>
  <c r="J366" i="1" s="1"/>
  <c r="I12" i="1"/>
  <c r="I366" i="1" s="1"/>
  <c r="H12" i="1"/>
  <c r="H366" i="1" s="1"/>
  <c r="O11" i="1"/>
  <c r="N11" i="1"/>
  <c r="M11" i="1"/>
  <c r="L11" i="1"/>
  <c r="L377" i="1" s="1"/>
  <c r="K11" i="1"/>
  <c r="J11" i="1"/>
  <c r="I11" i="1"/>
  <c r="H11" i="1"/>
  <c r="O10" i="1"/>
  <c r="N10" i="1"/>
  <c r="N376" i="1" s="1"/>
  <c r="M10" i="1"/>
  <c r="L10" i="1"/>
  <c r="K10" i="1"/>
  <c r="J10" i="1"/>
  <c r="I10" i="1"/>
  <c r="H10" i="1"/>
  <c r="O9" i="1"/>
  <c r="O384" i="1" s="1"/>
  <c r="N9" i="1"/>
  <c r="N384" i="1" s="1"/>
  <c r="M9" i="1"/>
  <c r="M384" i="1" s="1"/>
  <c r="L9" i="1"/>
  <c r="L384" i="1" s="1"/>
  <c r="K9" i="1"/>
  <c r="K376" i="1" s="1"/>
  <c r="J9" i="1"/>
  <c r="J376" i="1" s="1"/>
  <c r="I9" i="1"/>
  <c r="I377" i="1" s="1"/>
  <c r="H9" i="1"/>
  <c r="H377" i="1" s="1"/>
  <c r="O8" i="1"/>
  <c r="O383" i="1" s="1"/>
  <c r="N8" i="1"/>
  <c r="N383" i="1" s="1"/>
  <c r="M8" i="1"/>
  <c r="M383" i="1" s="1"/>
  <c r="L8" i="1"/>
  <c r="L383" i="1" s="1"/>
  <c r="K8" i="1"/>
  <c r="K382" i="1" s="1"/>
  <c r="J8" i="1"/>
  <c r="J382" i="1" s="1"/>
  <c r="I8" i="1"/>
  <c r="I383" i="1" s="1"/>
  <c r="H8" i="1"/>
  <c r="H383" i="1" s="1"/>
  <c r="O7" i="1"/>
  <c r="N7" i="1"/>
  <c r="M7" i="1"/>
  <c r="L7" i="1"/>
  <c r="K7" i="1"/>
  <c r="J7" i="1"/>
  <c r="I7" i="1"/>
  <c r="H7" i="1"/>
  <c r="O6" i="1"/>
  <c r="N6" i="1"/>
  <c r="N371" i="1" s="1"/>
  <c r="M6" i="1"/>
  <c r="M371" i="1" s="1"/>
  <c r="L6" i="1"/>
  <c r="K6" i="1"/>
  <c r="K371" i="1" s="1"/>
  <c r="J6" i="1"/>
  <c r="J371" i="1" s="1"/>
  <c r="I6" i="1"/>
  <c r="I371" i="1" s="1"/>
  <c r="H6" i="1"/>
  <c r="H365" i="1" s="1"/>
  <c r="O5" i="1"/>
  <c r="N5" i="1"/>
  <c r="M5" i="1"/>
  <c r="L5" i="1"/>
  <c r="K5" i="1"/>
  <c r="J5" i="1"/>
  <c r="I5" i="1"/>
  <c r="I368" i="1" s="1"/>
  <c r="H5" i="1"/>
  <c r="H381" i="1" s="1"/>
  <c r="G5" i="1"/>
  <c r="G368" i="1" s="1"/>
  <c r="F5" i="1"/>
  <c r="F368" i="1" s="1"/>
  <c r="F161" i="1" l="1"/>
  <c r="F8" i="1" s="1"/>
  <c r="F12" i="1" s="1"/>
  <c r="G128" i="1"/>
  <c r="G7" i="1" s="1"/>
  <c r="G12" i="1" s="1"/>
  <c r="G376" i="1" s="1"/>
  <c r="H373" i="1"/>
  <c r="F384" i="1"/>
  <c r="F13" i="1"/>
  <c r="F377" i="1"/>
  <c r="G326" i="1"/>
  <c r="G383" i="1"/>
  <c r="G382" i="1"/>
  <c r="F353" i="1"/>
  <c r="F355" i="1" s="1"/>
  <c r="F357" i="1" s="1"/>
  <c r="F385" i="1"/>
  <c r="L366" i="1"/>
  <c r="J368" i="1"/>
  <c r="J372" i="1"/>
  <c r="J377" i="1"/>
  <c r="H378" i="1"/>
  <c r="F381" i="1"/>
  <c r="L382" i="1"/>
  <c r="J383" i="1"/>
  <c r="H384" i="1"/>
  <c r="K368" i="1"/>
  <c r="O370" i="1"/>
  <c r="I373" i="1"/>
  <c r="G375" i="1"/>
  <c r="M376" i="1"/>
  <c r="K377" i="1"/>
  <c r="G381" i="1"/>
  <c r="M382" i="1"/>
  <c r="K383" i="1"/>
  <c r="I384" i="1"/>
  <c r="H375" i="1"/>
  <c r="M372" i="1"/>
  <c r="F363" i="1"/>
  <c r="N368" i="1"/>
  <c r="J370" i="1"/>
  <c r="H371" i="1"/>
  <c r="N372" i="1"/>
  <c r="L373" i="1"/>
  <c r="H376" i="1"/>
  <c r="N377" i="1"/>
  <c r="L378" i="1"/>
  <c r="H382" i="1"/>
  <c r="I365" i="1"/>
  <c r="K378" i="1"/>
  <c r="K384" i="1"/>
  <c r="G363" i="1"/>
  <c r="O368" i="1"/>
  <c r="O372" i="1"/>
  <c r="I376" i="1"/>
  <c r="G377" i="1"/>
  <c r="O377" i="1"/>
  <c r="M378" i="1"/>
  <c r="I382" i="1"/>
  <c r="J384" i="1"/>
  <c r="F44" i="1"/>
  <c r="H363" i="1"/>
  <c r="H368" i="1"/>
  <c r="G13" i="1"/>
  <c r="G44" i="1"/>
  <c r="I363" i="1"/>
  <c r="F383" i="1" l="1"/>
  <c r="F382" i="1"/>
  <c r="F376" i="1"/>
  <c r="F14" i="1"/>
  <c r="G14" i="1"/>
  <c r="G366" i="1"/>
  <c r="F366" i="1"/>
  <c r="F378" i="1"/>
  <c r="F370" i="1"/>
  <c r="F59" i="1"/>
  <c r="F67" i="1" s="1"/>
  <c r="F71" i="1" s="1"/>
  <c r="G353" i="1"/>
  <c r="G355" i="1" s="1"/>
  <c r="G357" i="1" s="1"/>
  <c r="G385" i="1"/>
  <c r="G378" i="1"/>
  <c r="G370" i="1"/>
  <c r="G59" i="1"/>
  <c r="G67" i="1" s="1"/>
  <c r="G71" i="1" s="1"/>
  <c r="G373" i="1" l="1"/>
  <c r="G83" i="1"/>
  <c r="G372" i="1"/>
  <c r="G6" i="1"/>
  <c r="F373" i="1"/>
  <c r="F83" i="1"/>
  <c r="F372" i="1"/>
  <c r="F6" i="1"/>
  <c r="F371" i="1" l="1"/>
  <c r="F365" i="1"/>
  <c r="G371" i="1"/>
  <c r="G365" i="1"/>
</calcChain>
</file>

<file path=xl/sharedStrings.xml><?xml version="1.0" encoding="utf-8"?>
<sst xmlns="http://schemas.openxmlformats.org/spreadsheetml/2006/main" count="982" uniqueCount="573">
  <si>
    <t>CREDIT SPREADING</t>
  </si>
  <si>
    <t>Name Not Provided</t>
  </si>
  <si>
    <t>Rounding</t>
  </si>
  <si>
    <t>Statement Date</t>
  </si>
  <si>
    <t>2018</t>
  </si>
  <si>
    <t>2017</t>
  </si>
  <si>
    <t>Periods</t>
  </si>
  <si>
    <t>Period-1</t>
  </si>
  <si>
    <t>Period-2</t>
  </si>
  <si>
    <t>VALIDATION_12_V5_2021</t>
  </si>
  <si>
    <t>Total Profit and Loss Account</t>
  </si>
  <si>
    <t>Total Fixed and Non-Current Assets</t>
  </si>
  <si>
    <t>Total Current Assets</t>
  </si>
  <si>
    <t>Total Current Liabilities</t>
  </si>
  <si>
    <t>Total Non-Current Liabilities</t>
  </si>
  <si>
    <t>Total Equity</t>
  </si>
  <si>
    <t>Total Assets</t>
  </si>
  <si>
    <t>Total Liabs and Net Worth</t>
  </si>
  <si>
    <t>Difference</t>
  </si>
  <si>
    <t>Unexplained Adj to R/E</t>
  </si>
  <si>
    <t>Audit Mthd</t>
  </si>
  <si>
    <t>Accountant</t>
  </si>
  <si>
    <t>Analyst</t>
  </si>
  <si>
    <t>Stmt Type</t>
  </si>
  <si>
    <t>Reconcile To</t>
  </si>
  <si>
    <t>Profit and Loss Account</t>
  </si>
  <si>
    <t>Turnover</t>
  </si>
  <si>
    <t>Cost of Goods Sold</t>
  </si>
  <si>
    <t>Changes in Inventory</t>
  </si>
  <si>
    <t>Sales Tax</t>
  </si>
  <si>
    <t>Cost of Goods Sold - Depreciation</t>
  </si>
  <si>
    <t>Rebates and discounts</t>
  </si>
  <si>
    <t>Gross Profit (Loss)</t>
  </si>
  <si>
    <t>Other Operating Income (Expenses)</t>
  </si>
  <si>
    <t>Salaries and Wages</t>
  </si>
  <si>
    <t>Sales and Distribution Expenses</t>
  </si>
  <si>
    <t>Administrative Expenses</t>
  </si>
  <si>
    <t>Research and Development</t>
  </si>
  <si>
    <t>Other Operating Expenses</t>
  </si>
  <si>
    <t>Directors Remuneration</t>
  </si>
  <si>
    <t>Bad Debt Expenses</t>
  </si>
  <si>
    <t>Operating Lease Expenses</t>
  </si>
  <si>
    <t>Depreciation</t>
  </si>
  <si>
    <t>Amortisation</t>
  </si>
  <si>
    <t>Impairment</t>
  </si>
  <si>
    <t>Total Operating Expenses</t>
  </si>
  <si>
    <t>Operating Profit and (Loss)</t>
  </si>
  <si>
    <t>Gain(Loss) on Disposals</t>
  </si>
  <si>
    <t>Unrealized Gain or Loss</t>
  </si>
  <si>
    <t>Exceptional Gains (Losses)</t>
  </si>
  <si>
    <t>Interest Received And Financial income</t>
  </si>
  <si>
    <t>Interest Paid And Financial Costs</t>
  </si>
  <si>
    <t>Deferred Interest</t>
  </si>
  <si>
    <t>Capitalised Interest</t>
  </si>
  <si>
    <t>Income (Expense) from Investments</t>
  </si>
  <si>
    <t>Provisions</t>
  </si>
  <si>
    <t>Other Income (Expenses)</t>
  </si>
  <si>
    <t>Non-Operating Income</t>
  </si>
  <si>
    <t>Non-Operating Expense</t>
  </si>
  <si>
    <t>Foreign Currency Translation</t>
  </si>
  <si>
    <t>Deferred tax assets (liability)</t>
  </si>
  <si>
    <t>Net Profit (Loss) before Taxation</t>
  </si>
  <si>
    <t>Current Taxation</t>
  </si>
  <si>
    <t>Deferred Taxation</t>
  </si>
  <si>
    <t>Zakat</t>
  </si>
  <si>
    <t>Current tax (Net of Mat Credit)</t>
  </si>
  <si>
    <t>Net Profit (Loss) after Taxation</t>
  </si>
  <si>
    <t>Minority Interest</t>
  </si>
  <si>
    <t>Items from OCI</t>
  </si>
  <si>
    <t>Extraordinary Items (+)</t>
  </si>
  <si>
    <t>Net Profit (Loss)</t>
  </si>
  <si>
    <t>Minimum Pension Liab Adj</t>
  </si>
  <si>
    <t>Change in Fair Value of Financial Assets</t>
  </si>
  <si>
    <t>Reclassification to profit or loss</t>
  </si>
  <si>
    <t>Income tax relating to OCI</t>
  </si>
  <si>
    <t>Dividends - Ordinary Shares</t>
  </si>
  <si>
    <t>Dividends - Preference Shares</t>
  </si>
  <si>
    <t>Retained Profit (Loss)</t>
  </si>
  <si>
    <t>Adjustment to Retained Earnings (+)</t>
  </si>
  <si>
    <t>Prior Period Adjustments</t>
  </si>
  <si>
    <t>Fixed and Non-Current Assets</t>
  </si>
  <si>
    <t>Land and Buildings</t>
  </si>
  <si>
    <t>Construction in Progress</t>
  </si>
  <si>
    <t>Capital Work In Progress</t>
  </si>
  <si>
    <t>Property, Plant and Equipment</t>
  </si>
  <si>
    <t>Vehicles</t>
  </si>
  <si>
    <t>Leased Assets</t>
  </si>
  <si>
    <t>Other Fixed Assets</t>
  </si>
  <si>
    <t>Total Gross Fixed Assets</t>
  </si>
  <si>
    <t>Accumulated Depreciation and amortisation</t>
  </si>
  <si>
    <t>Total Net Fixed Assets</t>
  </si>
  <si>
    <t>Intangibles - Goodwill</t>
  </si>
  <si>
    <t>Intangibles - Other</t>
  </si>
  <si>
    <t>Accumulated Amortisation - Intangibles</t>
  </si>
  <si>
    <t>Total Net Intangible Assets</t>
  </si>
  <si>
    <t>Financial Lease Receivables</t>
  </si>
  <si>
    <t>Notes Receivable</t>
  </si>
  <si>
    <t>Long Term Trade Debtors</t>
  </si>
  <si>
    <t>Long Term Other Debtors</t>
  </si>
  <si>
    <t>Long Term Prepayments</t>
  </si>
  <si>
    <t>Long Term Tax Recoverable</t>
  </si>
  <si>
    <t>Deferred Tax Asset</t>
  </si>
  <si>
    <t>Available For Sale Investments</t>
  </si>
  <si>
    <t>Long Term Investments</t>
  </si>
  <si>
    <t>Investment in Group and Related Cos</t>
  </si>
  <si>
    <t>Investment in a joint venture</t>
  </si>
  <si>
    <t>Investment in associates</t>
  </si>
  <si>
    <t>Investment in subsidiaries</t>
  </si>
  <si>
    <t>Loans to Group and Related Cos greater than 1 year</t>
  </si>
  <si>
    <t>Other financial Assets at FVOCI / FVTPL / Amortised Cost</t>
  </si>
  <si>
    <t>Long term deposits</t>
  </si>
  <si>
    <t>Other Operating Non-Current Assets</t>
  </si>
  <si>
    <t>Other Non-current assets</t>
  </si>
  <si>
    <t>Other Non-Operating Non-Current Assets</t>
  </si>
  <si>
    <t>Deferred charges</t>
  </si>
  <si>
    <t>Total Non-Current Assets</t>
  </si>
  <si>
    <t>Current Assets</t>
  </si>
  <si>
    <t>Cash And Bank Balance</t>
  </si>
  <si>
    <t>Marketable Investments</t>
  </si>
  <si>
    <t>Due to Goverment</t>
  </si>
  <si>
    <t>Trade Debtors</t>
  </si>
  <si>
    <t>Provision for Doubtful Debtors (-)</t>
  </si>
  <si>
    <t>Liquid Assets</t>
  </si>
  <si>
    <t>Goods in Transit</t>
  </si>
  <si>
    <t>Stock - Raw Materials</t>
  </si>
  <si>
    <t>Stock - Work in Progress</t>
  </si>
  <si>
    <t>Stock - Finished Goods</t>
  </si>
  <si>
    <t>Total Stock</t>
  </si>
  <si>
    <t>Due from Group and Related Cos less than 1 year</t>
  </si>
  <si>
    <t>Loans to Group and Related Cos less than 1 Year</t>
  </si>
  <si>
    <t>Due from Employees</t>
  </si>
  <si>
    <t>Due from Government</t>
  </si>
  <si>
    <t>Other Debtors</t>
  </si>
  <si>
    <t>Tax Recoverable</t>
  </si>
  <si>
    <t>Prepaid Expenses</t>
  </si>
  <si>
    <t>Contract assets</t>
  </si>
  <si>
    <t>Current tax assets</t>
  </si>
  <si>
    <t>Accounts Receivable and Prepayments</t>
  </si>
  <si>
    <t>Other Operating Current Assets</t>
  </si>
  <si>
    <t>Other Non-Operating Current Assets</t>
  </si>
  <si>
    <t>Other Current Assets</t>
  </si>
  <si>
    <t>Current Liabilities</t>
  </si>
  <si>
    <t>Overdrafts</t>
  </si>
  <si>
    <t>Loans less than 1 year - Secured</t>
  </si>
  <si>
    <t>Loans less than 1 year - Unsecured</t>
  </si>
  <si>
    <t>Current Portion - HP Leasing Other</t>
  </si>
  <si>
    <t>Current Portion - Long Term Debt</t>
  </si>
  <si>
    <t>Current Portion - Borrowings</t>
  </si>
  <si>
    <t>Short term Borrowings</t>
  </si>
  <si>
    <t>Current Portion - Sub Debt</t>
  </si>
  <si>
    <t>Notes Payable</t>
  </si>
  <si>
    <t>Trade Creditors</t>
  </si>
  <si>
    <t>Due to Group and Related Cos less than 1 year</t>
  </si>
  <si>
    <t>Loans from Group and Related Cos less than 1 Year</t>
  </si>
  <si>
    <t>Directors Loans less than 1 year</t>
  </si>
  <si>
    <t>Dividends Payable</t>
  </si>
  <si>
    <t>Due To Employee</t>
  </si>
  <si>
    <t>Social Security and Other Taxes</t>
  </si>
  <si>
    <t>Zakat Payable</t>
  </si>
  <si>
    <t>Tax Payable</t>
  </si>
  <si>
    <t>Other Creditors</t>
  </si>
  <si>
    <t>Account Payables, Accruals &amp; Provisions</t>
  </si>
  <si>
    <t>Deferred Income and gains - current portion</t>
  </si>
  <si>
    <t>Other Operating Current Liabilities</t>
  </si>
  <si>
    <t>Other Non-Operating Current Liabilities</t>
  </si>
  <si>
    <t>Non-Current Liabilities</t>
  </si>
  <si>
    <t>Loans greater than 1 year - Secured</t>
  </si>
  <si>
    <t>Loans greater than 1 year - Unsecured</t>
  </si>
  <si>
    <t>Non-current Portion - Long Term Debt</t>
  </si>
  <si>
    <t>Long Term Debt</t>
  </si>
  <si>
    <t>HP Leasing Other greater than 1 year</t>
  </si>
  <si>
    <t>Long Term Trade Creditors</t>
  </si>
  <si>
    <t>Long Term Accruals</t>
  </si>
  <si>
    <t>Long Term Tax Payable</t>
  </si>
  <si>
    <t>Loans from Group and Related Cos greater than 1 year</t>
  </si>
  <si>
    <t>Employee Benefits</t>
  </si>
  <si>
    <t>Directors Loans greater than 1 year</t>
  </si>
  <si>
    <t>Subordinated Debt</t>
  </si>
  <si>
    <t>Deferred Tax liability</t>
  </si>
  <si>
    <t>Deferred Income and gains</t>
  </si>
  <si>
    <t>Other Non-Current Liabilities</t>
  </si>
  <si>
    <t>Equity</t>
  </si>
  <si>
    <t>Ordinary Shares</t>
  </si>
  <si>
    <t>Preference Shares</t>
  </si>
  <si>
    <t>Share Premium Account</t>
  </si>
  <si>
    <t>Accumulated Change in Fair Value of Fin. Assets</t>
  </si>
  <si>
    <t>Partners Current Account</t>
  </si>
  <si>
    <t>Retained Earnings</t>
  </si>
  <si>
    <t>Revaluation Reserves</t>
  </si>
  <si>
    <t>Other Reserves</t>
  </si>
  <si>
    <t>Equity Attributable To Owners of Parent</t>
  </si>
  <si>
    <t>Capital Redemption Reserve</t>
  </si>
  <si>
    <t>Treasury Stock (-)</t>
  </si>
  <si>
    <t>General reserve</t>
  </si>
  <si>
    <t>Reserves and Surplus</t>
  </si>
  <si>
    <t>Total Capital and Reserves and Surplus</t>
  </si>
  <si>
    <t>Statistics</t>
  </si>
  <si>
    <t>Operating Lease Commitments</t>
  </si>
  <si>
    <t>Litigation</t>
  </si>
  <si>
    <t>Tax Claims</t>
  </si>
  <si>
    <t>Other Off B/S Liabilities</t>
  </si>
  <si>
    <t>Off B/S Assets</t>
  </si>
  <si>
    <t>Market Value of Investments</t>
  </si>
  <si>
    <t>Capital Expenditure</t>
  </si>
  <si>
    <t>Proceeds from Asset Sales</t>
  </si>
  <si>
    <t>Proceeds from ST/LT Borrowing</t>
  </si>
  <si>
    <t>Principal Payments on ST/LT Borrowing</t>
  </si>
  <si>
    <t>Percent Cash Sales</t>
  </si>
  <si>
    <t>Exchange Rate</t>
  </si>
  <si>
    <t>Number of Employees</t>
  </si>
  <si>
    <t>Credit Compliance</t>
  </si>
  <si>
    <t>Min. Working Capital</t>
  </si>
  <si>
    <t>Min. Current Ratio</t>
  </si>
  <si>
    <t>Min. Quick Ratio</t>
  </si>
  <si>
    <t>Min. Acid Test Ratio</t>
  </si>
  <si>
    <t>Max. Total Gearing</t>
  </si>
  <si>
    <t>Min. EBIT/Interest</t>
  </si>
  <si>
    <t>Min. UCA Cash Flow Coverage</t>
  </si>
  <si>
    <t>Min. FRS1 Cash Coverage</t>
  </si>
  <si>
    <t>Min. Net Profit before Tax/Turnover (%)</t>
  </si>
  <si>
    <t>Min. Net Profit before Tax/Equity (%)</t>
  </si>
  <si>
    <t>Min. Net Profit before Tax/Tot Assts (%)</t>
  </si>
  <si>
    <t>Max. Trade Debtor Days (Net)</t>
  </si>
  <si>
    <t>Max. Stock Days</t>
  </si>
  <si>
    <t>Max. Trade Creditor Days</t>
  </si>
  <si>
    <t>Max. Subordinated Debt</t>
  </si>
  <si>
    <t>Min. Tangible Net Worth</t>
  </si>
  <si>
    <t>Max. Annual Turnover Growth (%)</t>
  </si>
  <si>
    <t>FRS1 Input Cash Flow</t>
  </si>
  <si>
    <t xml:space="preserve">statement of cash flows indirect method </t>
  </si>
  <si>
    <t>Statement of cash flows</t>
  </si>
  <si>
    <t xml:space="preserve">Cash flows from (used in) operating activities </t>
  </si>
  <si>
    <t xml:space="preserve">Profit (loss) after zakat and income tax </t>
  </si>
  <si>
    <t xml:space="preserve">Profit (loss) before zakat and income tax </t>
  </si>
  <si>
    <t xml:space="preserve">Profit (loss) for period before zakat and income tax </t>
  </si>
  <si>
    <t xml:space="preserve">Adjustments to reconcile profit (loss) before tax to net cash flows </t>
  </si>
  <si>
    <t xml:space="preserve">Adjustments for depreciation and impairment (reversal of impairment) of property plant and equipments and capital work in progress </t>
  </si>
  <si>
    <t xml:space="preserve">Adjustments for due to related parties </t>
  </si>
  <si>
    <t xml:space="preserve">Adjustments for impairment losses on trade receivables bad debt provisions debtors </t>
  </si>
  <si>
    <t xml:space="preserve">Adjustments for due from related parties </t>
  </si>
  <si>
    <t xml:space="preserve">Adjustments for amortization and impairment (reversal of impairment) of intangible assets and provision for impairment of financial assets </t>
  </si>
  <si>
    <t xml:space="preserve">Adjustments for fair value gain loss  </t>
  </si>
  <si>
    <t xml:space="preserve">Adjustments for profit loss share from associates subsidiaries joint ventures </t>
  </si>
  <si>
    <t xml:space="preserve">Adjustments for finance costs </t>
  </si>
  <si>
    <t xml:space="preserve">Adjustments for gain (loss) on sale of investments </t>
  </si>
  <si>
    <t xml:space="preserve">Adjustments for gain (loss) on disposal of property plant and equipment </t>
  </si>
  <si>
    <t xml:space="preserve">Adjustment for provision for slow moving items and inventory shortage </t>
  </si>
  <si>
    <t xml:space="preserve">Adjustment for Zakat and Income Tax Paid </t>
  </si>
  <si>
    <t xml:space="preserve">Adjustment for provision of employees terminal benefit </t>
  </si>
  <si>
    <t xml:space="preserve">Adjustment for provision pension and government grants net movements </t>
  </si>
  <si>
    <t xml:space="preserve">Adjustment for Provision for expected credit loss </t>
  </si>
  <si>
    <t xml:space="preserve">Adjustment for Other Provisions </t>
  </si>
  <si>
    <t xml:space="preserve">Adjustments for Unrealised fair value gain loss  </t>
  </si>
  <si>
    <t>Adjustments for Income from Investments</t>
  </si>
  <si>
    <t>Adjustments for property plant and equipment written-off</t>
  </si>
  <si>
    <t>Adjustment for Written offs</t>
  </si>
  <si>
    <t>Adjustments for financial liabilities</t>
  </si>
  <si>
    <t>Adjustments for financial assets</t>
  </si>
  <si>
    <t xml:space="preserve">Total adjustments to reconcile profit (loss) before tax to net cash flows </t>
  </si>
  <si>
    <t xml:space="preserve">Operating cash flow before working capital changes </t>
  </si>
  <si>
    <t xml:space="preserve">Adjustments for working capital changes </t>
  </si>
  <si>
    <t xml:space="preserve">Adjustments for decrease (increase) in inventories </t>
  </si>
  <si>
    <t xml:space="preserve">Adjustments for decrease (increase) in trade accounts receivable net </t>
  </si>
  <si>
    <t xml:space="preserve">Adjustments for decrease (increase) in trade and other receivables </t>
  </si>
  <si>
    <t xml:space="preserve">Adjustments for Trade receivables prepayments and other receivables </t>
  </si>
  <si>
    <t xml:space="preserve">Adjustments for decrease (increase) in receivable net </t>
  </si>
  <si>
    <t xml:space="preserve">Adjustments for deposits prepayments and other assets </t>
  </si>
  <si>
    <t xml:space="preserve">Adjustments for contract asset </t>
  </si>
  <si>
    <t xml:space="preserve">Adjustments for contract liabilities </t>
  </si>
  <si>
    <t xml:space="preserve">Adjustments for deferred revenue </t>
  </si>
  <si>
    <t xml:space="preserve">Adjustments for other current assets and debit balances </t>
  </si>
  <si>
    <t xml:space="preserve">Adjustments for other current liabilities and credit balances </t>
  </si>
  <si>
    <t xml:space="preserve">Adjustments for increase (decrease) in trade accounts payable </t>
  </si>
  <si>
    <t xml:space="preserve">Adjustments for trade payables accrued and other current liabilities </t>
  </si>
  <si>
    <t xml:space="preserve">Adjustments for trade and other payables </t>
  </si>
  <si>
    <t xml:space="preserve">Adjustments for increase (decrease) in payable </t>
  </si>
  <si>
    <t>Adjustments for other assets</t>
  </si>
  <si>
    <t>Adjustments for other liabilities</t>
  </si>
  <si>
    <t xml:space="preserve">Net increase (decrease) due to working capital changes </t>
  </si>
  <si>
    <t xml:space="preserve">Net cash flows from (used in) operations </t>
  </si>
  <si>
    <t xml:space="preserve">Other inflows (outflows) of cash classified as operating activities </t>
  </si>
  <si>
    <t xml:space="preserve">Interest paid classified as operating activities </t>
  </si>
  <si>
    <t xml:space="preserve">Zakat paid classified as operating activities </t>
  </si>
  <si>
    <t>Adjustment for employees terminal benefits paid</t>
  </si>
  <si>
    <t xml:space="preserve">Total other inflows (outflows) of cash classified as operating activities </t>
  </si>
  <si>
    <t xml:space="preserve">Net cash flows from (used in) operating activities </t>
  </si>
  <si>
    <t xml:space="preserve">Cash flows from (used in) investing activities </t>
  </si>
  <si>
    <t xml:space="preserve">Purchase of property plant and equipment </t>
  </si>
  <si>
    <t xml:space="preserve">Disposal of property plant and equipment </t>
  </si>
  <si>
    <t xml:space="preserve">Expenditure on other intangible assets </t>
  </si>
  <si>
    <t xml:space="preserve">Purchase of investment properties and instruments </t>
  </si>
  <si>
    <t>Disposal of investment properties and instruments</t>
  </si>
  <si>
    <t xml:space="preserve">Income and dividend received from investment </t>
  </si>
  <si>
    <t>Loans to other companies</t>
  </si>
  <si>
    <t>Corporate Deposits</t>
  </si>
  <si>
    <t xml:space="preserve">Net movement in associates subsidiaries joint ventures </t>
  </si>
  <si>
    <t xml:space="preserve">Net cash flows from (used in) investing activities </t>
  </si>
  <si>
    <t>Cash flows from (used in) financing activities</t>
  </si>
  <si>
    <t>Issue of shares</t>
  </si>
  <si>
    <t>Proceeds from borrowings</t>
  </si>
  <si>
    <t xml:space="preserve">Repayment of debt securities, sukuks and murabahas </t>
  </si>
  <si>
    <t xml:space="preserve">Repayment of term loans </t>
  </si>
  <si>
    <t xml:space="preserve">Repayment of borrowings </t>
  </si>
  <si>
    <t xml:space="preserve">Repayments of finance lease liabilities </t>
  </si>
  <si>
    <t>Loan to related parties and subsidiaries</t>
  </si>
  <si>
    <t>Net movement in partners' current account</t>
  </si>
  <si>
    <t>Charity payments</t>
  </si>
  <si>
    <t xml:space="preserve">Dividend paid to shareholders </t>
  </si>
  <si>
    <t>Finance costs</t>
  </si>
  <si>
    <t>Board of directors fees paid</t>
  </si>
  <si>
    <t>Call money on equity shares</t>
  </si>
  <si>
    <t xml:space="preserve">Net cash flows from (used in) financing activities </t>
  </si>
  <si>
    <t xml:space="preserve">Increase (decrease) in cash and cash equivalents before effect of exchange rate changes </t>
  </si>
  <si>
    <t xml:space="preserve">Effect of exchange rate changes on cash and cash equivalents net </t>
  </si>
  <si>
    <t xml:space="preserve">Net increase (decrease) in cash and cash equivalents </t>
  </si>
  <si>
    <t xml:space="preserve">Cash and cash equivalents at beginning of period </t>
  </si>
  <si>
    <t xml:space="preserve">Cash and cash equivalents at end of period </t>
  </si>
  <si>
    <t xml:space="preserve">Net foreign exchange loss </t>
  </si>
  <si>
    <t>Non controlling interest net</t>
  </si>
  <si>
    <t>Ratio Analysis</t>
  </si>
  <si>
    <t>Growth Ratios</t>
  </si>
  <si>
    <t>Sales Growth</t>
  </si>
  <si>
    <t>Net Profit Growth</t>
  </si>
  <si>
    <t>Total Assets Growth</t>
  </si>
  <si>
    <t>Profitability Ratios</t>
  </si>
  <si>
    <t>Gross Profit Margin</t>
  </si>
  <si>
    <t>Operating Profit Margin</t>
  </si>
  <si>
    <t>Net Profit Margin</t>
  </si>
  <si>
    <t>Return on Assets</t>
  </si>
  <si>
    <t>Return on Equity</t>
  </si>
  <si>
    <t>Leverage Ratios</t>
  </si>
  <si>
    <t>Debt Ratio</t>
  </si>
  <si>
    <t>Debt to Equity Ratio</t>
  </si>
  <si>
    <t>Interest Coverage Ratio</t>
  </si>
  <si>
    <t>DSCR</t>
  </si>
  <si>
    <t>TBD</t>
  </si>
  <si>
    <t>Liquidity Ratios</t>
  </si>
  <si>
    <t>Current Ratio</t>
  </si>
  <si>
    <t>Acid Test Ratio</t>
  </si>
  <si>
    <t>Cash Ratio</t>
  </si>
  <si>
    <t>Operating Cash Flow Ratio</t>
  </si>
  <si>
    <t>Notes to Financial Statements</t>
  </si>
  <si>
    <t>Trade receivables (gross)</t>
  </si>
  <si>
    <t>Less: Provision for impairment of trade receivables</t>
  </si>
  <si>
    <t>Trade receivable (net)</t>
  </si>
  <si>
    <t>Notes receivable</t>
  </si>
  <si>
    <t>Unbilled income</t>
  </si>
  <si>
    <t>Staff receivables</t>
  </si>
  <si>
    <t>Prepaid expenses</t>
  </si>
  <si>
    <t>Advances made to suppliers</t>
  </si>
  <si>
    <t>Receivables from related parties</t>
  </si>
  <si>
    <t>Cash flow hedge</t>
  </si>
  <si>
    <t>Accounts Receivable</t>
  </si>
  <si>
    <t>Retentions receivable</t>
  </si>
  <si>
    <t>Other receivables</t>
  </si>
  <si>
    <t>Less: Allowance for expected credit losses</t>
  </si>
  <si>
    <t>Total accounts receivable</t>
  </si>
  <si>
    <t>Validation</t>
  </si>
  <si>
    <t>Cash at bank</t>
  </si>
  <si>
    <t>Cash on hand</t>
  </si>
  <si>
    <t>Call and current accounts</t>
  </si>
  <si>
    <t>Cash at bank - term deposits</t>
  </si>
  <si>
    <t>Cash and Cash equivalents</t>
  </si>
  <si>
    <t>Trade accounts and notes payable</t>
  </si>
  <si>
    <t>Accrued expenses</t>
  </si>
  <si>
    <t>Advances received from customers</t>
  </si>
  <si>
    <t>Payables to related parties</t>
  </si>
  <si>
    <t>Negative fair value of interest rate swaps</t>
  </si>
  <si>
    <t>Contribution to social and sports fund</t>
  </si>
  <si>
    <t>Pension plan</t>
  </si>
  <si>
    <t>Trade and accounts payable</t>
  </si>
  <si>
    <t>Retentions payable</t>
  </si>
  <si>
    <t>Other payables</t>
  </si>
  <si>
    <t>Total Accounts payable</t>
  </si>
  <si>
    <t>DENTSPLY SIRONA INC. AND SUBSIDIARIES</t>
  </si>
  <si>
    <t>CONSOLIDATED BALANCE SHEETS</t>
  </si>
  <si>
    <t>(in millions, except per share amounts)</t>
  </si>
  <si>
    <t>Assets</t>
  </si>
  <si>
    <t>Current Assets:</t>
  </si>
  <si>
    <t>Cash and cash equivalents</t>
  </si>
  <si>
    <t>Accounts and notes receivable-trade, net</t>
  </si>
  <si>
    <t>Inventories, net</t>
  </si>
  <si>
    <t>Prepaid expenses and other current assets</t>
  </si>
  <si>
    <t>Property, plant and equipment, net</t>
  </si>
  <si>
    <t>Identifiable intangible assets, net</t>
  </si>
  <si>
    <t>Other Intangibles</t>
  </si>
  <si>
    <t>Goodwill, net</t>
  </si>
  <si>
    <t>Goodwill</t>
  </si>
  <si>
    <t>Other noncurrent assets, net</t>
  </si>
  <si>
    <t>Liabilities and Equity</t>
  </si>
  <si>
    <t>Current Liabilities:</t>
  </si>
  <si>
    <t>Accounts payable</t>
  </si>
  <si>
    <t>Accrued liabilities</t>
  </si>
  <si>
    <t>Income taxes payable</t>
  </si>
  <si>
    <t>Notes payable and current portion of long-term debt</t>
  </si>
  <si>
    <t>Long-term debt</t>
  </si>
  <si>
    <t>Deferred income taxes</t>
  </si>
  <si>
    <t>Other noncurrent liabilities</t>
  </si>
  <si>
    <t>Total Liabilities</t>
  </si>
  <si>
    <t>Commitments and contingencies</t>
  </si>
  <si>
    <t>Equity:</t>
  </si>
  <si>
    <t>Preferred stock, $1.00 par value; 0.25 million shares authorized; no shares issued</t>
  </si>
  <si>
    <t>Common stock, $0.01 par value;</t>
  </si>
  <si>
    <t>400.0 million shares authorized at December 31, 2018 and 2017</t>
  </si>
  <si>
    <t>264.5 million shares issued at December 31, 2018 and 2017</t>
  </si>
  <si>
    <t>223.0 million and 226.8 million shares outstanding at December 31, 2018 and 2017,</t>
  </si>
  <si>
    <t>respectively</t>
  </si>
  <si>
    <t>Capital in excess of par value</t>
  </si>
  <si>
    <t>Retained earnings</t>
  </si>
  <si>
    <t>Accumulated other comprehensive loss</t>
  </si>
  <si>
    <t>Treasury stock, at cost, 41.5 million and 37.7 million shares at December 31, 2018 and 2017, respectively</t>
  </si>
  <si>
    <t>Treasury Stock</t>
  </si>
  <si>
    <t>Total Dentsply Sirona Equity</t>
  </si>
  <si>
    <t>Noncontrolling interests</t>
  </si>
  <si>
    <t>Net sales</t>
  </si>
  <si>
    <t>Net revenue</t>
  </si>
  <si>
    <t>Revenue</t>
  </si>
  <si>
    <t>Cost of products sold</t>
  </si>
  <si>
    <t>Gross profit</t>
  </si>
  <si>
    <t>Gross Profit</t>
  </si>
  <si>
    <t>Selling, general and administrative expenses</t>
  </si>
  <si>
    <t>Goodwill impairment</t>
  </si>
  <si>
    <t>Restructuring and other costs</t>
  </si>
  <si>
    <t>Other Income - net</t>
  </si>
  <si>
    <t>Operating (loss) income</t>
  </si>
  <si>
    <t>Operating Profit</t>
  </si>
  <si>
    <t>Other income and expenses:</t>
  </si>
  <si>
    <t>Interest expense</t>
  </si>
  <si>
    <t>Interest income</t>
  </si>
  <si>
    <t>Other expense (income), net</t>
  </si>
  <si>
    <t>(Loss) income before income taxes</t>
  </si>
  <si>
    <t>Profit before Zakat</t>
  </si>
  <si>
    <t>Provision (benefit) for income taxes</t>
  </si>
  <si>
    <t>Net (loss) income</t>
  </si>
  <si>
    <t>Less: Net income (loss) attributable to noncontrolling interests</t>
  </si>
  <si>
    <t>Net (loss) income attributable to Dentsply Sirona</t>
  </si>
  <si>
    <t>Net (loss) income per common share attributable to Dentsply Sirona:</t>
  </si>
  <si>
    <t>Basic</t>
  </si>
  <si>
    <t>Diluted</t>
  </si>
  <si>
    <t>Weighted average common shares outstanding:</t>
  </si>
  <si>
    <t>Other comprehensive (loss) income, net of tax:</t>
  </si>
  <si>
    <t>Total Other Comprehensive Income (Loss)</t>
  </si>
  <si>
    <t>Total Other Comprehensive Income</t>
  </si>
  <si>
    <t>Foreign currency translation adjustments</t>
  </si>
  <si>
    <t>Net gain (loss) on derivative financial instruments</t>
  </si>
  <si>
    <t>Net unrealized holding gain on available-for-sale securities</t>
  </si>
  <si>
    <t>Pension liability adjustments</t>
  </si>
  <si>
    <t>Total other comprehensive (loss) income</t>
  </si>
  <si>
    <t>Total comprehensive (loss) income</t>
  </si>
  <si>
    <t>Less: Comprehensive income attributable to noncontrolling interests</t>
  </si>
  <si>
    <t>CONSOLIDATED STATEMENTS OF CASH FLOWS</t>
  </si>
  <si>
    <t>(in millions)</t>
  </si>
  <si>
    <t>Cash flows from operating activities:</t>
  </si>
  <si>
    <t>Operating Activities</t>
  </si>
  <si>
    <t>Adjustments to reconcile net income to net cash provided by operating activities:</t>
  </si>
  <si>
    <t>Amortization of intangible assets</t>
  </si>
  <si>
    <t>Amortization of deferred financing costs</t>
  </si>
  <si>
    <t>Indefinite-lived intangible asset impairment</t>
  </si>
  <si>
    <t>Stock based compensation expense</t>
  </si>
  <si>
    <t>Restructuring and other costs - non-cash</t>
  </si>
  <si>
    <t>Stock option income tax benefit</t>
  </si>
  <si>
    <t xml:space="preserve">Adjustment for Income Tax Paid </t>
  </si>
  <si>
    <t>Gain on sale of equity security</t>
  </si>
  <si>
    <t>Other non-cash expense (income)</t>
  </si>
  <si>
    <t>Loss on disposal of property, plant and equipment</t>
  </si>
  <si>
    <t>Changes in operating assets and liabilities, net of acquisitions:</t>
  </si>
  <si>
    <t>Prepaid expenses and other current assets, net</t>
  </si>
  <si>
    <t>Income taxes</t>
  </si>
  <si>
    <t>Net cash provided by operating activities</t>
  </si>
  <si>
    <t>Cash flows from investing activities:</t>
  </si>
  <si>
    <t>Investing Activities</t>
  </si>
  <si>
    <t>Cash paid for acquisitions of businesses and equity investments, net of cash acquired</t>
  </si>
  <si>
    <t>Proceeds from the sale of businesses</t>
  </si>
  <si>
    <t>Purchases of short term investments</t>
  </si>
  <si>
    <t>Capital expenditures</t>
  </si>
  <si>
    <t>Cash assumed in Sirona merger</t>
  </si>
  <si>
    <t>Purchase of company owned life insurance policies</t>
  </si>
  <si>
    <t>Cash received on derivative contracts</t>
  </si>
  <si>
    <t>Cash paid on derivative contracts</t>
  </si>
  <si>
    <t>Expenditures for identifiable intangible assets</t>
  </si>
  <si>
    <t>Proceeds from the sale of equity security</t>
  </si>
  <si>
    <t>Financing Activities</t>
  </si>
  <si>
    <t>Proceeds from sale of property, plant and equipment, net</t>
  </si>
  <si>
    <t>Net cash (used in) provided by investing activities</t>
  </si>
  <si>
    <t>Cash flows from financing activities:</t>
  </si>
  <si>
    <t>Proceeds from long-term borrowings, net of deferred financing costs</t>
  </si>
  <si>
    <t>Repayments on long-term borrowings</t>
  </si>
  <si>
    <t>Increase (decrease) in short-term borrowings</t>
  </si>
  <si>
    <t>Proceeds from exercise of stock options</t>
  </si>
  <si>
    <t>Excess tax benefits from stock based compensation</t>
  </si>
  <si>
    <t>Cash paid for acquisition of noncontrolling interests of consolidated subsidiaries</t>
  </si>
  <si>
    <t>Cash paid for treasury stock</t>
  </si>
  <si>
    <t>Cash dividends paid</t>
  </si>
  <si>
    <t xml:space="preserve">Dividend paid to shareholders to parent on minority interests </t>
  </si>
  <si>
    <t>Net cash used in financing activities</t>
  </si>
  <si>
    <t>Effect of exchange rate changes on cash and cash equivalents</t>
  </si>
  <si>
    <t>Net (decrease) increase in cash and cash equivalents</t>
  </si>
  <si>
    <t>Net increase (decrease) in cash and cash equivalents</t>
  </si>
  <si>
    <t>Cash and cash equivalents at beginning of period</t>
  </si>
  <si>
    <t>Cash and cash equivalents at end of period</t>
  </si>
  <si>
    <t>Schedule of non-cash investing activities:</t>
  </si>
  <si>
    <t>Merger financed by common stock</t>
  </si>
  <si>
    <t>Supplemental disclosures of cash flow information:</t>
  </si>
  <si>
    <t>Interest paid, net of amounts capitalized</t>
  </si>
  <si>
    <t>Income taxes paid</t>
  </si>
  <si>
    <t>Original Line Item in the pdf</t>
  </si>
  <si>
    <t>Line item in the accounts Template into which Original line item is mapped</t>
  </si>
  <si>
    <t xml:space="preserve">Person mapping </t>
  </si>
  <si>
    <t>turnover</t>
  </si>
  <si>
    <t>Niyoshi Aithal</t>
  </si>
  <si>
    <t>cost of goods sold</t>
  </si>
  <si>
    <t>other operating expenses</t>
  </si>
  <si>
    <t>land</t>
  </si>
  <si>
    <t>land and buildings</t>
  </si>
  <si>
    <t>property, plant and equipment</t>
  </si>
  <si>
    <t>construction in progress</t>
  </si>
  <si>
    <t>accumulated depreciation and amortisation</t>
  </si>
  <si>
    <t>intangibles - other</t>
  </si>
  <si>
    <t>other non-current assets</t>
  </si>
  <si>
    <t>deferred income taxes</t>
  </si>
  <si>
    <t>ordinary shares</t>
  </si>
  <si>
    <t>treasury stock (-)</t>
  </si>
  <si>
    <t>added value</t>
  </si>
  <si>
    <t>changed value</t>
  </si>
  <si>
    <t>cost of products sold</t>
  </si>
  <si>
    <t>net sales</t>
  </si>
  <si>
    <t>decimal ignored, corrected value</t>
  </si>
  <si>
    <t>administrative expenses</t>
  </si>
  <si>
    <t>selling, general and administrative expenses</t>
  </si>
  <si>
    <t>goodwill impairment</t>
  </si>
  <si>
    <t>impairment</t>
  </si>
  <si>
    <t>deleted value</t>
  </si>
  <si>
    <t>restructuring and other costs</t>
  </si>
  <si>
    <t>interest expense</t>
  </si>
  <si>
    <t>interest income</t>
  </si>
  <si>
    <t>shifted value to row 48</t>
  </si>
  <si>
    <t>added value. decimal ignored, corrected value</t>
  </si>
  <si>
    <t>interest received and financial income</t>
  </si>
  <si>
    <t>deleted this value</t>
  </si>
  <si>
    <t>added value and reversed signs from pdf sign</t>
  </si>
  <si>
    <t>other income (expenses)</t>
  </si>
  <si>
    <t>other expense (income), net</t>
  </si>
  <si>
    <t>current taxation</t>
  </si>
  <si>
    <t>provision (benefit) for income taxes</t>
  </si>
  <si>
    <t>minority interest</t>
  </si>
  <si>
    <t>buildings and improvements</t>
  </si>
  <si>
    <t>machinery and equipment</t>
  </si>
  <si>
    <t>less: accumulated depreciation</t>
  </si>
  <si>
    <t>intangibles - goodwill</t>
  </si>
  <si>
    <t>goodwill, net</t>
  </si>
  <si>
    <t>identifiable intangible assets, net</t>
  </si>
  <si>
    <t>cash and bank balance</t>
  </si>
  <si>
    <t>cash and cash equivalents</t>
  </si>
  <si>
    <t>accounts and notes receivable-trade, net</t>
  </si>
  <si>
    <t>stock - finished goods</t>
  </si>
  <si>
    <t>inventories, net</t>
  </si>
  <si>
    <t>prepaid expenses</t>
  </si>
  <si>
    <t>prepaid expenses and other current assets</t>
  </si>
  <si>
    <t>other noncurrent assets, net</t>
  </si>
  <si>
    <t>shifted value to row 184</t>
  </si>
  <si>
    <t>accrued liabilities</t>
  </si>
  <si>
    <t>accounts payable</t>
  </si>
  <si>
    <t>tax payable</t>
  </si>
  <si>
    <t>income taxes payable</t>
  </si>
  <si>
    <t>notes payable and current portion of long-term debt</t>
  </si>
  <si>
    <t>long-term debt</t>
  </si>
  <si>
    <t>common stock, $0.01 par value</t>
  </si>
  <si>
    <t>retained earnings</t>
  </si>
  <si>
    <t>other reserves</t>
  </si>
  <si>
    <t>accumulated other comprehensive loss</t>
  </si>
  <si>
    <t>noncontrolling interests</t>
  </si>
  <si>
    <t>capital in excess of par value</t>
  </si>
  <si>
    <t>reserves and surplus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</si>
</sst>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0"/>
      <name val="Arial"/>
      <charset val="134"/>
    </font>
    <font>
      <b/>
      <sz val="10"/>
      <name val="Arial"/>
      <family val="2"/>
    </font>
    <font>
      <sz val="10"/>
      <color indexed="63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rgb="FFCCFFFF"/>
      <name val="Arial"/>
      <family val="2"/>
    </font>
    <font>
      <b/>
      <sz val="16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3">
    <xf numFmtId="3" fontId="0" fillId="0" borderId="0"/>
    <xf numFmtId="9" fontId="5" fillId="0" borderId="0"/>
    <xf numFmtId="3" fontId="4" fillId="0" borderId="0"/>
  </cellStyleXfs>
  <cellXfs count="51">
    <xf numFmtId="3" fontId="0" fillId="0" borderId="0" xfId="0"/>
    <xf numFmtId="3" fontId="0" fillId="0" borderId="0" xfId="0" applyAlignment="1">
      <alignment wrapText="1"/>
    </xf>
    <xf numFmtId="3" fontId="1" fillId="0" borderId="0" xfId="0" applyFont="1"/>
    <xf numFmtId="3" fontId="1" fillId="0" borderId="0" xfId="0" applyFont="1" applyAlignment="1">
      <alignment wrapText="1"/>
    </xf>
    <xf numFmtId="3" fontId="2" fillId="2" borderId="0" xfId="0" applyFont="1" applyFill="1" applyAlignment="1">
      <alignment wrapText="1"/>
    </xf>
    <xf numFmtId="3" fontId="2" fillId="2" borderId="0" xfId="0" applyFont="1" applyFill="1" applyAlignment="1">
      <alignment horizontal="center"/>
    </xf>
    <xf numFmtId="3" fontId="0" fillId="3" borderId="0" xfId="0" applyFill="1" applyAlignment="1">
      <alignment horizontal="left" wrapText="1"/>
    </xf>
    <xf numFmtId="4" fontId="0" fillId="3" borderId="0" xfId="0" applyNumberFormat="1" applyFill="1"/>
    <xf numFmtId="3" fontId="0" fillId="4" borderId="0" xfId="0" applyFill="1" applyAlignment="1">
      <alignment wrapText="1"/>
    </xf>
    <xf numFmtId="4" fontId="0" fillId="4" borderId="0" xfId="0" applyNumberFormat="1" applyFill="1"/>
    <xf numFmtId="3" fontId="0" fillId="4" borderId="0" xfId="0" applyFill="1"/>
    <xf numFmtId="3" fontId="4" fillId="4" borderId="0" xfId="0" applyFont="1" applyFill="1" applyAlignment="1">
      <alignment wrapText="1"/>
    </xf>
    <xf numFmtId="3" fontId="4" fillId="0" borderId="0" xfId="0" applyFont="1" applyAlignment="1">
      <alignment wrapText="1"/>
    </xf>
    <xf numFmtId="10" fontId="0" fillId="0" borderId="0" xfId="1" applyNumberFormat="1" applyFont="1"/>
    <xf numFmtId="3" fontId="0" fillId="3" borderId="0" xfId="0" applyFill="1"/>
    <xf numFmtId="3" fontId="4" fillId="3" borderId="0" xfId="0" applyFont="1" applyFill="1" applyAlignment="1">
      <alignment wrapText="1"/>
    </xf>
    <xf numFmtId="3" fontId="4" fillId="5" borderId="0" xfId="0" applyFont="1" applyFill="1" applyAlignment="1">
      <alignment wrapText="1"/>
    </xf>
    <xf numFmtId="3" fontId="0" fillId="5" borderId="0" xfId="0" applyFill="1"/>
    <xf numFmtId="3" fontId="6" fillId="2" borderId="0" xfId="0" applyFont="1" applyFill="1" applyAlignment="1">
      <alignment wrapText="1"/>
    </xf>
    <xf numFmtId="3" fontId="6" fillId="2" borderId="0" xfId="0" applyFont="1" applyFill="1" applyAlignment="1">
      <alignment horizontal="center"/>
    </xf>
    <xf numFmtId="17" fontId="4" fillId="6" borderId="0" xfId="0" applyNumberFormat="1" applyFont="1" applyFill="1" applyAlignment="1">
      <alignment wrapText="1"/>
    </xf>
    <xf numFmtId="17" fontId="4" fillId="7" borderId="0" xfId="0" applyNumberFormat="1" applyFont="1" applyFill="1" applyAlignment="1">
      <alignment wrapText="1"/>
    </xf>
    <xf numFmtId="49" fontId="2" fillId="2" borderId="0" xfId="0" applyNumberFormat="1" applyFont="1" applyFill="1" applyAlignment="1">
      <alignment horizontal="center"/>
    </xf>
    <xf numFmtId="3" fontId="0" fillId="8" borderId="0" xfId="0" applyFill="1" applyAlignment="1">
      <alignment wrapText="1"/>
    </xf>
    <xf numFmtId="10" fontId="0" fillId="8" borderId="0" xfId="0" applyNumberFormat="1" applyFill="1"/>
    <xf numFmtId="10" fontId="0" fillId="0" borderId="0" xfId="0" applyNumberFormat="1"/>
    <xf numFmtId="3" fontId="0" fillId="9" borderId="0" xfId="0" applyFill="1" applyAlignment="1">
      <alignment wrapText="1"/>
    </xf>
    <xf numFmtId="10" fontId="0" fillId="9" borderId="0" xfId="0" applyNumberFormat="1" applyFill="1"/>
    <xf numFmtId="10" fontId="5" fillId="9" borderId="0" xfId="1" applyNumberFormat="1" applyFill="1"/>
    <xf numFmtId="3" fontId="0" fillId="10" borderId="0" xfId="0" applyFill="1" applyAlignment="1">
      <alignment wrapText="1"/>
    </xf>
    <xf numFmtId="10" fontId="0" fillId="10" borderId="0" xfId="0" applyNumberFormat="1" applyFill="1"/>
    <xf numFmtId="3" fontId="4" fillId="11" borderId="0" xfId="0" applyFont="1" applyFill="1" applyAlignment="1">
      <alignment wrapText="1"/>
    </xf>
    <xf numFmtId="10" fontId="0" fillId="11" borderId="0" xfId="0" applyNumberFormat="1" applyFill="1"/>
    <xf numFmtId="3" fontId="0" fillId="11" borderId="0" xfId="0" applyFill="1" applyAlignment="1">
      <alignment wrapText="1"/>
    </xf>
    <xf numFmtId="3" fontId="7" fillId="0" borderId="0" xfId="0" applyFont="1"/>
    <xf numFmtId="4" fontId="0" fillId="0" borderId="0" xfId="0" applyNumberFormat="1"/>
    <xf numFmtId="3" fontId="3" fillId="0" borderId="0" xfId="0" applyFont="1" applyAlignment="1">
      <alignment wrapText="1"/>
    </xf>
    <xf numFmtId="4" fontId="3" fillId="0" borderId="0" xfId="0" applyNumberFormat="1" applyFont="1"/>
    <xf numFmtId="0" fontId="0" fillId="0" borderId="0" xfId="0" applyNumberFormat="1"/>
    <xf numFmtId="3" fontId="4" fillId="0" borderId="0" xfId="2" applyFont="1" applyAlignment="1">
      <alignment horizontal="center" vertical="center" wrapText="1"/>
    </xf>
    <xf numFmtId="3" fontId="4" fillId="0" borderId="0" xfId="2" applyAlignment="1">
      <alignment horizontal="center" vertical="center" wrapText="1"/>
    </xf>
    <xf numFmtId="3" fontId="4" fillId="0" borderId="0" xfId="2" applyFont="1" applyAlignment="1">
      <alignment horizontal="left" vertical="center" wrapText="1"/>
    </xf>
    <xf numFmtId="3" fontId="4" fillId="0" borderId="0" xfId="2" applyFont="1" applyFill="1" applyAlignment="1">
      <alignment horizontal="left" vertical="center" wrapText="1"/>
    </xf>
    <xf numFmtId="3" fontId="4" fillId="0" borderId="0" xfId="2" applyFont="1"/>
    <xf numFmtId="3" fontId="4" fillId="0" borderId="0" xfId="2" applyAlignment="1">
      <alignment horizontal="left" vertical="center" wrapText="1"/>
    </xf>
    <xf numFmtId="3" fontId="4" fillId="0" borderId="0" xfId="2" applyFill="1" applyAlignment="1">
      <alignment horizontal="left" vertical="center" wrapText="1"/>
    </xf>
    <xf numFmtId="3" fontId="4" fillId="0" borderId="0" xfId="2"/>
    <xf numFmtId="3" fontId="4" fillId="0" borderId="0" xfId="2" applyFill="1"/>
    <xf numFmtId="3" fontId="0" fillId="12" borderId="0" xfId="0" applyFill="1"/>
    <xf numFmtId="3" fontId="0" fillId="13" borderId="0" xfId="0" applyFill="1"/>
    <xf numFmtId="3" fontId="0" fillId="0" borderId="0" xfId="0" applyFill="1"/>
  </cellXfs>
  <cellStyles count="3">
    <cellStyle name="Normal" xfId="0" builtinId="0"/>
    <cellStyle name="Normal 2" xfId="2"/>
    <cellStyle name="Percent" xfId="1" builtinId="5"/>
  </cellStyles>
  <dxfs count="45"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layout/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2225" cap="rnd">
              <a:solidFill>
                <a:schemeClr val="accent2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C1D9-405D-B60E-7D23732E4E4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1773440"/>
        <c:axId val="461775104"/>
      </c:lineChart>
      <c:catAx>
        <c:axId val="46177344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5104"/>
        <c:crosses val="autoZero"/>
        <c:auto val="0"/>
        <c:lblAlgn val="ctr"/>
        <c:lblOffset val="100"/>
        <c:noMultiLvlLbl val="0"/>
      </c:catAx>
      <c:valAx>
        <c:axId val="4617751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3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3492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A3FF-4622-BE8E-1C64EEB22F6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56714976"/>
        <c:axId val="656717056"/>
      </c:lineChart>
      <c:catAx>
        <c:axId val="65671497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7056"/>
        <c:crosses val="autoZero"/>
        <c:auto val="0"/>
        <c:lblAlgn val="ctr"/>
        <c:lblOffset val="100"/>
        <c:noMultiLvlLbl val="0"/>
      </c:catAx>
      <c:valAx>
        <c:axId val="65671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22225" cap="rnd">
              <a:solidFill>
                <a:schemeClr val="accent4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87EA-494E-B98D-FADEEEC548F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56714976"/>
        <c:axId val="656717056"/>
      </c:lineChart>
      <c:catAx>
        <c:axId val="65671497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7056"/>
        <c:crosses val="autoZero"/>
        <c:auto val="0"/>
        <c:lblAlgn val="ctr"/>
        <c:lblOffset val="100"/>
        <c:noMultiLvlLbl val="0"/>
      </c:catAx>
      <c:valAx>
        <c:axId val="6567170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3492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AD37-4E69-9E95-09CE626FDD5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22225" cap="rnd">
              <a:solidFill>
                <a:schemeClr val="accent3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C9E8-41B5-ABE1-A9358DEBCC5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3492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A587-4117-86CC-86D5AF2483A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4"/>
          <c:order val="0"/>
          <c:spPr>
            <a:ln w="22225" cap="rnd">
              <a:solidFill>
                <a:schemeClr val="accent5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04AA-4DB9-9BAF-BA9FD422EF6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layout/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3492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D274-478D-BFF5-B6EA5E977EE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1773440"/>
        <c:axId val="461775104"/>
      </c:lineChart>
      <c:catAx>
        <c:axId val="461773440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5104"/>
        <c:crosses val="autoZero"/>
        <c:auto val="0"/>
        <c:lblAlgn val="ctr"/>
        <c:lblOffset val="100"/>
        <c:noMultiLvlLbl val="0"/>
      </c:catAx>
      <c:valAx>
        <c:axId val="46177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3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22225" cap="rnd">
              <a:solidFill>
                <a:schemeClr val="accent4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E7E6-45B4-9BEA-DACB76901F4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1773440"/>
        <c:axId val="461775104"/>
      </c:lineChart>
      <c:catAx>
        <c:axId val="461773440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5104"/>
        <c:crosses val="autoZero"/>
        <c:auto val="0"/>
        <c:lblAlgn val="ctr"/>
        <c:lblOffset val="100"/>
        <c:noMultiLvlLbl val="0"/>
      </c:catAx>
      <c:valAx>
        <c:axId val="4617751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3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layout/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3492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ED3C-4E0E-9845-947A6144FA9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layout/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22225" cap="rnd">
              <a:solidFill>
                <a:schemeClr val="accent3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7C6A-4108-9654-12AC9767460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3492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B674-4ACC-A329-BD312CA8636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4"/>
          <c:order val="0"/>
          <c:spPr>
            <a:ln w="22225" cap="rnd">
              <a:solidFill>
                <a:schemeClr val="accent5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9AB6-4349-8B07-1C27ED8C58A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5"/>
          <c:order val="0"/>
          <c:spPr>
            <a:ln w="3492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AED1-48D1-90AC-3CFEB38C6F4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2225" cap="rnd">
              <a:solidFill>
                <a:schemeClr val="accent2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7B5E-4103-90E6-4B9A7260922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56714976"/>
        <c:axId val="656717056"/>
      </c:lineChart>
      <c:catAx>
        <c:axId val="65671497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7056"/>
        <c:crosses val="autoZero"/>
        <c:auto val="0"/>
        <c:lblAlgn val="ctr"/>
        <c:lblOffset val="100"/>
        <c:noMultiLvlLbl val="0"/>
      </c:catAx>
      <c:valAx>
        <c:axId val="6567170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8</xdr:col>
      <xdr:colOff>304800</xdr:colOff>
      <xdr:row>13</xdr:row>
      <xdr:rowOff>95249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</xdr:row>
      <xdr:rowOff>0</xdr:rowOff>
    </xdr:from>
    <xdr:to>
      <xdr:col>16</xdr:col>
      <xdr:colOff>304800</xdr:colOff>
      <xdr:row>13</xdr:row>
      <xdr:rowOff>95249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2</xdr:row>
      <xdr:rowOff>0</xdr:rowOff>
    </xdr:from>
    <xdr:to>
      <xdr:col>24</xdr:col>
      <xdr:colOff>304800</xdr:colOff>
      <xdr:row>13</xdr:row>
      <xdr:rowOff>95249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17</xdr:row>
      <xdr:rowOff>-1</xdr:rowOff>
    </xdr:from>
    <xdr:to>
      <xdr:col>8</xdr:col>
      <xdr:colOff>321469</xdr:colOff>
      <xdr:row>28</xdr:row>
      <xdr:rowOff>154780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321469</xdr:colOff>
      <xdr:row>28</xdr:row>
      <xdr:rowOff>154781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321469</xdr:colOff>
      <xdr:row>28</xdr:row>
      <xdr:rowOff>154781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0</xdr:colOff>
      <xdr:row>17</xdr:row>
      <xdr:rowOff>0</xdr:rowOff>
    </xdr:from>
    <xdr:to>
      <xdr:col>32</xdr:col>
      <xdr:colOff>321469</xdr:colOff>
      <xdr:row>28</xdr:row>
      <xdr:rowOff>154781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33</xdr:col>
      <xdr:colOff>0</xdr:colOff>
      <xdr:row>17</xdr:row>
      <xdr:rowOff>0</xdr:rowOff>
    </xdr:from>
    <xdr:to>
      <xdr:col>40</xdr:col>
      <xdr:colOff>321469</xdr:colOff>
      <xdr:row>28</xdr:row>
      <xdr:rowOff>154781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8</xdr:col>
      <xdr:colOff>321469</xdr:colOff>
      <xdr:row>43</xdr:row>
      <xdr:rowOff>83343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321469</xdr:colOff>
      <xdr:row>43</xdr:row>
      <xdr:rowOff>83343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17</xdr:col>
      <xdr:colOff>0</xdr:colOff>
      <xdr:row>32</xdr:row>
      <xdr:rowOff>0</xdr:rowOff>
    </xdr:from>
    <xdr:to>
      <xdr:col>24</xdr:col>
      <xdr:colOff>321469</xdr:colOff>
      <xdr:row>43</xdr:row>
      <xdr:rowOff>83343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0</xdr:colOff>
      <xdr:row>47</xdr:row>
      <xdr:rowOff>0</xdr:rowOff>
    </xdr:from>
    <xdr:to>
      <xdr:col>8</xdr:col>
      <xdr:colOff>321469</xdr:colOff>
      <xdr:row>59</xdr:row>
      <xdr:rowOff>11906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0</xdr:colOff>
      <xdr:row>47</xdr:row>
      <xdr:rowOff>0</xdr:rowOff>
    </xdr:from>
    <xdr:to>
      <xdr:col>16</xdr:col>
      <xdr:colOff>321469</xdr:colOff>
      <xdr:row>59</xdr:row>
      <xdr:rowOff>11906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17</xdr:col>
      <xdr:colOff>0</xdr:colOff>
      <xdr:row>47</xdr:row>
      <xdr:rowOff>0</xdr:rowOff>
    </xdr:from>
    <xdr:to>
      <xdr:col>24</xdr:col>
      <xdr:colOff>321469</xdr:colOff>
      <xdr:row>59</xdr:row>
      <xdr:rowOff>11906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25</xdr:col>
      <xdr:colOff>0</xdr:colOff>
      <xdr:row>47</xdr:row>
      <xdr:rowOff>0</xdr:rowOff>
    </xdr:from>
    <xdr:to>
      <xdr:col>32</xdr:col>
      <xdr:colOff>321469</xdr:colOff>
      <xdr:row>59</xdr:row>
      <xdr:rowOff>11906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33"/>
  <sheetViews>
    <sheetView showGridLines="0" tabSelected="1" topLeftCell="E1" workbookViewId="0">
      <selection activeCell="E1" sqref="E1"/>
    </sheetView>
  </sheetViews>
  <sheetFormatPr defaultColWidth="9" defaultRowHeight="12.75"/>
  <cols>
    <col min="1" max="4" width="13" style="38" hidden="1" customWidth="1"/>
    <col min="5" max="5" width="59.42578125" style="1" customWidth="1"/>
    <col min="6" max="7" width="16.140625" style="38" customWidth="1"/>
  </cols>
  <sheetData>
    <row r="1" spans="5:15">
      <c r="E1" s="3" t="s">
        <v>0</v>
      </c>
      <c r="F1" s="2" t="s">
        <v>1</v>
      </c>
      <c r="G1" s="2"/>
    </row>
    <row r="2" spans="5:15">
      <c r="E2" s="4" t="s">
        <v>2</v>
      </c>
      <c r="F2" s="5"/>
      <c r="G2" s="5"/>
      <c r="H2" s="5"/>
      <c r="I2" s="5"/>
      <c r="J2" s="5"/>
      <c r="K2" s="5"/>
      <c r="L2" s="5"/>
      <c r="M2" s="5"/>
      <c r="N2" s="5"/>
      <c r="O2" s="5"/>
    </row>
    <row r="3" spans="5:15">
      <c r="E3" s="4" t="s">
        <v>3</v>
      </c>
      <c r="F3" s="22" t="s">
        <v>4</v>
      </c>
      <c r="G3" s="22" t="s">
        <v>5</v>
      </c>
      <c r="H3" s="22"/>
      <c r="I3" s="22"/>
      <c r="J3" s="22"/>
      <c r="K3" s="22"/>
      <c r="L3" s="22"/>
      <c r="M3" s="22"/>
      <c r="N3" s="22"/>
      <c r="O3" s="22"/>
    </row>
    <row r="4" spans="5:15">
      <c r="E4" s="18" t="s">
        <v>6</v>
      </c>
      <c r="F4" s="19" t="s">
        <v>7</v>
      </c>
      <c r="G4" s="19" t="s">
        <v>8</v>
      </c>
      <c r="H4" s="19"/>
      <c r="I4" s="19"/>
      <c r="J4" s="19"/>
      <c r="K4" s="19"/>
      <c r="L4" s="19"/>
      <c r="M4" s="19"/>
      <c r="N4" s="19"/>
      <c r="O4" s="19"/>
    </row>
    <row r="5" spans="5:15">
      <c r="E5" s="3" t="s">
        <v>9</v>
      </c>
      <c r="F5" s="21">
        <f t="shared" ref="F5:O5" si="0">IFERROR(EOMONTH(DATE(RIGHT(F3,4),LEFT(F3,2),1),0),"")</f>
        <v>43708</v>
      </c>
      <c r="G5" s="21">
        <f t="shared" si="0"/>
        <v>43343</v>
      </c>
      <c r="H5" s="21" t="str">
        <f t="shared" si="0"/>
        <v/>
      </c>
      <c r="I5" s="21" t="str">
        <f t="shared" si="0"/>
        <v/>
      </c>
      <c r="J5" s="21" t="str">
        <f t="shared" si="0"/>
        <v/>
      </c>
      <c r="K5" s="21" t="str">
        <f t="shared" si="0"/>
        <v/>
      </c>
      <c r="L5" s="21" t="str">
        <f t="shared" si="0"/>
        <v/>
      </c>
      <c r="M5" s="21" t="str">
        <f t="shared" si="0"/>
        <v/>
      </c>
      <c r="N5" s="21" t="str">
        <f t="shared" si="0"/>
        <v/>
      </c>
      <c r="O5" s="21" t="str">
        <f t="shared" si="0"/>
        <v/>
      </c>
    </row>
    <row r="6" spans="5:15">
      <c r="E6" s="6" t="s">
        <v>10</v>
      </c>
      <c r="F6" s="7">
        <f>F71</f>
        <v>-1010.9999999999994</v>
      </c>
      <c r="G6" s="7">
        <f t="shared" ref="G6:O6" si="1">IF(G4=$BF$1,"",G71)</f>
        <v>-1550</v>
      </c>
      <c r="H6" s="7" t="str">
        <f t="shared" si="1"/>
        <v/>
      </c>
      <c r="I6" s="7" t="str">
        <f t="shared" si="1"/>
        <v/>
      </c>
      <c r="J6" s="7" t="str">
        <f t="shared" si="1"/>
        <v/>
      </c>
      <c r="K6" s="7" t="str">
        <f t="shared" si="1"/>
        <v/>
      </c>
      <c r="L6" s="7" t="str">
        <f t="shared" si="1"/>
        <v/>
      </c>
      <c r="M6" s="7" t="str">
        <f t="shared" si="1"/>
        <v/>
      </c>
      <c r="N6" s="7" t="str">
        <f t="shared" si="1"/>
        <v/>
      </c>
      <c r="O6" s="7" t="str">
        <f t="shared" si="1"/>
        <v/>
      </c>
    </row>
    <row r="7" spans="5:15">
      <c r="E7" s="6" t="s">
        <v>11</v>
      </c>
      <c r="F7" s="7">
        <f>F128</f>
        <v>6799.0000000000009</v>
      </c>
      <c r="G7" s="7">
        <f t="shared" ref="G7:O7" si="2">IF(G4=$BF$1,"",G128)</f>
        <v>8372</v>
      </c>
      <c r="H7" s="7" t="str">
        <f t="shared" si="2"/>
        <v/>
      </c>
      <c r="I7" s="7" t="str">
        <f t="shared" si="2"/>
        <v/>
      </c>
      <c r="J7" s="7" t="str">
        <f t="shared" si="2"/>
        <v/>
      </c>
      <c r="K7" s="7" t="str">
        <f t="shared" si="2"/>
        <v/>
      </c>
      <c r="L7" s="7" t="str">
        <f t="shared" si="2"/>
        <v/>
      </c>
      <c r="M7" s="7" t="str">
        <f t="shared" si="2"/>
        <v/>
      </c>
      <c r="N7" s="7" t="str">
        <f t="shared" si="2"/>
        <v/>
      </c>
      <c r="O7" s="7" t="str">
        <f t="shared" si="2"/>
        <v/>
      </c>
    </row>
    <row r="8" spans="5:15">
      <c r="E8" s="6" t="s">
        <v>12</v>
      </c>
      <c r="F8" s="7">
        <f>F161</f>
        <v>1888</v>
      </c>
      <c r="G8" s="7">
        <f t="shared" ref="G8:O8" si="3">IF(G4=$BF$1,"",G161)</f>
        <v>2002.5000000000002</v>
      </c>
      <c r="H8" s="7" t="str">
        <f t="shared" si="3"/>
        <v/>
      </c>
      <c r="I8" s="7" t="str">
        <f t="shared" si="3"/>
        <v/>
      </c>
      <c r="J8" s="7" t="str">
        <f t="shared" si="3"/>
        <v/>
      </c>
      <c r="K8" s="7" t="str">
        <f t="shared" si="3"/>
        <v/>
      </c>
      <c r="L8" s="7" t="str">
        <f t="shared" si="3"/>
        <v/>
      </c>
      <c r="M8" s="7" t="str">
        <f t="shared" si="3"/>
        <v/>
      </c>
      <c r="N8" s="7" t="str">
        <f t="shared" si="3"/>
        <v/>
      </c>
      <c r="O8" s="7" t="str">
        <f t="shared" si="3"/>
        <v/>
      </c>
    </row>
    <row r="9" spans="5:15">
      <c r="E9" s="6" t="s">
        <v>13</v>
      </c>
      <c r="F9" s="7">
        <f>F189</f>
        <v>1013.3</v>
      </c>
      <c r="G9" s="7">
        <f t="shared" ref="G9:O9" si="4">IF(G4=$BF$1,"",G189)</f>
        <v>954.5</v>
      </c>
      <c r="H9" s="7" t="str">
        <f t="shared" si="4"/>
        <v/>
      </c>
      <c r="I9" s="7" t="str">
        <f t="shared" si="4"/>
        <v/>
      </c>
      <c r="J9" s="7" t="str">
        <f t="shared" si="4"/>
        <v/>
      </c>
      <c r="K9" s="7" t="str">
        <f t="shared" si="4"/>
        <v/>
      </c>
      <c r="L9" s="7" t="str">
        <f t="shared" si="4"/>
        <v/>
      </c>
      <c r="M9" s="7" t="str">
        <f t="shared" si="4"/>
        <v/>
      </c>
      <c r="N9" s="7" t="str">
        <f t="shared" si="4"/>
        <v/>
      </c>
      <c r="O9" s="7" t="str">
        <f t="shared" si="4"/>
        <v/>
      </c>
    </row>
    <row r="10" spans="5:15">
      <c r="E10" s="6" t="s">
        <v>14</v>
      </c>
      <c r="F10" s="7">
        <f>F210</f>
        <v>2540.6999999999998</v>
      </c>
      <c r="G10" s="7">
        <f t="shared" ref="G10:O10" si="5">IF(G4=$BF$1,"",G210)</f>
        <v>2792.1</v>
      </c>
      <c r="H10" s="7" t="str">
        <f t="shared" si="5"/>
        <v/>
      </c>
      <c r="I10" s="7" t="str">
        <f t="shared" si="5"/>
        <v/>
      </c>
      <c r="J10" s="7" t="str">
        <f t="shared" si="5"/>
        <v/>
      </c>
      <c r="K10" s="7" t="str">
        <f t="shared" si="5"/>
        <v/>
      </c>
      <c r="L10" s="7" t="str">
        <f t="shared" si="5"/>
        <v/>
      </c>
      <c r="M10" s="7" t="str">
        <f t="shared" si="5"/>
        <v/>
      </c>
      <c r="N10" s="7" t="str">
        <f t="shared" si="5"/>
        <v/>
      </c>
      <c r="O10" s="7" t="str">
        <f t="shared" si="5"/>
        <v/>
      </c>
    </row>
    <row r="11" spans="5:15">
      <c r="E11" s="6" t="s">
        <v>15</v>
      </c>
      <c r="F11" s="7">
        <f>F227</f>
        <v>5133</v>
      </c>
      <c r="G11" s="7">
        <f t="shared" ref="G11:O11" si="6">IF(G4=$BF$1,"",G227)</f>
        <v>6627.9</v>
      </c>
      <c r="H11" s="7" t="str">
        <f t="shared" si="6"/>
        <v/>
      </c>
      <c r="I11" s="7" t="str">
        <f t="shared" si="6"/>
        <v/>
      </c>
      <c r="J11" s="7" t="str">
        <f t="shared" si="6"/>
        <v/>
      </c>
      <c r="K11" s="7" t="str">
        <f t="shared" si="6"/>
        <v/>
      </c>
      <c r="L11" s="7" t="str">
        <f t="shared" si="6"/>
        <v/>
      </c>
      <c r="M11" s="7" t="str">
        <f t="shared" si="6"/>
        <v/>
      </c>
      <c r="N11" s="7" t="str">
        <f t="shared" si="6"/>
        <v/>
      </c>
      <c r="O11" s="7" t="str">
        <f t="shared" si="6"/>
        <v/>
      </c>
    </row>
    <row r="12" spans="5:15">
      <c r="E12" s="1" t="s">
        <v>16</v>
      </c>
      <c r="F12" s="35">
        <f>SUM(F7:F8)</f>
        <v>8687</v>
      </c>
      <c r="G12" s="35">
        <f t="shared" ref="G12:O12" si="7">IF(G4=$BF$1,"",SUM(G7:G8))</f>
        <v>10374.5</v>
      </c>
      <c r="H12" s="35" t="str">
        <f t="shared" si="7"/>
        <v/>
      </c>
      <c r="I12" s="35" t="str">
        <f t="shared" si="7"/>
        <v/>
      </c>
      <c r="J12" s="35" t="str">
        <f t="shared" si="7"/>
        <v/>
      </c>
      <c r="K12" s="35" t="str">
        <f t="shared" si="7"/>
        <v/>
      </c>
      <c r="L12" s="35" t="str">
        <f t="shared" si="7"/>
        <v/>
      </c>
      <c r="M12" s="35" t="str">
        <f t="shared" si="7"/>
        <v/>
      </c>
      <c r="N12" s="35" t="str">
        <f t="shared" si="7"/>
        <v/>
      </c>
      <c r="O12" s="35" t="str">
        <f t="shared" si="7"/>
        <v/>
      </c>
    </row>
    <row r="13" spans="5:15">
      <c r="E13" s="1" t="s">
        <v>17</v>
      </c>
      <c r="F13" s="35">
        <f>SUM(F9:F11)</f>
        <v>8687</v>
      </c>
      <c r="G13" s="35">
        <f t="shared" ref="G13:O13" si="8">IF(G4=$BF$1,"",SUM(G9:G11))</f>
        <v>10374.5</v>
      </c>
      <c r="H13" s="35" t="str">
        <f t="shared" si="8"/>
        <v/>
      </c>
      <c r="I13" s="35" t="str">
        <f t="shared" si="8"/>
        <v/>
      </c>
      <c r="J13" s="35" t="str">
        <f t="shared" si="8"/>
        <v/>
      </c>
      <c r="K13" s="35" t="str">
        <f t="shared" si="8"/>
        <v/>
      </c>
      <c r="L13" s="35" t="str">
        <f t="shared" si="8"/>
        <v/>
      </c>
      <c r="M13" s="35" t="str">
        <f t="shared" si="8"/>
        <v/>
      </c>
      <c r="N13" s="35" t="str">
        <f t="shared" si="8"/>
        <v/>
      </c>
      <c r="O13" s="35" t="str">
        <f t="shared" si="8"/>
        <v/>
      </c>
    </row>
    <row r="14" spans="5:15">
      <c r="E14" s="36" t="s">
        <v>18</v>
      </c>
      <c r="F14" s="37">
        <f>F12-F13</f>
        <v>0</v>
      </c>
      <c r="G14" s="37">
        <f t="shared" ref="G14:O14" si="9">IF(G4=$BF$1,"",G12-G13)</f>
        <v>0</v>
      </c>
      <c r="H14" s="37" t="str">
        <f t="shared" si="9"/>
        <v/>
      </c>
      <c r="I14" s="37" t="str">
        <f t="shared" si="9"/>
        <v/>
      </c>
      <c r="J14" s="37" t="str">
        <f t="shared" si="9"/>
        <v/>
      </c>
      <c r="K14" s="37" t="str">
        <f t="shared" si="9"/>
        <v/>
      </c>
      <c r="L14" s="37" t="str">
        <f t="shared" si="9"/>
        <v/>
      </c>
      <c r="M14" s="37" t="str">
        <f t="shared" si="9"/>
        <v/>
      </c>
      <c r="N14" s="37" t="str">
        <f t="shared" si="9"/>
        <v/>
      </c>
      <c r="O14" s="37" t="str">
        <f t="shared" si="9"/>
        <v/>
      </c>
    </row>
    <row r="15" spans="5:15">
      <c r="E15" s="1" t="s">
        <v>19</v>
      </c>
    </row>
    <row r="17" spans="5:16">
      <c r="E17" s="8" t="s">
        <v>20</v>
      </c>
      <c r="F17" s="9"/>
      <c r="G17" s="9"/>
      <c r="H17" s="9"/>
      <c r="I17" s="9"/>
      <c r="J17" s="9"/>
      <c r="K17" s="9"/>
      <c r="L17" s="9"/>
      <c r="M17" s="9"/>
      <c r="N17" s="9"/>
      <c r="O17" s="9"/>
    </row>
    <row r="18" spans="5:16">
      <c r="E18" s="8" t="s">
        <v>21</v>
      </c>
      <c r="F18" s="9"/>
      <c r="G18" s="9"/>
      <c r="H18" s="9"/>
      <c r="I18" s="9"/>
      <c r="J18" s="9"/>
      <c r="K18" s="9"/>
      <c r="L18" s="9"/>
      <c r="M18" s="9"/>
      <c r="N18" s="9"/>
      <c r="O18" s="9"/>
    </row>
    <row r="19" spans="5:16">
      <c r="E19" s="8" t="s">
        <v>22</v>
      </c>
      <c r="F19" s="9"/>
      <c r="G19" s="9"/>
      <c r="H19" s="9"/>
      <c r="I19" s="9"/>
      <c r="J19" s="9"/>
      <c r="K19" s="9"/>
      <c r="L19" s="9"/>
      <c r="M19" s="9"/>
      <c r="N19" s="9"/>
      <c r="O19" s="9"/>
    </row>
    <row r="20" spans="5:16">
      <c r="E20" s="8" t="s">
        <v>23</v>
      </c>
      <c r="F20" s="9"/>
      <c r="G20" s="9"/>
      <c r="H20" s="9"/>
      <c r="I20" s="9"/>
      <c r="J20" s="9"/>
      <c r="K20" s="9"/>
      <c r="L20" s="9"/>
      <c r="M20" s="9"/>
      <c r="N20" s="9"/>
      <c r="O20" s="9"/>
    </row>
    <row r="21" spans="5:16">
      <c r="E21" s="8" t="s">
        <v>24</v>
      </c>
      <c r="F21" s="10"/>
      <c r="G21" s="10"/>
      <c r="H21" s="10"/>
      <c r="I21" s="10"/>
      <c r="J21" s="10"/>
      <c r="K21" s="10"/>
      <c r="L21" s="10"/>
      <c r="M21" s="10"/>
      <c r="N21" s="10"/>
      <c r="O21" s="10"/>
    </row>
    <row r="23" spans="5:16">
      <c r="E23" s="8" t="s">
        <v>25</v>
      </c>
      <c r="F23" s="10"/>
      <c r="G23" s="10"/>
      <c r="H23" s="10"/>
      <c r="I23" s="10"/>
      <c r="J23" s="10"/>
      <c r="K23" s="10"/>
      <c r="L23" s="10"/>
      <c r="M23" s="10"/>
      <c r="N23" s="10"/>
      <c r="O23" s="10"/>
    </row>
    <row r="24" spans="5:16">
      <c r="E24" s="1" t="s">
        <v>26</v>
      </c>
      <c r="F24" s="38">
        <v>3986.3</v>
      </c>
      <c r="G24" s="38">
        <v>3993.4</v>
      </c>
      <c r="P24" s="49" t="s">
        <v>522</v>
      </c>
    </row>
    <row r="25" spans="5:16">
      <c r="E25" s="1" t="s">
        <v>27</v>
      </c>
      <c r="F25">
        <v>1918.5</v>
      </c>
      <c r="G25">
        <v>1804.9</v>
      </c>
      <c r="P25" s="49" t="s">
        <v>523</v>
      </c>
    </row>
    <row r="26" spans="5:16">
      <c r="E26" s="1" t="s">
        <v>28</v>
      </c>
    </row>
    <row r="27" spans="5:16">
      <c r="E27" s="1" t="s">
        <v>29</v>
      </c>
    </row>
    <row r="28" spans="5:16">
      <c r="E28" s="1" t="s">
        <v>30</v>
      </c>
    </row>
    <row r="29" spans="5:16">
      <c r="E29" s="12" t="s">
        <v>31</v>
      </c>
    </row>
    <row r="30" spans="5:16">
      <c r="E30" s="6" t="s">
        <v>32</v>
      </c>
      <c r="F30" s="7">
        <f>F24-F25+ABS(F26)-F27-F28-F29</f>
        <v>2067.8000000000002</v>
      </c>
      <c r="G30" s="7">
        <f>IF(G4=$BF$1,"",G24-G25+ABS(G26)-G27-G28-G29)</f>
        <v>2188.5</v>
      </c>
      <c r="H30" s="7" t="str">
        <f t="shared" ref="H30:O30" si="10">IF(H4=$BF$1,"",H24+H25+ABS(H26)+H27+H28+H29)</f>
        <v/>
      </c>
      <c r="I30" s="7" t="str">
        <f t="shared" si="10"/>
        <v/>
      </c>
      <c r="J30" s="7" t="str">
        <f t="shared" si="10"/>
        <v/>
      </c>
      <c r="K30" s="7" t="str">
        <f t="shared" si="10"/>
        <v/>
      </c>
      <c r="L30" s="7" t="str">
        <f t="shared" si="10"/>
        <v/>
      </c>
      <c r="M30" s="7" t="str">
        <f t="shared" si="10"/>
        <v/>
      </c>
      <c r="N30" s="7" t="str">
        <f t="shared" si="10"/>
        <v/>
      </c>
      <c r="O30" s="7" t="str">
        <f t="shared" si="10"/>
        <v/>
      </c>
      <c r="P30" s="48"/>
    </row>
    <row r="31" spans="5:16">
      <c r="E31" s="12" t="s">
        <v>33</v>
      </c>
      <c r="F31"/>
      <c r="G31"/>
      <c r="P31" s="49" t="s">
        <v>531</v>
      </c>
    </row>
    <row r="32" spans="5:16">
      <c r="E32" s="1" t="s">
        <v>34</v>
      </c>
    </row>
    <row r="33" spans="5:16">
      <c r="E33" s="1" t="s">
        <v>35</v>
      </c>
    </row>
    <row r="34" spans="5:16">
      <c r="E34" s="1" t="s">
        <v>36</v>
      </c>
      <c r="F34">
        <v>1719.1</v>
      </c>
      <c r="G34">
        <v>1674.7</v>
      </c>
      <c r="P34" s="49" t="s">
        <v>526</v>
      </c>
    </row>
    <row r="35" spans="5:16">
      <c r="E35" s="1" t="s">
        <v>37</v>
      </c>
    </row>
    <row r="36" spans="5:16">
      <c r="E36" s="1" t="s">
        <v>38</v>
      </c>
      <c r="F36" s="38">
        <v>221</v>
      </c>
      <c r="G36" s="38">
        <v>425.2</v>
      </c>
      <c r="P36" s="49" t="s">
        <v>522</v>
      </c>
    </row>
    <row r="37" spans="5:16">
      <c r="E37" s="1" t="s">
        <v>39</v>
      </c>
    </row>
    <row r="38" spans="5:16">
      <c r="E38" s="1" t="s">
        <v>40</v>
      </c>
    </row>
    <row r="39" spans="5:16">
      <c r="E39" s="1" t="s">
        <v>41</v>
      </c>
    </row>
    <row r="40" spans="5:16">
      <c r="E40" s="1" t="s">
        <v>42</v>
      </c>
    </row>
    <row r="41" spans="5:16">
      <c r="E41" s="1" t="s">
        <v>43</v>
      </c>
    </row>
    <row r="42" spans="5:16">
      <c r="E42" s="1" t="s">
        <v>44</v>
      </c>
      <c r="F42" s="38">
        <v>1085.8</v>
      </c>
      <c r="G42" s="38">
        <v>1650.9</v>
      </c>
      <c r="P42" s="49" t="s">
        <v>522</v>
      </c>
    </row>
    <row r="43" spans="5:16">
      <c r="E43" s="6" t="s">
        <v>45</v>
      </c>
      <c r="F43" s="7">
        <f>F32+F33+F34+F35+F36+F37+F38+F39+F40+F41+F42</f>
        <v>3025.8999999999996</v>
      </c>
      <c r="G43" s="7">
        <f>G32+G33+G34+G35+G36+G37+G38+G39+G40+G41+G42</f>
        <v>3750.8</v>
      </c>
      <c r="H43" s="7" t="str">
        <f>IF(H4=$BF$1,"",(H32+H33+H34+H35+H36+H37+H38+H39+H40+H41+H42+#REF!))</f>
        <v/>
      </c>
      <c r="I43" s="7" t="str">
        <f>IF(I4=$BF$1,"",(I32+I33+I34+I35+I36+I37+I38+I39+I40+I41+I42+#REF!))</f>
        <v/>
      </c>
      <c r="J43" s="7" t="str">
        <f>IF(J4=$BF$1,"",(J32+J33+J34+J35+J36+J37+J38+J39+J40+J41+J42+#REF!))</f>
        <v/>
      </c>
      <c r="K43" s="7" t="str">
        <f>IF(K4=$BF$1,"",(K32+K33+K34+K35+K36+K37+K38+K39+K40+K41+K42+#REF!))</f>
        <v/>
      </c>
      <c r="L43" s="7" t="str">
        <f>IF(L4=$BF$1,"",(L32+L33+L34+L35+L36+L37+L38+L39+L40+L41+L42+#REF!))</f>
        <v/>
      </c>
      <c r="M43" s="7" t="str">
        <f>IF(M4=$BF$1,"",(M32+M33+M34+M35+M36+M37+M38+M39+M40+M41+M42+#REF!))</f>
        <v/>
      </c>
      <c r="N43" s="7" t="str">
        <f>IF(N4=$BF$1,"",(N32+N33+N34+N35+N36+N37+N38+N39+N40+N41+N42+#REF!))</f>
        <v/>
      </c>
      <c r="O43" s="7" t="str">
        <f>IF(O4=$BF$1,"",(O32+O33+O34+O35+O36+O37+O38+O39+O40+O41+O42+#REF!))</f>
        <v/>
      </c>
    </row>
    <row r="44" spans="5:16">
      <c r="E44" s="6" t="s">
        <v>46</v>
      </c>
      <c r="F44" s="7">
        <f>F30+F31-F43</f>
        <v>-958.09999999999945</v>
      </c>
      <c r="G44" s="7">
        <f>IF(G4=$BF$1,"",G30+G31-G43)</f>
        <v>-1562.3000000000002</v>
      </c>
      <c r="H44" s="7" t="str">
        <f t="shared" ref="H44:O44" si="11">IF(H4=$BF$1,"",H30+H31+H43)</f>
        <v/>
      </c>
      <c r="I44" s="7" t="str">
        <f t="shared" si="11"/>
        <v/>
      </c>
      <c r="J44" s="7" t="str">
        <f t="shared" si="11"/>
        <v/>
      </c>
      <c r="K44" s="7" t="str">
        <f t="shared" si="11"/>
        <v/>
      </c>
      <c r="L44" s="7" t="str">
        <f t="shared" si="11"/>
        <v/>
      </c>
      <c r="M44" s="7" t="str">
        <f t="shared" si="11"/>
        <v/>
      </c>
      <c r="N44" s="7" t="str">
        <f t="shared" si="11"/>
        <v/>
      </c>
      <c r="O44" s="7" t="str">
        <f t="shared" si="11"/>
        <v/>
      </c>
      <c r="P44" s="48"/>
    </row>
    <row r="45" spans="5:16">
      <c r="E45" s="1" t="s">
        <v>47</v>
      </c>
    </row>
    <row r="46" spans="5:16">
      <c r="E46" s="1" t="s">
        <v>48</v>
      </c>
    </row>
    <row r="47" spans="5:16">
      <c r="E47" s="1" t="s">
        <v>49</v>
      </c>
    </row>
    <row r="48" spans="5:16">
      <c r="E48" s="1" t="s">
        <v>50</v>
      </c>
      <c r="F48">
        <v>2.1</v>
      </c>
      <c r="G48">
        <v>2.4</v>
      </c>
      <c r="P48" s="49" t="s">
        <v>536</v>
      </c>
    </row>
    <row r="49" spans="5:16">
      <c r="E49" s="1" t="s">
        <v>51</v>
      </c>
      <c r="F49">
        <v>37.299999999999997</v>
      </c>
      <c r="G49">
        <v>38.299999999999997</v>
      </c>
      <c r="P49" s="49" t="s">
        <v>526</v>
      </c>
    </row>
    <row r="50" spans="5:16">
      <c r="E50" s="1" t="s">
        <v>52</v>
      </c>
    </row>
    <row r="51" spans="5:16">
      <c r="E51" s="1" t="s">
        <v>53</v>
      </c>
    </row>
    <row r="52" spans="5:16">
      <c r="E52" s="1" t="s">
        <v>54</v>
      </c>
      <c r="F52"/>
      <c r="G52"/>
      <c r="P52" s="49" t="s">
        <v>535</v>
      </c>
    </row>
    <row r="53" spans="5:16">
      <c r="E53" s="1" t="s">
        <v>55</v>
      </c>
    </row>
    <row r="54" spans="5:16">
      <c r="E54" s="1" t="s">
        <v>56</v>
      </c>
      <c r="F54">
        <v>34.9</v>
      </c>
      <c r="G54">
        <v>-5.3</v>
      </c>
      <c r="H54">
        <v>0</v>
      </c>
      <c r="P54" s="49" t="s">
        <v>539</v>
      </c>
    </row>
    <row r="55" spans="5:16">
      <c r="E55" s="1" t="s">
        <v>57</v>
      </c>
    </row>
    <row r="56" spans="5:16">
      <c r="E56" s="1" t="s">
        <v>58</v>
      </c>
    </row>
    <row r="57" spans="5:16">
      <c r="E57" s="1" t="s">
        <v>59</v>
      </c>
      <c r="F57"/>
      <c r="G57"/>
      <c r="P57" s="49" t="s">
        <v>538</v>
      </c>
    </row>
    <row r="58" spans="5:16">
      <c r="E58" s="12" t="s">
        <v>60</v>
      </c>
    </row>
    <row r="59" spans="5:16">
      <c r="E59" s="6" t="s">
        <v>61</v>
      </c>
      <c r="F59" s="7">
        <f>F44+F45+F46+F47+F48-F49-F50-F51+F52-F53+F54+F55-F56+F57+F58</f>
        <v>-958.39999999999941</v>
      </c>
      <c r="G59" s="7">
        <f>IF(G4=$BF$1,"",G44+G45+G46+G47+G48-G49-G50-G51+G52-G53+G54+G55-G56+G57+G58)</f>
        <v>-1603.5</v>
      </c>
      <c r="H59" s="7" t="str">
        <f t="shared" ref="H59:O59" si="12">IF(H4=$BF$1,"",SUM(H44:H58))</f>
        <v/>
      </c>
      <c r="I59" s="7" t="str">
        <f t="shared" si="12"/>
        <v/>
      </c>
      <c r="J59" s="7" t="str">
        <f t="shared" si="12"/>
        <v/>
      </c>
      <c r="K59" s="7" t="str">
        <f t="shared" si="12"/>
        <v/>
      </c>
      <c r="L59" s="7" t="str">
        <f t="shared" si="12"/>
        <v/>
      </c>
      <c r="M59" s="7" t="str">
        <f t="shared" si="12"/>
        <v/>
      </c>
      <c r="N59" s="7" t="str">
        <f t="shared" si="12"/>
        <v/>
      </c>
      <c r="O59" s="7" t="str">
        <f t="shared" si="12"/>
        <v/>
      </c>
      <c r="P59" s="48"/>
    </row>
    <row r="60" spans="5:16">
      <c r="E60" s="1" t="s">
        <v>62</v>
      </c>
      <c r="F60">
        <v>52.5</v>
      </c>
      <c r="G60">
        <v>-53.2</v>
      </c>
      <c r="P60" s="49" t="s">
        <v>526</v>
      </c>
    </row>
    <row r="61" spans="5:16">
      <c r="E61" s="1" t="s">
        <v>63</v>
      </c>
    </row>
    <row r="62" spans="5:16">
      <c r="E62" s="1" t="s">
        <v>64</v>
      </c>
    </row>
    <row r="63" spans="5:16">
      <c r="E63" s="12"/>
    </row>
    <row r="64" spans="5:16">
      <c r="E64" s="12"/>
    </row>
    <row r="65" spans="5:16">
      <c r="E65" s="12"/>
    </row>
    <row r="66" spans="5:16">
      <c r="E66" s="12" t="s">
        <v>65</v>
      </c>
    </row>
    <row r="67" spans="5:16">
      <c r="E67" s="6" t="s">
        <v>66</v>
      </c>
      <c r="F67" s="7">
        <f>SUM(F59,-F60,-ABS(F61),-F62,-F66)</f>
        <v>-1010.8999999999994</v>
      </c>
      <c r="G67" s="7">
        <f>IF(G4=$BF$1,"",SUM(G59,-G60,-ABS(G61),-G62,-G66))</f>
        <v>-1550.3</v>
      </c>
      <c r="H67" s="7" t="str">
        <f t="shared" ref="H67:O67" si="13">IF(H4=$BF$1,"",SUM(H59,H60,ABS(H61),H62,H66))</f>
        <v/>
      </c>
      <c r="I67" s="7" t="str">
        <f t="shared" si="13"/>
        <v/>
      </c>
      <c r="J67" s="7" t="str">
        <f t="shared" si="13"/>
        <v/>
      </c>
      <c r="K67" s="7" t="str">
        <f t="shared" si="13"/>
        <v/>
      </c>
      <c r="L67" s="7" t="str">
        <f t="shared" si="13"/>
        <v/>
      </c>
      <c r="M67" s="7" t="str">
        <f t="shared" si="13"/>
        <v/>
      </c>
      <c r="N67" s="7" t="str">
        <f t="shared" si="13"/>
        <v/>
      </c>
      <c r="O67" s="7" t="str">
        <f t="shared" si="13"/>
        <v/>
      </c>
      <c r="P67" s="48"/>
    </row>
    <row r="68" spans="5:16">
      <c r="E68" s="1" t="s">
        <v>67</v>
      </c>
      <c r="F68">
        <v>-0.1</v>
      </c>
      <c r="G68">
        <v>0.3</v>
      </c>
      <c r="P68" s="49" t="s">
        <v>522</v>
      </c>
    </row>
    <row r="69" spans="5:16">
      <c r="E69" s="1" t="s">
        <v>68</v>
      </c>
    </row>
    <row r="70" spans="5:16">
      <c r="E70" s="1" t="s">
        <v>69</v>
      </c>
    </row>
    <row r="71" spans="5:16">
      <c r="E71" s="6" t="s">
        <v>70</v>
      </c>
      <c r="F71" s="7">
        <f>SUM(F67:F70)</f>
        <v>-1010.9999999999994</v>
      </c>
      <c r="G71" s="7">
        <f t="shared" ref="G71:O71" si="14">IF(G4=$BF$1,"",SUM(G67:G70))</f>
        <v>-1550</v>
      </c>
      <c r="H71" s="7" t="str">
        <f t="shared" si="14"/>
        <v/>
      </c>
      <c r="I71" s="7" t="str">
        <f t="shared" si="14"/>
        <v/>
      </c>
      <c r="J71" s="7" t="str">
        <f t="shared" si="14"/>
        <v/>
      </c>
      <c r="K71" s="7" t="str">
        <f t="shared" si="14"/>
        <v/>
      </c>
      <c r="L71" s="7" t="str">
        <f t="shared" si="14"/>
        <v/>
      </c>
      <c r="M71" s="7" t="str">
        <f t="shared" si="14"/>
        <v/>
      </c>
      <c r="N71" s="7" t="str">
        <f t="shared" si="14"/>
        <v/>
      </c>
      <c r="O71" s="7" t="str">
        <f t="shared" si="14"/>
        <v/>
      </c>
      <c r="P71" s="48"/>
    </row>
    <row r="72" spans="5:16">
      <c r="E72" s="12"/>
    </row>
    <row r="74" spans="5:16">
      <c r="E74" s="1" t="s">
        <v>71</v>
      </c>
    </row>
    <row r="75" spans="5:16">
      <c r="E75" s="1" t="s">
        <v>72</v>
      </c>
      <c r="F75"/>
      <c r="G75"/>
      <c r="P75" s="49" t="s">
        <v>538</v>
      </c>
    </row>
    <row r="76" spans="5:16">
      <c r="E76" s="1" t="s">
        <v>73</v>
      </c>
    </row>
    <row r="77" spans="5:16">
      <c r="E77" s="1" t="s">
        <v>74</v>
      </c>
    </row>
    <row r="81" spans="5:16">
      <c r="E81" s="1" t="s">
        <v>75</v>
      </c>
    </row>
    <row r="82" spans="5:16">
      <c r="E82" s="1" t="s">
        <v>76</v>
      </c>
    </row>
    <row r="83" spans="5:16">
      <c r="E83" s="6" t="s">
        <v>77</v>
      </c>
      <c r="F83" s="7">
        <f>SUM(F71:F82)</f>
        <v>-1010.9999999999994</v>
      </c>
      <c r="G83" s="7">
        <f t="shared" ref="G83:O83" si="15">IF(G4=$BF$1,"",SUM(G71:G82))</f>
        <v>-1550</v>
      </c>
      <c r="H83" s="7" t="str">
        <f t="shared" si="15"/>
        <v/>
      </c>
      <c r="I83" s="7" t="str">
        <f t="shared" si="15"/>
        <v/>
      </c>
      <c r="J83" s="7" t="str">
        <f t="shared" si="15"/>
        <v/>
      </c>
      <c r="K83" s="7" t="str">
        <f t="shared" si="15"/>
        <v/>
      </c>
      <c r="L83" s="7" t="str">
        <f t="shared" si="15"/>
        <v/>
      </c>
      <c r="M83" s="7" t="str">
        <f t="shared" si="15"/>
        <v/>
      </c>
      <c r="N83" s="7" t="str">
        <f t="shared" si="15"/>
        <v/>
      </c>
      <c r="O83" s="7" t="str">
        <f t="shared" si="15"/>
        <v/>
      </c>
    </row>
    <row r="84" spans="5:16">
      <c r="E84" s="1" t="s">
        <v>78</v>
      </c>
    </row>
    <row r="85" spans="5:16">
      <c r="E85" s="1" t="s">
        <v>79</v>
      </c>
    </row>
    <row r="88" spans="5:16">
      <c r="E88" s="8" t="s">
        <v>80</v>
      </c>
      <c r="F88" s="8"/>
      <c r="G88" s="8"/>
      <c r="H88" s="8"/>
      <c r="I88" s="8"/>
      <c r="J88" s="8"/>
      <c r="K88" s="8"/>
      <c r="L88" s="8"/>
      <c r="M88" s="8"/>
      <c r="N88" s="8"/>
      <c r="O88" s="8"/>
    </row>
    <row r="89" spans="5:16">
      <c r="E89" s="1" t="s">
        <v>81</v>
      </c>
      <c r="F89" s="38">
        <f>55+560.3</f>
        <v>615.29999999999995</v>
      </c>
      <c r="G89" s="38">
        <f>58.7+554.7</f>
        <v>613.40000000000009</v>
      </c>
      <c r="P89" s="49" t="s">
        <v>522</v>
      </c>
    </row>
    <row r="90" spans="5:16">
      <c r="E90" s="1" t="s">
        <v>82</v>
      </c>
      <c r="F90" s="38">
        <v>107.6</v>
      </c>
      <c r="G90" s="38">
        <v>91.6</v>
      </c>
      <c r="P90" s="49" t="s">
        <v>522</v>
      </c>
    </row>
    <row r="91" spans="5:16">
      <c r="E91" s="1" t="s">
        <v>83</v>
      </c>
    </row>
    <row r="92" spans="5:16">
      <c r="E92" s="12" t="s">
        <v>84</v>
      </c>
      <c r="F92">
        <v>1353.9</v>
      </c>
      <c r="G92">
        <v>1367.5</v>
      </c>
      <c r="P92" s="49" t="s">
        <v>522</v>
      </c>
    </row>
    <row r="93" spans="5:16">
      <c r="E93" s="1" t="s">
        <v>85</v>
      </c>
    </row>
    <row r="94" spans="5:16">
      <c r="E94" s="1" t="s">
        <v>86</v>
      </c>
    </row>
    <row r="95" spans="5:16">
      <c r="E95" s="1" t="s">
        <v>87</v>
      </c>
    </row>
    <row r="96" spans="5:16">
      <c r="E96" s="12"/>
    </row>
    <row r="98" spans="5:16">
      <c r="E98" s="6" t="s">
        <v>88</v>
      </c>
      <c r="F98" s="7">
        <f>F89+F90+F91+F92+F93+F94+F95+F96</f>
        <v>2076.8000000000002</v>
      </c>
      <c r="G98" s="7">
        <f>IF(G4=$BF$1,"",G89+G90+G91+G92+G93+G94+G95+G96)</f>
        <v>2072.5</v>
      </c>
      <c r="H98" s="7" t="str">
        <f t="shared" ref="H98:O98" si="16">IF(H4=$BF$1,"",H89+H90+H91+H92+H93+H94+H95)</f>
        <v/>
      </c>
      <c r="I98" s="7" t="str">
        <f t="shared" si="16"/>
        <v/>
      </c>
      <c r="J98" s="7" t="str">
        <f t="shared" si="16"/>
        <v/>
      </c>
      <c r="K98" s="7" t="str">
        <f t="shared" si="16"/>
        <v/>
      </c>
      <c r="L98" s="7" t="str">
        <f t="shared" si="16"/>
        <v/>
      </c>
      <c r="M98" s="7" t="str">
        <f t="shared" si="16"/>
        <v/>
      </c>
      <c r="N98" s="7" t="str">
        <f t="shared" si="16"/>
        <v/>
      </c>
      <c r="O98" s="7" t="str">
        <f t="shared" si="16"/>
        <v/>
      </c>
      <c r="P98" s="48"/>
    </row>
    <row r="99" spans="5:16">
      <c r="E99" s="1" t="s">
        <v>89</v>
      </c>
      <c r="F99" s="38">
        <v>-1206.2</v>
      </c>
      <c r="G99" s="38">
        <v>-1196.5</v>
      </c>
      <c r="P99" s="49" t="s">
        <v>522</v>
      </c>
    </row>
    <row r="100" spans="5:16">
      <c r="E100" s="6" t="s">
        <v>90</v>
      </c>
      <c r="F100" s="7">
        <f>F98+F99</f>
        <v>870.60000000000014</v>
      </c>
      <c r="G100" s="7">
        <f t="shared" ref="G100:O100" si="17">IF(G4=$BF$1,"",G98+G99)</f>
        <v>876</v>
      </c>
      <c r="H100" s="7" t="str">
        <f t="shared" si="17"/>
        <v/>
      </c>
      <c r="I100" s="7" t="str">
        <f t="shared" si="17"/>
        <v/>
      </c>
      <c r="J100" s="7" t="str">
        <f t="shared" si="17"/>
        <v/>
      </c>
      <c r="K100" s="7" t="str">
        <f t="shared" si="17"/>
        <v/>
      </c>
      <c r="L100" s="7" t="str">
        <f t="shared" si="17"/>
        <v/>
      </c>
      <c r="M100" s="7" t="str">
        <f t="shared" si="17"/>
        <v/>
      </c>
      <c r="N100" s="7" t="str">
        <f t="shared" si="17"/>
        <v/>
      </c>
      <c r="O100" s="7" t="str">
        <f t="shared" si="17"/>
        <v/>
      </c>
      <c r="P100" s="48"/>
    </row>
    <row r="101" spans="5:16">
      <c r="E101" s="1" t="s">
        <v>91</v>
      </c>
      <c r="F101">
        <v>3431.3</v>
      </c>
      <c r="G101">
        <v>4539.2</v>
      </c>
      <c r="P101" s="49" t="s">
        <v>526</v>
      </c>
    </row>
    <row r="102" spans="5:16">
      <c r="E102" s="1" t="s">
        <v>92</v>
      </c>
      <c r="F102">
        <v>2420.3000000000002</v>
      </c>
      <c r="G102">
        <v>2800.7</v>
      </c>
      <c r="P102" s="49" t="s">
        <v>526</v>
      </c>
    </row>
    <row r="103" spans="5:16">
      <c r="E103" s="1" t="s">
        <v>93</v>
      </c>
    </row>
    <row r="104" spans="5:16">
      <c r="E104" s="6" t="s">
        <v>94</v>
      </c>
      <c r="F104" s="7">
        <f>F101+F102+F103</f>
        <v>5851.6</v>
      </c>
      <c r="G104" s="7">
        <f t="shared" ref="G104:O104" si="18">IF(G4=$BF$1,"",G101+G102+G103)</f>
        <v>7339.9</v>
      </c>
      <c r="H104" s="7" t="str">
        <f t="shared" si="18"/>
        <v/>
      </c>
      <c r="I104" s="7" t="str">
        <f t="shared" si="18"/>
        <v/>
      </c>
      <c r="J104" s="7" t="str">
        <f t="shared" si="18"/>
        <v/>
      </c>
      <c r="K104" s="7" t="str">
        <f t="shared" si="18"/>
        <v/>
      </c>
      <c r="L104" s="7" t="str">
        <f t="shared" si="18"/>
        <v/>
      </c>
      <c r="M104" s="7" t="str">
        <f t="shared" si="18"/>
        <v/>
      </c>
      <c r="N104" s="7" t="str">
        <f t="shared" si="18"/>
        <v/>
      </c>
      <c r="O104" s="7" t="str">
        <f t="shared" si="18"/>
        <v/>
      </c>
    </row>
    <row r="105" spans="5:16">
      <c r="E105" s="1" t="s">
        <v>95</v>
      </c>
    </row>
    <row r="106" spans="5:16">
      <c r="E106" s="1" t="s">
        <v>96</v>
      </c>
    </row>
    <row r="107" spans="5:16">
      <c r="E107" s="1" t="s">
        <v>97</v>
      </c>
    </row>
    <row r="108" spans="5:16">
      <c r="E108" s="1" t="s">
        <v>98</v>
      </c>
    </row>
    <row r="109" spans="5:16">
      <c r="E109" s="1" t="s">
        <v>99</v>
      </c>
    </row>
    <row r="110" spans="5:16">
      <c r="E110" s="1" t="s">
        <v>100</v>
      </c>
    </row>
    <row r="111" spans="5:16">
      <c r="E111" s="1" t="s">
        <v>101</v>
      </c>
    </row>
    <row r="112" spans="5:16">
      <c r="E112" s="1" t="s">
        <v>102</v>
      </c>
    </row>
    <row r="113" spans="5:16">
      <c r="E113" s="1" t="s">
        <v>103</v>
      </c>
    </row>
    <row r="114" spans="5:16">
      <c r="E114" s="1" t="s">
        <v>104</v>
      </c>
    </row>
    <row r="115" spans="5:16">
      <c r="E115" s="1" t="s">
        <v>105</v>
      </c>
    </row>
    <row r="116" spans="5:16">
      <c r="E116" s="1" t="s">
        <v>106</v>
      </c>
    </row>
    <row r="117" spans="5:16">
      <c r="E117" s="1" t="s">
        <v>107</v>
      </c>
    </row>
    <row r="118" spans="5:16">
      <c r="E118" s="1" t="s">
        <v>108</v>
      </c>
    </row>
    <row r="122" spans="5:16">
      <c r="E122" s="1" t="s">
        <v>109</v>
      </c>
    </row>
    <row r="123" spans="5:16">
      <c r="E123" s="1" t="s">
        <v>110</v>
      </c>
    </row>
    <row r="124" spans="5:16">
      <c r="E124" s="1" t="s">
        <v>111</v>
      </c>
    </row>
    <row r="125" spans="5:16">
      <c r="E125" s="1" t="s">
        <v>112</v>
      </c>
      <c r="F125">
        <v>76.8</v>
      </c>
      <c r="G125">
        <v>156.1</v>
      </c>
      <c r="P125" s="49" t="s">
        <v>526</v>
      </c>
    </row>
    <row r="126" spans="5:16">
      <c r="E126" s="1" t="s">
        <v>113</v>
      </c>
    </row>
    <row r="127" spans="5:16">
      <c r="E127" s="12" t="s">
        <v>114</v>
      </c>
    </row>
    <row r="128" spans="5:16">
      <c r="E128" s="6" t="s">
        <v>115</v>
      </c>
      <c r="F128" s="7">
        <f>F100+SUM(F104:F127)</f>
        <v>6799.0000000000009</v>
      </c>
      <c r="G128" s="7">
        <f t="shared" ref="G128:O128" si="19">IF(G4=$BF$1,"",G100+SUM(G104:G126))</f>
        <v>8372</v>
      </c>
      <c r="H128" s="7" t="str">
        <f t="shared" si="19"/>
        <v/>
      </c>
      <c r="I128" s="7" t="str">
        <f t="shared" si="19"/>
        <v/>
      </c>
      <c r="J128" s="7" t="str">
        <f t="shared" si="19"/>
        <v/>
      </c>
      <c r="K128" s="7" t="str">
        <f t="shared" si="19"/>
        <v/>
      </c>
      <c r="L128" s="7" t="str">
        <f t="shared" si="19"/>
        <v/>
      </c>
      <c r="M128" s="7" t="str">
        <f t="shared" si="19"/>
        <v/>
      </c>
      <c r="N128" s="7" t="str">
        <f t="shared" si="19"/>
        <v/>
      </c>
      <c r="O128" s="7" t="str">
        <f t="shared" si="19"/>
        <v/>
      </c>
      <c r="P128" s="48"/>
    </row>
    <row r="129" spans="5:16">
      <c r="E129" s="8" t="s">
        <v>116</v>
      </c>
      <c r="F129" s="8"/>
      <c r="G129" s="8"/>
      <c r="H129" s="8"/>
      <c r="I129" s="8"/>
      <c r="J129" s="8"/>
      <c r="K129" s="8"/>
      <c r="L129" s="8"/>
      <c r="M129" s="8"/>
      <c r="N129" s="8"/>
      <c r="O129" s="8"/>
    </row>
    <row r="130" spans="5:16">
      <c r="E130" s="1" t="s">
        <v>117</v>
      </c>
      <c r="F130">
        <v>309.60000000000002</v>
      </c>
      <c r="G130">
        <v>320.60000000000002</v>
      </c>
      <c r="P130" s="49" t="s">
        <v>523</v>
      </c>
    </row>
    <row r="131" spans="5:16">
      <c r="E131" s="1" t="s">
        <v>118</v>
      </c>
    </row>
    <row r="132" spans="5:16">
      <c r="E132" s="1" t="s">
        <v>119</v>
      </c>
    </row>
    <row r="133" spans="5:16">
      <c r="E133" s="1" t="s">
        <v>120</v>
      </c>
    </row>
    <row r="134" spans="5:16">
      <c r="E134" s="1" t="s">
        <v>95</v>
      </c>
    </row>
    <row r="135" spans="5:16">
      <c r="E135" s="1" t="s">
        <v>96</v>
      </c>
    </row>
    <row r="136" spans="5:16">
      <c r="E136" s="1" t="s">
        <v>121</v>
      </c>
    </row>
    <row r="140" spans="5:16">
      <c r="E140" s="6" t="s">
        <v>122</v>
      </c>
      <c r="F140" s="7">
        <f>F130+F131+F132+F133+F134+F135+F136+F139</f>
        <v>309.60000000000002</v>
      </c>
      <c r="G140" s="7">
        <f t="shared" ref="G140:O140" si="20">IF(G4=$BF$1,"",G130+G131+G132+G133+G134+G135+G136+G139)</f>
        <v>320.60000000000002</v>
      </c>
      <c r="H140" s="7" t="str">
        <f t="shared" si="20"/>
        <v/>
      </c>
      <c r="I140" s="7" t="str">
        <f t="shared" si="20"/>
        <v/>
      </c>
      <c r="J140" s="7" t="str">
        <f t="shared" si="20"/>
        <v/>
      </c>
      <c r="K140" s="7" t="str">
        <f t="shared" si="20"/>
        <v/>
      </c>
      <c r="L140" s="7" t="str">
        <f t="shared" si="20"/>
        <v/>
      </c>
      <c r="M140" s="7" t="str">
        <f t="shared" si="20"/>
        <v/>
      </c>
      <c r="N140" s="7" t="str">
        <f t="shared" si="20"/>
        <v/>
      </c>
      <c r="O140" s="7" t="str">
        <f t="shared" si="20"/>
        <v/>
      </c>
    </row>
    <row r="141" spans="5:16">
      <c r="E141" s="1" t="s">
        <v>123</v>
      </c>
    </row>
    <row r="142" spans="5:16">
      <c r="E142" s="1" t="s">
        <v>124</v>
      </c>
    </row>
    <row r="143" spans="5:16">
      <c r="E143" s="1" t="s">
        <v>125</v>
      </c>
    </row>
    <row r="144" spans="5:16">
      <c r="E144" s="1" t="s">
        <v>126</v>
      </c>
      <c r="F144">
        <v>598.9</v>
      </c>
      <c r="G144">
        <v>623.1</v>
      </c>
      <c r="P144" s="49" t="s">
        <v>526</v>
      </c>
    </row>
    <row r="145" spans="5:16">
      <c r="E145" s="6" t="s">
        <v>127</v>
      </c>
      <c r="F145" s="7">
        <f>F141+F142+F143+F144</f>
        <v>598.9</v>
      </c>
      <c r="G145" s="7">
        <f t="shared" ref="G145:O145" si="21">IF(G4=$BF$1,"",G141+G142+G143+G144)</f>
        <v>623.1</v>
      </c>
      <c r="H145" s="7" t="str">
        <f t="shared" si="21"/>
        <v/>
      </c>
      <c r="I145" s="7" t="str">
        <f t="shared" si="21"/>
        <v/>
      </c>
      <c r="J145" s="7" t="str">
        <f t="shared" si="21"/>
        <v/>
      </c>
      <c r="K145" s="7" t="str">
        <f t="shared" si="21"/>
        <v/>
      </c>
      <c r="L145" s="7" t="str">
        <f t="shared" si="21"/>
        <v/>
      </c>
      <c r="M145" s="7" t="str">
        <f t="shared" si="21"/>
        <v/>
      </c>
      <c r="N145" s="7" t="str">
        <f t="shared" si="21"/>
        <v/>
      </c>
      <c r="O145" s="7" t="str">
        <f t="shared" si="21"/>
        <v/>
      </c>
    </row>
    <row r="146" spans="5:16">
      <c r="E146" s="1" t="s">
        <v>128</v>
      </c>
    </row>
    <row r="147" spans="5:16">
      <c r="E147" s="1" t="s">
        <v>129</v>
      </c>
    </row>
    <row r="148" spans="5:16">
      <c r="E148" s="1" t="s">
        <v>130</v>
      </c>
    </row>
    <row r="149" spans="5:16">
      <c r="E149" s="1" t="s">
        <v>131</v>
      </c>
    </row>
    <row r="150" spans="5:16">
      <c r="E150" s="1" t="s">
        <v>132</v>
      </c>
    </row>
    <row r="151" spans="5:16">
      <c r="E151" s="1" t="s">
        <v>133</v>
      </c>
    </row>
    <row r="154" spans="5:16">
      <c r="E154" s="12" t="s">
        <v>134</v>
      </c>
      <c r="F154">
        <v>277.60000000000002</v>
      </c>
      <c r="G154">
        <v>312.60000000000002</v>
      </c>
      <c r="P154" s="49" t="s">
        <v>526</v>
      </c>
    </row>
    <row r="155" spans="5:16">
      <c r="E155" s="1" t="s">
        <v>135</v>
      </c>
    </row>
    <row r="156" spans="5:16">
      <c r="E156" s="12" t="s">
        <v>136</v>
      </c>
    </row>
    <row r="157" spans="5:16">
      <c r="E157" s="12" t="s">
        <v>137</v>
      </c>
      <c r="F157">
        <v>701.9</v>
      </c>
      <c r="G157">
        <v>746.2</v>
      </c>
      <c r="P157" s="49" t="s">
        <v>526</v>
      </c>
    </row>
    <row r="158" spans="5:16">
      <c r="E158" s="1" t="s">
        <v>138</v>
      </c>
    </row>
    <row r="159" spans="5:16">
      <c r="E159" s="1" t="s">
        <v>139</v>
      </c>
    </row>
    <row r="160" spans="5:16">
      <c r="E160" s="6" t="s">
        <v>140</v>
      </c>
      <c r="F160" s="7">
        <f>F146+F147+F148+F149+F150+F151+F152+F153+F154+F155+F156+F157+F158+F159</f>
        <v>979.5</v>
      </c>
      <c r="G160" s="7">
        <f>IF(G4=$BF$1,"",G146+G147+G148+G149+G150+G151+G152+G153+G154+G155+G156+G157+G158+G159)</f>
        <v>1058.8000000000002</v>
      </c>
      <c r="H160" s="7" t="str">
        <f>IF(H4=$BF$1,"",H146+H147+H148+H149+H150+H151+H152+H153+H154+H155+H156+#REF!+H158+H159)</f>
        <v/>
      </c>
      <c r="I160" s="7" t="str">
        <f>IF(I4=$BF$1,"",I146+I147+I148+I149+I150+I151+I152+I153+I154+I155+I156+#REF!+I158+I159)</f>
        <v/>
      </c>
      <c r="J160" s="7" t="str">
        <f>IF(J4=$BF$1,"",J146+J147+J148+J149+J150+J151+J152+J153+J154+J155+J156+#REF!+J158+J159)</f>
        <v/>
      </c>
      <c r="K160" s="7" t="str">
        <f>IF(K4=$BF$1,"",K146+K147+K148+K149+K150+K151+K152+K153+K154+K155+K156+#REF!+K158+K159)</f>
        <v/>
      </c>
      <c r="L160" s="7" t="str">
        <f>IF(L4=$BF$1,"",L146+L147+L148+L149+L150+L151+L152+L153+L154+L155+L156+#REF!+L158+L159)</f>
        <v/>
      </c>
      <c r="M160" s="7" t="str">
        <f>IF(M4=$BF$1,"",M146+M147+M148+M149+M150+M151+M152+M153+M154+M155+M156+#REF!+M158+M159)</f>
        <v/>
      </c>
      <c r="N160" s="7" t="str">
        <f>IF(N4=$BF$1,"",N146+N147+N148+N149+N150+N151+N152+N153+N154+N155+N156+#REF!+N158+N159)</f>
        <v/>
      </c>
      <c r="O160" s="7" t="str">
        <f>IF(O4=$BF$1,"",O146+O147+O148+O149+O150+O151+O152+O153+O154+O155+O156+#REF!+O158+O159)</f>
        <v/>
      </c>
    </row>
    <row r="161" spans="5:16">
      <c r="E161" s="6" t="s">
        <v>12</v>
      </c>
      <c r="F161" s="7">
        <f>F140+F145+F160</f>
        <v>1888</v>
      </c>
      <c r="G161" s="7">
        <f t="shared" ref="G161:O161" si="22">IF(G4=$BF$1,"",G140+G145+G160)</f>
        <v>2002.5000000000002</v>
      </c>
      <c r="H161" s="7" t="str">
        <f t="shared" si="22"/>
        <v/>
      </c>
      <c r="I161" s="7" t="str">
        <f t="shared" si="22"/>
        <v/>
      </c>
      <c r="J161" s="7" t="str">
        <f t="shared" si="22"/>
        <v/>
      </c>
      <c r="K161" s="7" t="str">
        <f t="shared" si="22"/>
        <v/>
      </c>
      <c r="L161" s="7" t="str">
        <f t="shared" si="22"/>
        <v/>
      </c>
      <c r="M161" s="7" t="str">
        <f t="shared" si="22"/>
        <v/>
      </c>
      <c r="N161" s="7" t="str">
        <f t="shared" si="22"/>
        <v/>
      </c>
      <c r="O161" s="7" t="str">
        <f t="shared" si="22"/>
        <v/>
      </c>
      <c r="P161" s="48"/>
    </row>
    <row r="162" spans="5:16">
      <c r="E162" s="8" t="s">
        <v>141</v>
      </c>
      <c r="F162" s="8"/>
      <c r="G162" s="8"/>
      <c r="H162" s="8"/>
      <c r="I162" s="8"/>
      <c r="J162" s="8"/>
      <c r="K162" s="8"/>
      <c r="L162" s="8"/>
      <c r="M162" s="8"/>
      <c r="N162" s="8"/>
      <c r="O162" s="8"/>
    </row>
    <row r="163" spans="5:16">
      <c r="E163" s="1" t="s">
        <v>142</v>
      </c>
    </row>
    <row r="164" spans="5:16">
      <c r="E164" s="1" t="s">
        <v>143</v>
      </c>
    </row>
    <row r="165" spans="5:16">
      <c r="E165" s="1" t="s">
        <v>144</v>
      </c>
    </row>
    <row r="166" spans="5:16">
      <c r="E166" s="1" t="s">
        <v>145</v>
      </c>
    </row>
    <row r="167" spans="5:16">
      <c r="E167" s="1" t="s">
        <v>146</v>
      </c>
      <c r="F167" s="38">
        <v>92.4</v>
      </c>
      <c r="G167" s="38">
        <v>30.1</v>
      </c>
      <c r="P167" s="49" t="s">
        <v>522</v>
      </c>
    </row>
    <row r="168" spans="5:16">
      <c r="E168" s="1" t="s">
        <v>147</v>
      </c>
    </row>
    <row r="169" spans="5:16">
      <c r="E169" s="1" t="s">
        <v>148</v>
      </c>
    </row>
    <row r="170" spans="5:16">
      <c r="E170" s="1" t="s">
        <v>149</v>
      </c>
    </row>
    <row r="171" spans="5:16">
      <c r="E171" s="1" t="s">
        <v>150</v>
      </c>
    </row>
    <row r="172" spans="5:16">
      <c r="E172" s="1" t="s">
        <v>151</v>
      </c>
      <c r="F172"/>
      <c r="G172"/>
      <c r="P172" s="49" t="s">
        <v>559</v>
      </c>
    </row>
    <row r="173" spans="5:16">
      <c r="E173" s="1" t="s">
        <v>152</v>
      </c>
    </row>
    <row r="174" spans="5:16">
      <c r="E174" s="1" t="s">
        <v>153</v>
      </c>
    </row>
    <row r="175" spans="5:16">
      <c r="E175" s="1" t="s">
        <v>154</v>
      </c>
    </row>
    <row r="176" spans="5:16">
      <c r="E176" s="1" t="s">
        <v>155</v>
      </c>
    </row>
    <row r="177" spans="5:16">
      <c r="E177" s="1" t="s">
        <v>156</v>
      </c>
    </row>
    <row r="178" spans="5:16">
      <c r="E178" s="1" t="s">
        <v>157</v>
      </c>
    </row>
    <row r="180" spans="5:16">
      <c r="E180" s="1" t="s">
        <v>158</v>
      </c>
    </row>
    <row r="181" spans="5:16">
      <c r="E181" s="1" t="s">
        <v>159</v>
      </c>
      <c r="F181">
        <v>58.1</v>
      </c>
      <c r="G181">
        <v>54.2</v>
      </c>
      <c r="P181" s="49" t="s">
        <v>526</v>
      </c>
    </row>
    <row r="183" spans="5:16">
      <c r="E183" s="1" t="s">
        <v>160</v>
      </c>
    </row>
    <row r="184" spans="5:16">
      <c r="E184" s="12" t="s">
        <v>161</v>
      </c>
      <c r="F184" s="38">
        <f>283.9+578.9</f>
        <v>862.8</v>
      </c>
      <c r="G184" s="38">
        <f>284.4+585.8</f>
        <v>870.19999999999993</v>
      </c>
      <c r="P184" s="49" t="s">
        <v>522</v>
      </c>
    </row>
    <row r="185" spans="5:16">
      <c r="E185" s="12" t="s">
        <v>162</v>
      </c>
    </row>
    <row r="187" spans="5:16">
      <c r="E187" s="1" t="s">
        <v>163</v>
      </c>
      <c r="F187"/>
      <c r="G187"/>
      <c r="P187" s="49" t="s">
        <v>559</v>
      </c>
    </row>
    <row r="188" spans="5:16">
      <c r="E188" s="1" t="s">
        <v>164</v>
      </c>
      <c r="P188" s="50"/>
    </row>
    <row r="189" spans="5:16">
      <c r="E189" s="6" t="s">
        <v>13</v>
      </c>
      <c r="F189" s="7">
        <f>SUM(F163:F188)</f>
        <v>1013.3</v>
      </c>
      <c r="G189" s="7">
        <f t="shared" ref="G189:O189" si="23">IF(G4=$BF$1,"",SUM(G163:G188))</f>
        <v>954.5</v>
      </c>
      <c r="H189" s="7" t="str">
        <f t="shared" si="23"/>
        <v/>
      </c>
      <c r="I189" s="7" t="str">
        <f t="shared" si="23"/>
        <v/>
      </c>
      <c r="J189" s="7" t="str">
        <f t="shared" si="23"/>
        <v/>
      </c>
      <c r="K189" s="7" t="str">
        <f t="shared" si="23"/>
        <v/>
      </c>
      <c r="L189" s="7" t="str">
        <f t="shared" si="23"/>
        <v/>
      </c>
      <c r="M189" s="7" t="str">
        <f t="shared" si="23"/>
        <v/>
      </c>
      <c r="N189" s="7" t="str">
        <f t="shared" si="23"/>
        <v/>
      </c>
      <c r="O189" s="7" t="str">
        <f t="shared" si="23"/>
        <v/>
      </c>
      <c r="P189" s="48"/>
    </row>
    <row r="190" spans="5:16">
      <c r="E190" s="8" t="s">
        <v>165</v>
      </c>
      <c r="F190" s="8"/>
      <c r="G190" s="8"/>
      <c r="H190" s="8"/>
      <c r="I190" s="8"/>
      <c r="J190" s="8"/>
      <c r="K190" s="8"/>
      <c r="L190" s="8"/>
      <c r="M190" s="8"/>
      <c r="N190" s="8"/>
      <c r="O190" s="8"/>
    </row>
    <row r="191" spans="5:16">
      <c r="E191" s="1" t="s">
        <v>166</v>
      </c>
    </row>
    <row r="192" spans="5:16">
      <c r="E192" s="1" t="s">
        <v>167</v>
      </c>
    </row>
    <row r="193" spans="5:16">
      <c r="E193" s="1" t="s">
        <v>168</v>
      </c>
      <c r="F193">
        <v>1564.9</v>
      </c>
      <c r="G193">
        <v>1611.6</v>
      </c>
      <c r="P193" s="49" t="s">
        <v>526</v>
      </c>
    </row>
    <row r="194" spans="5:16">
      <c r="E194" s="1" t="s">
        <v>169</v>
      </c>
    </row>
    <row r="195" spans="5:16">
      <c r="E195" s="1" t="s">
        <v>170</v>
      </c>
    </row>
    <row r="196" spans="5:16">
      <c r="E196" s="1" t="s">
        <v>171</v>
      </c>
    </row>
    <row r="197" spans="5:16">
      <c r="E197" s="1" t="s">
        <v>172</v>
      </c>
      <c r="F197"/>
      <c r="G197"/>
      <c r="P197" s="49" t="s">
        <v>538</v>
      </c>
    </row>
    <row r="198" spans="5:16">
      <c r="E198" s="1" t="s">
        <v>173</v>
      </c>
    </row>
    <row r="199" spans="5:16">
      <c r="E199" s="1" t="s">
        <v>174</v>
      </c>
    </row>
    <row r="200" spans="5:16">
      <c r="E200" s="1" t="s">
        <v>175</v>
      </c>
    </row>
    <row r="201" spans="5:16">
      <c r="E201" s="1" t="s">
        <v>176</v>
      </c>
    </row>
    <row r="202" spans="5:16">
      <c r="E202" s="1" t="s">
        <v>177</v>
      </c>
    </row>
    <row r="203" spans="5:16">
      <c r="E203" s="1" t="s">
        <v>178</v>
      </c>
      <c r="F203" s="38">
        <v>552.79999999999995</v>
      </c>
      <c r="G203" s="38">
        <v>718</v>
      </c>
      <c r="P203" s="49" t="s">
        <v>522</v>
      </c>
    </row>
    <row r="204" spans="5:16">
      <c r="E204" s="1" t="s">
        <v>55</v>
      </c>
    </row>
    <row r="205" spans="5:16">
      <c r="E205" s="1" t="s">
        <v>67</v>
      </c>
    </row>
    <row r="206" spans="5:16">
      <c r="E206" s="12" t="s">
        <v>179</v>
      </c>
    </row>
    <row r="209" spans="5:16">
      <c r="E209" s="1" t="s">
        <v>180</v>
      </c>
      <c r="F209">
        <v>423</v>
      </c>
      <c r="G209">
        <v>462.5</v>
      </c>
      <c r="P209" s="49" t="s">
        <v>526</v>
      </c>
    </row>
    <row r="210" spans="5:16">
      <c r="E210" s="6" t="s">
        <v>14</v>
      </c>
      <c r="F210" s="7">
        <f>SUM(F191:F209)</f>
        <v>2540.6999999999998</v>
      </c>
      <c r="G210" s="7">
        <f t="shared" ref="G210:O210" si="24">IF(G4=$BF$1,"",SUM(G191:G209))</f>
        <v>2792.1</v>
      </c>
      <c r="H210" s="7" t="str">
        <f t="shared" si="24"/>
        <v/>
      </c>
      <c r="I210" s="7" t="str">
        <f t="shared" si="24"/>
        <v/>
      </c>
      <c r="J210" s="7" t="str">
        <f t="shared" si="24"/>
        <v/>
      </c>
      <c r="K210" s="7" t="str">
        <f t="shared" si="24"/>
        <v/>
      </c>
      <c r="L210" s="7" t="str">
        <f t="shared" si="24"/>
        <v/>
      </c>
      <c r="M210" s="7" t="str">
        <f t="shared" si="24"/>
        <v/>
      </c>
      <c r="N210" s="7" t="str">
        <f t="shared" si="24"/>
        <v/>
      </c>
      <c r="O210" s="7" t="str">
        <f t="shared" si="24"/>
        <v/>
      </c>
      <c r="P210" s="48"/>
    </row>
    <row r="211" spans="5:16">
      <c r="E211" s="8" t="s">
        <v>181</v>
      </c>
      <c r="F211" s="8"/>
      <c r="G211" s="8"/>
      <c r="H211" s="8"/>
      <c r="I211" s="8"/>
      <c r="J211" s="8"/>
      <c r="K211" s="8"/>
      <c r="L211" s="8"/>
      <c r="M211" s="8"/>
      <c r="N211" s="8"/>
      <c r="O211" s="8"/>
    </row>
    <row r="212" spans="5:16">
      <c r="E212" s="1" t="s">
        <v>182</v>
      </c>
      <c r="F212" s="38">
        <v>2.6</v>
      </c>
      <c r="G212" s="38">
        <v>2.6</v>
      </c>
      <c r="P212" s="49" t="s">
        <v>522</v>
      </c>
    </row>
    <row r="213" spans="5:16">
      <c r="E213" s="1" t="s">
        <v>183</v>
      </c>
      <c r="F213">
        <v>0</v>
      </c>
      <c r="G213">
        <v>0</v>
      </c>
    </row>
    <row r="214" spans="5:16">
      <c r="E214" s="1" t="s">
        <v>184</v>
      </c>
    </row>
    <row r="215" spans="5:16">
      <c r="E215" s="1" t="s">
        <v>185</v>
      </c>
    </row>
    <row r="216" spans="5:16">
      <c r="E216" s="1" t="s">
        <v>186</v>
      </c>
    </row>
    <row r="217" spans="5:16">
      <c r="E217" s="1" t="s">
        <v>187</v>
      </c>
      <c r="F217">
        <v>1225.9000000000001</v>
      </c>
      <c r="G217">
        <v>2316.1999999999998</v>
      </c>
      <c r="P217" s="49" t="s">
        <v>526</v>
      </c>
    </row>
    <row r="218" spans="5:16">
      <c r="E218" s="1" t="s">
        <v>188</v>
      </c>
    </row>
    <row r="219" spans="5:16">
      <c r="E219" s="1" t="s">
        <v>189</v>
      </c>
      <c r="F219">
        <v>-478.7</v>
      </c>
      <c r="G219">
        <v>-291</v>
      </c>
      <c r="P219" s="49" t="s">
        <v>526</v>
      </c>
    </row>
    <row r="220" spans="5:16">
      <c r="E220" s="1" t="s">
        <v>190</v>
      </c>
    </row>
    <row r="221" spans="5:16">
      <c r="E221" s="1" t="s">
        <v>67</v>
      </c>
      <c r="F221">
        <v>11.9</v>
      </c>
      <c r="G221">
        <v>11.6</v>
      </c>
      <c r="P221" s="49" t="s">
        <v>526</v>
      </c>
    </row>
    <row r="222" spans="5:16">
      <c r="E222" s="1" t="s">
        <v>191</v>
      </c>
    </row>
    <row r="223" spans="5:16">
      <c r="E223" s="1" t="s">
        <v>192</v>
      </c>
      <c r="F223">
        <v>-2151</v>
      </c>
      <c r="G223">
        <v>-1955.4</v>
      </c>
      <c r="P223" s="49" t="s">
        <v>526</v>
      </c>
    </row>
    <row r="224" spans="5:16">
      <c r="E224" s="12" t="s">
        <v>193</v>
      </c>
    </row>
    <row r="225" spans="5:16">
      <c r="E225" s="12" t="s">
        <v>194</v>
      </c>
      <c r="F225" s="38">
        <v>6522.3</v>
      </c>
      <c r="G225" s="38">
        <v>6543.9</v>
      </c>
      <c r="P225" s="49" t="s">
        <v>522</v>
      </c>
    </row>
    <row r="227" spans="5:16">
      <c r="E227" s="6" t="s">
        <v>195</v>
      </c>
      <c r="F227" s="7">
        <f>SUM(F212:F226)</f>
        <v>5133</v>
      </c>
      <c r="G227" s="7">
        <f t="shared" ref="G227:O227" si="25">IF(G4=$BF$1,"",SUM(G212:G226))</f>
        <v>6627.9</v>
      </c>
      <c r="H227" s="7" t="str">
        <f t="shared" si="25"/>
        <v/>
      </c>
      <c r="I227" s="7" t="str">
        <f t="shared" si="25"/>
        <v/>
      </c>
      <c r="J227" s="7" t="str">
        <f t="shared" si="25"/>
        <v/>
      </c>
      <c r="K227" s="7" t="str">
        <f t="shared" si="25"/>
        <v/>
      </c>
      <c r="L227" s="7" t="str">
        <f t="shared" si="25"/>
        <v/>
      </c>
      <c r="M227" s="7" t="str">
        <f t="shared" si="25"/>
        <v/>
      </c>
      <c r="N227" s="7" t="str">
        <f t="shared" si="25"/>
        <v/>
      </c>
      <c r="O227" s="7" t="str">
        <f t="shared" si="25"/>
        <v/>
      </c>
      <c r="P227" s="48"/>
    </row>
    <row r="228" spans="5:16">
      <c r="E228" s="8" t="s">
        <v>196</v>
      </c>
      <c r="F228" s="8"/>
      <c r="G228" s="8"/>
      <c r="H228" s="8"/>
      <c r="I228" s="8"/>
      <c r="J228" s="8"/>
      <c r="K228" s="8"/>
      <c r="L228" s="8"/>
      <c r="M228" s="8"/>
      <c r="N228" s="8"/>
      <c r="O228" s="8"/>
    </row>
    <row r="229" spans="5:16">
      <c r="E229" s="1" t="s">
        <v>197</v>
      </c>
    </row>
    <row r="230" spans="5:16">
      <c r="E230" s="1" t="s">
        <v>198</v>
      </c>
    </row>
    <row r="231" spans="5:16">
      <c r="E231" s="1" t="s">
        <v>199</v>
      </c>
    </row>
    <row r="232" spans="5:16">
      <c r="E232" s="1" t="s">
        <v>200</v>
      </c>
    </row>
    <row r="233" spans="5:16">
      <c r="E233" s="1" t="s">
        <v>201</v>
      </c>
    </row>
    <row r="234" spans="5:16">
      <c r="E234" s="1" t="s">
        <v>202</v>
      </c>
    </row>
    <row r="235" spans="5:16">
      <c r="E235" s="1" t="s">
        <v>203</v>
      </c>
    </row>
    <row r="236" spans="5:16">
      <c r="E236" s="1" t="s">
        <v>53</v>
      </c>
    </row>
    <row r="237" spans="5:16">
      <c r="E237" s="1" t="s">
        <v>204</v>
      </c>
    </row>
    <row r="238" spans="5:16">
      <c r="E238" s="1" t="s">
        <v>205</v>
      </c>
    </row>
    <row r="239" spans="5:16">
      <c r="E239" s="1" t="s">
        <v>206</v>
      </c>
    </row>
    <row r="240" spans="5:16">
      <c r="E240" s="1" t="s">
        <v>207</v>
      </c>
    </row>
    <row r="241" spans="5:15">
      <c r="E241" s="1" t="s">
        <v>208</v>
      </c>
    </row>
    <row r="242" spans="5:15">
      <c r="E242" s="1" t="s">
        <v>209</v>
      </c>
    </row>
    <row r="244" spans="5:15">
      <c r="E244" s="8" t="s">
        <v>210</v>
      </c>
      <c r="F244" s="8"/>
      <c r="G244" s="8"/>
      <c r="H244" s="8"/>
      <c r="I244" s="8"/>
      <c r="J244" s="8"/>
      <c r="K244" s="8"/>
      <c r="L244" s="8"/>
      <c r="M244" s="8"/>
      <c r="N244" s="8"/>
      <c r="O244" s="8"/>
    </row>
    <row r="245" spans="5:15">
      <c r="E245" s="1" t="s">
        <v>211</v>
      </c>
    </row>
    <row r="246" spans="5:15">
      <c r="E246" s="1" t="s">
        <v>212</v>
      </c>
    </row>
    <row r="247" spans="5:15">
      <c r="E247" s="1" t="s">
        <v>213</v>
      </c>
    </row>
    <row r="248" spans="5:15">
      <c r="E248" s="1" t="s">
        <v>214</v>
      </c>
    </row>
    <row r="249" spans="5:15">
      <c r="E249" s="1" t="s">
        <v>215</v>
      </c>
    </row>
    <row r="250" spans="5:15">
      <c r="E250" s="1" t="s">
        <v>216</v>
      </c>
    </row>
    <row r="251" spans="5:15">
      <c r="E251" s="1" t="s">
        <v>217</v>
      </c>
    </row>
    <row r="252" spans="5:15">
      <c r="E252" s="1" t="s">
        <v>218</v>
      </c>
    </row>
    <row r="253" spans="5:15">
      <c r="E253" s="1" t="s">
        <v>219</v>
      </c>
    </row>
    <row r="254" spans="5:15">
      <c r="E254" s="1" t="s">
        <v>220</v>
      </c>
    </row>
    <row r="255" spans="5:15">
      <c r="E255" s="1" t="s">
        <v>221</v>
      </c>
    </row>
    <row r="256" spans="5:15">
      <c r="E256" s="1" t="s">
        <v>222</v>
      </c>
    </row>
    <row r="257" spans="5:15">
      <c r="E257" s="1" t="s">
        <v>223</v>
      </c>
    </row>
    <row r="258" spans="5:15">
      <c r="E258" s="1" t="s">
        <v>224</v>
      </c>
    </row>
    <row r="259" spans="5:15">
      <c r="E259" s="1" t="s">
        <v>225</v>
      </c>
    </row>
    <row r="260" spans="5:15">
      <c r="E260" s="1" t="s">
        <v>226</v>
      </c>
    </row>
    <row r="261" spans="5:15">
      <c r="E261" s="1" t="s">
        <v>227</v>
      </c>
    </row>
    <row r="263" spans="5:15">
      <c r="E263" s="8" t="s">
        <v>228</v>
      </c>
      <c r="F263" s="8"/>
      <c r="G263" s="8"/>
      <c r="H263" s="8"/>
      <c r="I263" s="8"/>
      <c r="J263" s="8"/>
      <c r="K263" s="8"/>
      <c r="L263" s="8"/>
      <c r="M263" s="8"/>
      <c r="N263" s="8"/>
      <c r="O263" s="8"/>
    </row>
    <row r="264" spans="5:15">
      <c r="E264" s="8" t="s">
        <v>229</v>
      </c>
      <c r="F264" s="8"/>
      <c r="G264" s="8"/>
      <c r="H264" s="8"/>
      <c r="I264" s="8"/>
      <c r="J264" s="8"/>
      <c r="K264" s="8"/>
      <c r="L264" s="8"/>
      <c r="M264" s="8"/>
      <c r="N264" s="8"/>
      <c r="O264" s="8"/>
    </row>
    <row r="265" spans="5:15">
      <c r="E265" s="8" t="s">
        <v>230</v>
      </c>
      <c r="F265" s="8"/>
      <c r="G265" s="8"/>
      <c r="H265" s="8"/>
      <c r="I265" s="8"/>
      <c r="J265" s="8"/>
      <c r="K265" s="8"/>
      <c r="L265" s="8"/>
      <c r="M265" s="8"/>
      <c r="N265" s="8"/>
      <c r="O265" s="8"/>
    </row>
    <row r="266" spans="5:15">
      <c r="E266" s="8" t="s">
        <v>231</v>
      </c>
      <c r="F266" s="8">
        <v>0</v>
      </c>
      <c r="G266" s="8">
        <v>0</v>
      </c>
      <c r="H266" s="8">
        <v>0</v>
      </c>
      <c r="I266" s="8"/>
      <c r="J266" s="8"/>
      <c r="K266" s="8"/>
      <c r="L266" s="8"/>
      <c r="M266" s="8"/>
      <c r="N266" s="8"/>
      <c r="O266" s="8"/>
    </row>
    <row r="267" spans="5:15">
      <c r="E267" s="1" t="s">
        <v>232</v>
      </c>
      <c r="F267">
        <v>-10109</v>
      </c>
      <c r="G267">
        <v>-15503</v>
      </c>
      <c r="H267">
        <v>4314</v>
      </c>
    </row>
    <row r="268" spans="5:15">
      <c r="E268" s="1" t="s">
        <v>233</v>
      </c>
    </row>
    <row r="269" spans="5:15">
      <c r="E269" s="1" t="s">
        <v>234</v>
      </c>
    </row>
    <row r="270" spans="5:15">
      <c r="E270" s="8" t="s">
        <v>235</v>
      </c>
      <c r="F270" s="8"/>
      <c r="G270" s="8"/>
      <c r="H270" s="8"/>
      <c r="I270" s="8"/>
      <c r="J270" s="8"/>
      <c r="K270" s="8"/>
      <c r="L270" s="8"/>
      <c r="M270" s="8"/>
      <c r="N270" s="8"/>
      <c r="O270" s="8"/>
    </row>
    <row r="271" spans="5:15" ht="25.5" customHeight="1">
      <c r="E271" s="1" t="s">
        <v>236</v>
      </c>
      <c r="F271">
        <v>1329</v>
      </c>
      <c r="G271">
        <v>1273</v>
      </c>
      <c r="H271">
        <v>1166</v>
      </c>
    </row>
    <row r="272" spans="5:15">
      <c r="E272" s="1" t="s">
        <v>237</v>
      </c>
    </row>
    <row r="273" spans="5:8" ht="25.5" customHeight="1">
      <c r="E273" s="1" t="s">
        <v>238</v>
      </c>
    </row>
    <row r="274" spans="5:8">
      <c r="E274" s="1" t="s">
        <v>239</v>
      </c>
    </row>
    <row r="275" spans="5:8" ht="25.5" customHeight="1">
      <c r="E275" s="1" t="s">
        <v>240</v>
      </c>
      <c r="F275">
        <v>12864</v>
      </c>
      <c r="G275">
        <v>18426</v>
      </c>
      <c r="H275">
        <v>1596</v>
      </c>
    </row>
    <row r="276" spans="5:8">
      <c r="E276" s="1" t="s">
        <v>241</v>
      </c>
    </row>
    <row r="277" spans="5:8" ht="25.5" customHeight="1">
      <c r="E277" s="1" t="s">
        <v>242</v>
      </c>
    </row>
    <row r="278" spans="5:8">
      <c r="E278" s="1" t="s">
        <v>243</v>
      </c>
      <c r="F278">
        <v>351</v>
      </c>
      <c r="G278">
        <v>370</v>
      </c>
      <c r="H278">
        <v>367</v>
      </c>
    </row>
    <row r="279" spans="5:8">
      <c r="E279" s="1" t="s">
        <v>244</v>
      </c>
    </row>
    <row r="280" spans="5:8" ht="25.5" customHeight="1">
      <c r="E280" s="1" t="s">
        <v>245</v>
      </c>
      <c r="F280">
        <v>46</v>
      </c>
      <c r="G280">
        <v>16</v>
      </c>
      <c r="H280">
        <v>28</v>
      </c>
    </row>
    <row r="281" spans="5:8" ht="25.5" customHeight="1">
      <c r="E281" s="1" t="s">
        <v>246</v>
      </c>
    </row>
    <row r="284" spans="5:8">
      <c r="E284" s="1" t="s">
        <v>247</v>
      </c>
      <c r="F284">
        <v>1047</v>
      </c>
      <c r="G284">
        <v>1227</v>
      </c>
      <c r="H284">
        <v>996</v>
      </c>
    </row>
    <row r="285" spans="5:8">
      <c r="E285" s="1" t="s">
        <v>248</v>
      </c>
      <c r="F285">
        <v>210</v>
      </c>
      <c r="G285">
        <v>480</v>
      </c>
      <c r="H285">
        <v>413</v>
      </c>
    </row>
    <row r="286" spans="5:8" ht="25.5" customHeight="1">
      <c r="E286" s="1" t="s">
        <v>249</v>
      </c>
    </row>
    <row r="287" spans="5:8">
      <c r="E287" s="1" t="s">
        <v>250</v>
      </c>
    </row>
    <row r="288" spans="5:8">
      <c r="E288" s="1" t="s">
        <v>251</v>
      </c>
      <c r="F288">
        <v>0</v>
      </c>
      <c r="G288">
        <v>0</v>
      </c>
      <c r="H288">
        <v>127</v>
      </c>
    </row>
    <row r="289" spans="5:15">
      <c r="E289" s="12" t="s">
        <v>252</v>
      </c>
    </row>
    <row r="290" spans="5:15">
      <c r="E290" s="12" t="s">
        <v>253</v>
      </c>
    </row>
    <row r="291" spans="5:15">
      <c r="E291" s="12" t="s">
        <v>254</v>
      </c>
    </row>
    <row r="292" spans="5:15">
      <c r="E292" s="12" t="s">
        <v>255</v>
      </c>
    </row>
    <row r="293" spans="5:15">
      <c r="E293" s="12" t="s">
        <v>256</v>
      </c>
    </row>
    <row r="294" spans="5:15">
      <c r="E294" s="12" t="s">
        <v>257</v>
      </c>
    </row>
    <row r="295" spans="5:15">
      <c r="E295" s="12"/>
    </row>
    <row r="296" spans="5:15" ht="25.5" customHeight="1">
      <c r="E296" s="6" t="s">
        <v>258</v>
      </c>
      <c r="F296" s="7">
        <f>F271+F272+F273+F274+F275+F276+F277+F278+F279+F280+F281+F282+F283+F284+F285+F286+F287+F288+F291+F289+F290+F292+F293+F294+F295</f>
        <v>15847</v>
      </c>
      <c r="G296" s="7">
        <f>IF(G4=$BF$1,"",G271+G272+G273+G274+G275+G276+G277+G278+G279+G280+G281+G282+G283+G284+G285+G286+G287+G288+G289+G290+G291+G292+G293+G294+G295)</f>
        <v>21792</v>
      </c>
      <c r="H296" s="7" t="str">
        <f t="shared" ref="H296:O296" si="26">IF(H4=$BF$1,"",H271+H272+H273+H274+H275+H276+H277+H278+H279+H280+H281+H282+H283+H284+H285+H286+H287+H288+H291)</f>
        <v/>
      </c>
      <c r="I296" s="7" t="str">
        <f t="shared" si="26"/>
        <v/>
      </c>
      <c r="J296" s="7" t="str">
        <f t="shared" si="26"/>
        <v/>
      </c>
      <c r="K296" s="7" t="str">
        <f t="shared" si="26"/>
        <v/>
      </c>
      <c r="L296" s="7" t="str">
        <f t="shared" si="26"/>
        <v/>
      </c>
      <c r="M296" s="7" t="str">
        <f t="shared" si="26"/>
        <v/>
      </c>
      <c r="N296" s="7" t="str">
        <f t="shared" si="26"/>
        <v/>
      </c>
      <c r="O296" s="7" t="str">
        <f t="shared" si="26"/>
        <v/>
      </c>
    </row>
    <row r="297" spans="5:15">
      <c r="E297" s="6" t="s">
        <v>259</v>
      </c>
      <c r="F297" s="7">
        <f>MIN(F267,F268,F269)+F296</f>
        <v>5738</v>
      </c>
      <c r="G297" s="7">
        <f t="shared" ref="G297:O297" si="27">IF(G4=$BF$1,"",MIN(F267,F268,F269)+F296)</f>
        <v>5738</v>
      </c>
      <c r="H297" s="7" t="str">
        <f t="shared" si="27"/>
        <v/>
      </c>
      <c r="I297" s="7" t="str">
        <f t="shared" si="27"/>
        <v/>
      </c>
      <c r="J297" s="7" t="str">
        <f t="shared" si="27"/>
        <v/>
      </c>
      <c r="K297" s="7" t="str">
        <f t="shared" si="27"/>
        <v/>
      </c>
      <c r="L297" s="7" t="str">
        <f t="shared" si="27"/>
        <v/>
      </c>
      <c r="M297" s="7" t="str">
        <f t="shared" si="27"/>
        <v/>
      </c>
      <c r="N297" s="7" t="str">
        <f t="shared" si="27"/>
        <v/>
      </c>
      <c r="O297" s="7" t="str">
        <f t="shared" si="27"/>
        <v/>
      </c>
    </row>
    <row r="298" spans="5:15">
      <c r="E298" s="8" t="s">
        <v>260</v>
      </c>
      <c r="F298" s="8"/>
      <c r="G298" s="8"/>
      <c r="H298" s="8"/>
      <c r="I298" s="8"/>
      <c r="J298" s="8"/>
      <c r="K298" s="8"/>
      <c r="L298" s="8"/>
      <c r="M298" s="8"/>
      <c r="N298" s="8"/>
      <c r="O298" s="8"/>
    </row>
    <row r="299" spans="5:15">
      <c r="E299" s="1" t="s">
        <v>261</v>
      </c>
      <c r="F299">
        <v>-199</v>
      </c>
      <c r="G299">
        <v>-629</v>
      </c>
      <c r="H299">
        <v>654</v>
      </c>
    </row>
    <row r="300" spans="5:15">
      <c r="E300" s="1" t="s">
        <v>262</v>
      </c>
    </row>
    <row r="301" spans="5:15">
      <c r="E301" s="1" t="s">
        <v>263</v>
      </c>
    </row>
    <row r="302" spans="5:15" ht="25.5" customHeight="1">
      <c r="E302" s="1" t="s">
        <v>264</v>
      </c>
      <c r="F302">
        <v>-36</v>
      </c>
      <c r="G302">
        <v>-1384</v>
      </c>
      <c r="H302">
        <v>-1075</v>
      </c>
    </row>
    <row r="303" spans="5:15">
      <c r="E303" s="1" t="s">
        <v>265</v>
      </c>
    </row>
    <row r="305" spans="5:15">
      <c r="E305" s="1" t="s">
        <v>266</v>
      </c>
    </row>
    <row r="307" spans="5:15">
      <c r="E307" s="1" t="s">
        <v>267</v>
      </c>
    </row>
    <row r="308" spans="5:15">
      <c r="E308" s="1" t="s">
        <v>268</v>
      </c>
    </row>
    <row r="309" spans="5:15">
      <c r="E309" s="1" t="s">
        <v>269</v>
      </c>
      <c r="F309">
        <v>-620</v>
      </c>
      <c r="G309">
        <v>-1438</v>
      </c>
      <c r="H309">
        <v>-1101</v>
      </c>
    </row>
    <row r="310" spans="5:15">
      <c r="E310" s="1" t="s">
        <v>270</v>
      </c>
    </row>
    <row r="311" spans="5:15">
      <c r="E311" s="1" t="s">
        <v>271</v>
      </c>
    </row>
    <row r="312" spans="5:15">
      <c r="E312" s="1" t="s">
        <v>272</v>
      </c>
    </row>
    <row r="313" spans="5:15">
      <c r="E313" s="1" t="s">
        <v>273</v>
      </c>
    </row>
    <row r="314" spans="5:15">
      <c r="E314" s="1" t="s">
        <v>274</v>
      </c>
    </row>
    <row r="315" spans="5:15">
      <c r="E315" s="1" t="s">
        <v>275</v>
      </c>
      <c r="F315">
        <v>71</v>
      </c>
      <c r="G315">
        <v>442</v>
      </c>
      <c r="H315">
        <v>72</v>
      </c>
    </row>
    <row r="316" spans="5:15">
      <c r="E316" s="1" t="s">
        <v>276</v>
      </c>
      <c r="F316">
        <v>-127</v>
      </c>
      <c r="G316">
        <v>-37</v>
      </c>
      <c r="H316">
        <v>26</v>
      </c>
    </row>
    <row r="317" spans="5:15">
      <c r="E317" s="1" t="s">
        <v>277</v>
      </c>
      <c r="F317">
        <v>442</v>
      </c>
      <c r="G317">
        <v>467</v>
      </c>
      <c r="H317">
        <v>-473</v>
      </c>
    </row>
    <row r="318" spans="5:15">
      <c r="E318" s="6" t="s">
        <v>278</v>
      </c>
      <c r="F318" s="7">
        <f>F299+F300+F301+F302+F303+F304+F305+F306+F307+F308+F309+F310+F311+F312+F313+F314+F315+F316+F317</f>
        <v>-469</v>
      </c>
      <c r="G318" s="7">
        <f>IF(G4=$BF$1,"",G299+G300+G301+G302+G303+G304+G305+G306+G307+G308+G309+G310+G311+G312+G313+G314+G315+G316+G317)</f>
        <v>-2579</v>
      </c>
      <c r="H318" s="7" t="str">
        <f>IF(H4=$BF$1,"",H299+H300+H301+H302+H303+H304+H305+H306+H307+H308+H309+H310+H311+H312+H313+H314+H315+H316+H317+#REF!+#REF!)</f>
        <v/>
      </c>
      <c r="I318" s="7" t="str">
        <f>IF(I4=$BF$1,"",I299+I300+I301+I302+I303+I304+I305+I306+I307+I308+I309+I310+I311+I312+I313+I314+I315+I316+I317+#REF!+#REF!)</f>
        <v/>
      </c>
      <c r="J318" s="7" t="str">
        <f>IF(J4=$BF$1,"",J299+J300+J301+J302+J303+J304+J305+J306+J307+J308+J309+J310+J311+J312+J313+J314+J315+J316+J317+#REF!+#REF!)</f>
        <v/>
      </c>
      <c r="K318" s="7" t="str">
        <f>IF(K4=$BF$1,"",K299+K300+K301+K302+K303+K304+K305+K306+K307+K308+K309+K310+K311+K312+K313+K314+K315+K316+K317+#REF!+#REF!)</f>
        <v/>
      </c>
      <c r="L318" s="7" t="str">
        <f>IF(L4=$BF$1,"",L299+L300+L301+L302+L303+L304+L305+L306+L307+L308+L309+L310+L311+L312+L313+L314+L315+L316+L317+#REF!+#REF!)</f>
        <v/>
      </c>
      <c r="M318" s="7" t="str">
        <f>IF(M4=$BF$1,"",M299+M300+M301+M302+M303+M304+M305+M306+M307+M308+M309+M310+M311+M312+M313+M314+M315+M316+M317+#REF!+#REF!)</f>
        <v/>
      </c>
      <c r="N318" s="7" t="str">
        <f>IF(N4=$BF$1,"",N299+N300+N301+N302+N303+N304+N305+N306+N307+N308+N309+N310+N311+N312+N313+N314+N315+N316+N317+#REF!+#REF!)</f>
        <v/>
      </c>
      <c r="O318" s="7" t="str">
        <f>IF(O4=$BF$1,"",O299+O300+O301+O302+O303+O304+O305+O306+O307+O308+O309+O310+O311+O312+O313+O314+O315+O316+O317+#REF!+#REF!)</f>
        <v/>
      </c>
    </row>
    <row r="319" spans="5:15">
      <c r="E319" s="6" t="s">
        <v>279</v>
      </c>
      <c r="F319" s="7">
        <f>F297+F318</f>
        <v>5269</v>
      </c>
      <c r="G319" s="7">
        <f t="shared" ref="G319:O319" si="28">IF(G4=$BF$1,"",G297+G318)</f>
        <v>3159</v>
      </c>
      <c r="H319" s="7" t="str">
        <f t="shared" si="28"/>
        <v/>
      </c>
      <c r="I319" s="7" t="str">
        <f t="shared" si="28"/>
        <v/>
      </c>
      <c r="J319" s="7" t="str">
        <f t="shared" si="28"/>
        <v/>
      </c>
      <c r="K319" s="7" t="str">
        <f t="shared" si="28"/>
        <v/>
      </c>
      <c r="L319" s="7" t="str">
        <f t="shared" si="28"/>
        <v/>
      </c>
      <c r="M319" s="7" t="str">
        <f t="shared" si="28"/>
        <v/>
      </c>
      <c r="N319" s="7" t="str">
        <f t="shared" si="28"/>
        <v/>
      </c>
      <c r="O319" s="7" t="str">
        <f t="shared" si="28"/>
        <v/>
      </c>
    </row>
    <row r="320" spans="5:15">
      <c r="E320" s="8" t="s">
        <v>280</v>
      </c>
      <c r="F320" s="8"/>
      <c r="G320" s="8"/>
      <c r="H320" s="8"/>
      <c r="I320" s="8"/>
      <c r="J320" s="8"/>
      <c r="K320" s="8"/>
      <c r="L320" s="8"/>
      <c r="M320" s="8"/>
      <c r="N320" s="8"/>
      <c r="O320" s="8"/>
    </row>
    <row r="321" spans="5:15">
      <c r="E321" s="1" t="s">
        <v>281</v>
      </c>
    </row>
    <row r="322" spans="5:15">
      <c r="E322" s="1" t="s">
        <v>282</v>
      </c>
    </row>
    <row r="323" spans="5:15">
      <c r="E323" s="1" t="s">
        <v>283</v>
      </c>
    </row>
    <row r="324" spans="5:15">
      <c r="E324" s="12"/>
    </row>
    <row r="325" spans="5:15">
      <c r="E325" s="6" t="s">
        <v>284</v>
      </c>
      <c r="F325" s="7">
        <f>F321+F322+F323+F324</f>
        <v>0</v>
      </c>
      <c r="G325" s="7">
        <f>IF(G4=$BF$1,"",G321+G322+G323+G324)</f>
        <v>0</v>
      </c>
      <c r="H325" s="7" t="str">
        <f t="shared" ref="H325:O325" si="29">IF(H4=$BF$1,"",H321+H322+H323)</f>
        <v/>
      </c>
      <c r="I325" s="7" t="str">
        <f t="shared" si="29"/>
        <v/>
      </c>
      <c r="J325" s="7" t="str">
        <f t="shared" si="29"/>
        <v/>
      </c>
      <c r="K325" s="7" t="str">
        <f t="shared" si="29"/>
        <v/>
      </c>
      <c r="L325" s="7" t="str">
        <f t="shared" si="29"/>
        <v/>
      </c>
      <c r="M325" s="7" t="str">
        <f t="shared" si="29"/>
        <v/>
      </c>
      <c r="N325" s="7" t="str">
        <f t="shared" si="29"/>
        <v/>
      </c>
      <c r="O325" s="7" t="str">
        <f t="shared" si="29"/>
        <v/>
      </c>
    </row>
    <row r="326" spans="5:15">
      <c r="E326" s="6" t="s">
        <v>285</v>
      </c>
      <c r="F326" s="7">
        <f>F325+F319</f>
        <v>5269</v>
      </c>
      <c r="G326" s="7">
        <f t="shared" ref="G326:O326" si="30">IF(G4=$BF$1,"",G325+G319)</f>
        <v>3159</v>
      </c>
      <c r="H326" s="7" t="str">
        <f t="shared" si="30"/>
        <v/>
      </c>
      <c r="I326" s="7" t="str">
        <f t="shared" si="30"/>
        <v/>
      </c>
      <c r="J326" s="7" t="str">
        <f t="shared" si="30"/>
        <v/>
      </c>
      <c r="K326" s="7" t="str">
        <f t="shared" si="30"/>
        <v/>
      </c>
      <c r="L326" s="7" t="str">
        <f t="shared" si="30"/>
        <v/>
      </c>
      <c r="M326" s="7" t="str">
        <f t="shared" si="30"/>
        <v/>
      </c>
      <c r="N326" s="7" t="str">
        <f t="shared" si="30"/>
        <v/>
      </c>
      <c r="O326" s="7" t="str">
        <f t="shared" si="30"/>
        <v/>
      </c>
    </row>
    <row r="327" spans="5:15">
      <c r="E327" s="8" t="s">
        <v>286</v>
      </c>
      <c r="F327" s="8"/>
      <c r="G327" s="8"/>
      <c r="H327" s="8"/>
      <c r="I327" s="8"/>
      <c r="J327" s="8"/>
      <c r="K327" s="8"/>
      <c r="L327" s="8"/>
      <c r="M327" s="8"/>
      <c r="N327" s="8"/>
      <c r="O327" s="8"/>
    </row>
    <row r="328" spans="5:15">
      <c r="E328" s="1" t="s">
        <v>287</v>
      </c>
      <c r="F328">
        <v>-3130</v>
      </c>
      <c r="G328">
        <v>-2902</v>
      </c>
      <c r="H328">
        <v>-4672</v>
      </c>
    </row>
    <row r="329" spans="5:15">
      <c r="E329" s="1" t="s">
        <v>288</v>
      </c>
      <c r="F329">
        <v>92</v>
      </c>
      <c r="G329">
        <v>74</v>
      </c>
      <c r="H329">
        <v>111</v>
      </c>
    </row>
    <row r="330" spans="5:15">
      <c r="E330" s="1" t="s">
        <v>289</v>
      </c>
    </row>
    <row r="331" spans="5:15">
      <c r="E331" s="1" t="s">
        <v>290</v>
      </c>
      <c r="F331">
        <v>-37</v>
      </c>
      <c r="G331">
        <v>-25</v>
      </c>
      <c r="H331">
        <v>-68</v>
      </c>
    </row>
    <row r="332" spans="5:15">
      <c r="E332" s="12" t="s">
        <v>291</v>
      </c>
    </row>
    <row r="333" spans="5:15">
      <c r="E333" s="1" t="s">
        <v>292</v>
      </c>
    </row>
    <row r="334" spans="5:15">
      <c r="E334" s="1" t="s">
        <v>293</v>
      </c>
    </row>
    <row r="335" spans="5:15">
      <c r="E335" s="12" t="s">
        <v>294</v>
      </c>
    </row>
    <row r="336" spans="5:15">
      <c r="E336" s="12" t="s">
        <v>295</v>
      </c>
    </row>
    <row r="337" spans="5:15">
      <c r="E337" s="6" t="s">
        <v>296</v>
      </c>
      <c r="F337" s="7">
        <f>SUM(F328:F336)</f>
        <v>-3075</v>
      </c>
      <c r="G337" s="7">
        <f>IF(G4=$BF$1,"",SUM(G328:G336))</f>
        <v>-2853</v>
      </c>
      <c r="H337" s="7" t="str">
        <f t="shared" ref="H337:O337" si="31">IF(H4=$BF$1,"",SUM(H328:H334))</f>
        <v/>
      </c>
      <c r="I337" s="7" t="str">
        <f t="shared" si="31"/>
        <v/>
      </c>
      <c r="J337" s="7" t="str">
        <f t="shared" si="31"/>
        <v/>
      </c>
      <c r="K337" s="7" t="str">
        <f t="shared" si="31"/>
        <v/>
      </c>
      <c r="L337" s="7" t="str">
        <f t="shared" si="31"/>
        <v/>
      </c>
      <c r="M337" s="7" t="str">
        <f t="shared" si="31"/>
        <v/>
      </c>
      <c r="N337" s="7" t="str">
        <f t="shared" si="31"/>
        <v/>
      </c>
      <c r="O337" s="7" t="str">
        <f t="shared" si="31"/>
        <v/>
      </c>
    </row>
    <row r="338" spans="5:15">
      <c r="E338" s="8" t="s">
        <v>297</v>
      </c>
      <c r="F338" s="8"/>
      <c r="G338" s="8"/>
      <c r="H338" s="8"/>
      <c r="I338" s="8"/>
      <c r="J338" s="8"/>
      <c r="K338" s="8"/>
      <c r="L338" s="8"/>
      <c r="M338" s="8"/>
      <c r="N338" s="8"/>
      <c r="O338" s="8"/>
    </row>
    <row r="339" spans="5:15">
      <c r="E339" s="1" t="s">
        <v>298</v>
      </c>
      <c r="F339">
        <v>820</v>
      </c>
      <c r="G339">
        <v>823</v>
      </c>
      <c r="H339">
        <v>410</v>
      </c>
    </row>
    <row r="340" spans="5:15">
      <c r="E340" s="1" t="s">
        <v>299</v>
      </c>
      <c r="F340">
        <v>1</v>
      </c>
      <c r="G340">
        <v>31</v>
      </c>
      <c r="H340">
        <v>12206</v>
      </c>
    </row>
    <row r="341" spans="5:15">
      <c r="E341" s="12" t="s">
        <v>300</v>
      </c>
    </row>
    <row r="342" spans="5:15">
      <c r="E342" s="1" t="s">
        <v>301</v>
      </c>
    </row>
    <row r="343" spans="5:15">
      <c r="E343" s="1" t="s">
        <v>302</v>
      </c>
      <c r="F343">
        <v>-94</v>
      </c>
      <c r="G343">
        <v>-167</v>
      </c>
      <c r="H343">
        <v>-8775</v>
      </c>
    </row>
    <row r="344" spans="5:15">
      <c r="E344" s="1" t="s">
        <v>303</v>
      </c>
    </row>
    <row r="345" spans="5:15">
      <c r="E345" s="1" t="s">
        <v>304</v>
      </c>
    </row>
    <row r="346" spans="5:15">
      <c r="E346" s="1" t="s">
        <v>305</v>
      </c>
    </row>
    <row r="347" spans="5:15">
      <c r="E347" s="12" t="s">
        <v>306</v>
      </c>
    </row>
    <row r="348" spans="5:15">
      <c r="E348" s="12" t="s">
        <v>307</v>
      </c>
      <c r="F348">
        <v>-786</v>
      </c>
      <c r="G348">
        <v>-783</v>
      </c>
      <c r="H348">
        <v>-646</v>
      </c>
    </row>
    <row r="349" spans="5:15">
      <c r="E349" s="12" t="s">
        <v>308</v>
      </c>
    </row>
    <row r="350" spans="5:15">
      <c r="E350" s="12" t="s">
        <v>309</v>
      </c>
    </row>
    <row r="351" spans="5:15">
      <c r="E351" s="12" t="s">
        <v>310</v>
      </c>
    </row>
    <row r="352" spans="5:15">
      <c r="E352" s="6" t="s">
        <v>311</v>
      </c>
      <c r="F352" s="7">
        <f>SUM(F339:F351)</f>
        <v>-59</v>
      </c>
      <c r="G352" s="7">
        <f>IF(G4=$BF$1,"",SUM(G339:G351))</f>
        <v>-96</v>
      </c>
      <c r="H352" s="7" t="str">
        <f t="shared" ref="H352:O352" si="32">IF(H4=$BF$1,"",SUM(H339:H346))</f>
        <v/>
      </c>
      <c r="I352" s="7" t="str">
        <f t="shared" si="32"/>
        <v/>
      </c>
      <c r="J352" s="7" t="str">
        <f t="shared" si="32"/>
        <v/>
      </c>
      <c r="K352" s="7" t="str">
        <f t="shared" si="32"/>
        <v/>
      </c>
      <c r="L352" s="7" t="str">
        <f t="shared" si="32"/>
        <v/>
      </c>
      <c r="M352" s="7" t="str">
        <f t="shared" si="32"/>
        <v/>
      </c>
      <c r="N352" s="7" t="str">
        <f t="shared" si="32"/>
        <v/>
      </c>
      <c r="O352" s="7" t="str">
        <f t="shared" si="32"/>
        <v/>
      </c>
    </row>
    <row r="353" spans="5:15" ht="25.5" customHeight="1">
      <c r="E353" s="6" t="s">
        <v>312</v>
      </c>
      <c r="F353" s="7">
        <f>F326+F337+F352</f>
        <v>2135</v>
      </c>
      <c r="G353" s="7">
        <f t="shared" ref="G353:O353" si="33">IF(G4=$BF$1,"",G326+G337+G352)</f>
        <v>210</v>
      </c>
      <c r="H353" s="7" t="str">
        <f t="shared" si="33"/>
        <v/>
      </c>
      <c r="I353" s="7" t="str">
        <f t="shared" si="33"/>
        <v/>
      </c>
      <c r="J353" s="7" t="str">
        <f t="shared" si="33"/>
        <v/>
      </c>
      <c r="K353" s="7" t="str">
        <f t="shared" si="33"/>
        <v/>
      </c>
      <c r="L353" s="7" t="str">
        <f t="shared" si="33"/>
        <v/>
      </c>
      <c r="M353" s="7" t="str">
        <f t="shared" si="33"/>
        <v/>
      </c>
      <c r="N353" s="7" t="str">
        <f t="shared" si="33"/>
        <v/>
      </c>
      <c r="O353" s="7" t="str">
        <f t="shared" si="33"/>
        <v/>
      </c>
    </row>
    <row r="354" spans="5:15">
      <c r="E354" s="1" t="s">
        <v>313</v>
      </c>
      <c r="F354">
        <v>-77</v>
      </c>
      <c r="G354">
        <v>220</v>
      </c>
      <c r="H354">
        <v>21</v>
      </c>
    </row>
    <row r="355" spans="5:15">
      <c r="E355" s="6" t="s">
        <v>314</v>
      </c>
      <c r="F355" s="7">
        <f>F353+F354</f>
        <v>2058</v>
      </c>
      <c r="G355" s="7">
        <f t="shared" ref="G355:O355" si="34">IF(G4=$BF$1,"",G353+G354)</f>
        <v>430</v>
      </c>
      <c r="H355" s="7" t="str">
        <f t="shared" si="34"/>
        <v/>
      </c>
      <c r="I355" s="7" t="str">
        <f t="shared" si="34"/>
        <v/>
      </c>
      <c r="J355" s="7" t="str">
        <f t="shared" si="34"/>
        <v/>
      </c>
      <c r="K355" s="7" t="str">
        <f t="shared" si="34"/>
        <v/>
      </c>
      <c r="L355" s="7" t="str">
        <f t="shared" si="34"/>
        <v/>
      </c>
      <c r="M355" s="7" t="str">
        <f t="shared" si="34"/>
        <v/>
      </c>
      <c r="N355" s="7" t="str">
        <f t="shared" si="34"/>
        <v/>
      </c>
      <c r="O355" s="7" t="str">
        <f t="shared" si="34"/>
        <v/>
      </c>
    </row>
    <row r="356" spans="5:15">
      <c r="E356" s="1" t="s">
        <v>315</v>
      </c>
      <c r="F356">
        <v>3206</v>
      </c>
      <c r="G356">
        <v>3839</v>
      </c>
      <c r="H356">
        <v>2846</v>
      </c>
    </row>
    <row r="357" spans="5:15">
      <c r="E357" s="6" t="s">
        <v>316</v>
      </c>
      <c r="F357" s="7">
        <f>F355+F356</f>
        <v>5264</v>
      </c>
      <c r="G357" s="7">
        <f t="shared" ref="G357:O357" si="35">IF(G4=$BF$1,"",G355+G356)</f>
        <v>4269</v>
      </c>
      <c r="H357" s="7" t="str">
        <f t="shared" si="35"/>
        <v/>
      </c>
      <c r="I357" s="7" t="str">
        <f t="shared" si="35"/>
        <v/>
      </c>
      <c r="J357" s="7" t="str">
        <f t="shared" si="35"/>
        <v/>
      </c>
      <c r="K357" s="7" t="str">
        <f t="shared" si="35"/>
        <v/>
      </c>
      <c r="L357" s="7" t="str">
        <f t="shared" si="35"/>
        <v/>
      </c>
      <c r="M357" s="7" t="str">
        <f t="shared" si="35"/>
        <v/>
      </c>
      <c r="N357" s="7" t="str">
        <f t="shared" si="35"/>
        <v/>
      </c>
      <c r="O357" s="7" t="str">
        <f t="shared" si="35"/>
        <v/>
      </c>
    </row>
    <row r="358" spans="5:15">
      <c r="E358" s="1" t="s">
        <v>317</v>
      </c>
    </row>
    <row r="359" spans="5:15">
      <c r="E359" s="1" t="s">
        <v>318</v>
      </c>
    </row>
    <row r="362" spans="5:15">
      <c r="E362" s="11" t="s">
        <v>319</v>
      </c>
      <c r="F362" s="11"/>
      <c r="G362" s="11"/>
      <c r="H362" s="11"/>
      <c r="I362" s="11"/>
      <c r="J362" s="11"/>
      <c r="K362" s="11"/>
      <c r="L362" s="11"/>
      <c r="M362" s="11"/>
      <c r="N362" s="11"/>
      <c r="O362" s="11"/>
    </row>
    <row r="363" spans="5:15">
      <c r="E363" s="11" t="s">
        <v>320</v>
      </c>
      <c r="F363" s="20">
        <f>F$5</f>
        <v>43708</v>
      </c>
      <c r="G363" s="20">
        <f>G$5</f>
        <v>43343</v>
      </c>
      <c r="H363" s="20" t="str">
        <f>H$5</f>
        <v/>
      </c>
      <c r="I363" s="20" t="str">
        <f>I$5</f>
        <v/>
      </c>
      <c r="J363" s="20" t="str">
        <f t="shared" ref="J363:O363" si="36">IF(J4=$BF$1,"",J3)</f>
        <v/>
      </c>
      <c r="K363" s="20" t="str">
        <f t="shared" si="36"/>
        <v/>
      </c>
      <c r="L363" s="20" t="str">
        <f t="shared" si="36"/>
        <v/>
      </c>
      <c r="M363" s="20" t="str">
        <f t="shared" si="36"/>
        <v/>
      </c>
      <c r="N363" s="20" t="str">
        <f t="shared" si="36"/>
        <v/>
      </c>
      <c r="O363" s="20" t="str">
        <f t="shared" si="36"/>
        <v/>
      </c>
    </row>
    <row r="364" spans="5:15">
      <c r="E364" s="23" t="s">
        <v>321</v>
      </c>
      <c r="F364" s="24">
        <f t="shared" ref="F364:O364" si="37">IFERROR((F24-G24)/G24,"")</f>
        <v>-1.7779335904241772E-3</v>
      </c>
      <c r="G364" s="24" t="str">
        <f t="shared" si="37"/>
        <v/>
      </c>
      <c r="H364" s="24" t="str">
        <f t="shared" si="37"/>
        <v/>
      </c>
      <c r="I364" s="24" t="str">
        <f t="shared" si="37"/>
        <v/>
      </c>
      <c r="J364" s="13" t="str">
        <f t="shared" si="37"/>
        <v/>
      </c>
      <c r="K364" s="13" t="str">
        <f t="shared" si="37"/>
        <v/>
      </c>
      <c r="L364" s="13" t="str">
        <f t="shared" si="37"/>
        <v/>
      </c>
      <c r="M364" s="13" t="str">
        <f t="shared" si="37"/>
        <v/>
      </c>
      <c r="N364" s="13" t="str">
        <f t="shared" si="37"/>
        <v/>
      </c>
      <c r="O364" s="13" t="str">
        <f t="shared" si="37"/>
        <v/>
      </c>
    </row>
    <row r="365" spans="5:15">
      <c r="E365" s="23" t="s">
        <v>322</v>
      </c>
      <c r="F365" s="24">
        <f>IFERROR((F6-G6)/G6,"")</f>
        <v>-0.34774193548387133</v>
      </c>
      <c r="G365" s="24" t="str">
        <f>IFERROR((G6-H6)/H6,"")</f>
        <v/>
      </c>
      <c r="H365" s="24" t="str">
        <f>IFERROR((H6-I6)/I6,"")</f>
        <v/>
      </c>
      <c r="I365" s="24" t="str">
        <f>IFERROR((I6-J6)/J6,"")</f>
        <v/>
      </c>
      <c r="J365" s="13" t="str">
        <f t="shared" ref="J365:O365" si="38">IFERROR((J25-K25)/K25,"")</f>
        <v/>
      </c>
      <c r="K365" s="13" t="str">
        <f t="shared" si="38"/>
        <v/>
      </c>
      <c r="L365" s="13" t="str">
        <f t="shared" si="38"/>
        <v/>
      </c>
      <c r="M365" s="13" t="str">
        <f t="shared" si="38"/>
        <v/>
      </c>
      <c r="N365" s="13" t="str">
        <f t="shared" si="38"/>
        <v/>
      </c>
      <c r="O365" s="13" t="str">
        <f t="shared" si="38"/>
        <v/>
      </c>
    </row>
    <row r="366" spans="5:15">
      <c r="E366" s="23" t="s">
        <v>323</v>
      </c>
      <c r="F366" s="24">
        <f t="shared" ref="F366:O366" si="39">IFERROR((F12-G12)/G12,"")</f>
        <v>-0.16265844137066846</v>
      </c>
      <c r="G366" s="24" t="str">
        <f t="shared" si="39"/>
        <v/>
      </c>
      <c r="H366" s="24" t="str">
        <f t="shared" si="39"/>
        <v/>
      </c>
      <c r="I366" s="24" t="str">
        <f t="shared" si="39"/>
        <v/>
      </c>
      <c r="J366" s="25" t="str">
        <f t="shared" si="39"/>
        <v/>
      </c>
      <c r="K366" s="25" t="str">
        <f t="shared" si="39"/>
        <v/>
      </c>
      <c r="L366" s="25" t="str">
        <f t="shared" si="39"/>
        <v/>
      </c>
      <c r="M366" s="25" t="str">
        <f t="shared" si="39"/>
        <v/>
      </c>
      <c r="N366" s="25" t="str">
        <f t="shared" si="39"/>
        <v/>
      </c>
      <c r="O366" s="25" t="str">
        <f t="shared" si="39"/>
        <v/>
      </c>
    </row>
    <row r="368" spans="5:15">
      <c r="E368" s="11" t="s">
        <v>324</v>
      </c>
      <c r="F368" s="20">
        <f>F$5</f>
        <v>43708</v>
      </c>
      <c r="G368" s="20">
        <f>G$5</f>
        <v>43343</v>
      </c>
      <c r="H368" s="20" t="str">
        <f>H$5</f>
        <v/>
      </c>
      <c r="I368" s="20" t="str">
        <f>I$5</f>
        <v/>
      </c>
      <c r="J368" s="20" t="str">
        <f t="shared" ref="J368:O368" si="40">IF(J9=$BF$1,"",J8)</f>
        <v/>
      </c>
      <c r="K368" s="20" t="str">
        <f t="shared" si="40"/>
        <v/>
      </c>
      <c r="L368" s="20" t="str">
        <f t="shared" si="40"/>
        <v/>
      </c>
      <c r="M368" s="20" t="str">
        <f t="shared" si="40"/>
        <v/>
      </c>
      <c r="N368" s="20" t="str">
        <f t="shared" si="40"/>
        <v/>
      </c>
      <c r="O368" s="20" t="str">
        <f t="shared" si="40"/>
        <v/>
      </c>
    </row>
    <row r="369" spans="5:15">
      <c r="E369" s="26" t="s">
        <v>325</v>
      </c>
      <c r="F369" s="27">
        <f t="shared" ref="F369:O369" si="41">IFERROR(F30/F24,"")</f>
        <v>0.51872663873767655</v>
      </c>
      <c r="G369" s="27">
        <f t="shared" si="41"/>
        <v>0.5480292482596284</v>
      </c>
      <c r="H369" s="27" t="str">
        <f t="shared" si="41"/>
        <v/>
      </c>
      <c r="I369" s="27" t="str">
        <f t="shared" si="41"/>
        <v/>
      </c>
      <c r="J369" s="13" t="str">
        <f t="shared" si="41"/>
        <v/>
      </c>
      <c r="K369" s="13" t="str">
        <f t="shared" si="41"/>
        <v/>
      </c>
      <c r="L369" s="13" t="str">
        <f t="shared" si="41"/>
        <v/>
      </c>
      <c r="M369" s="13" t="str">
        <f t="shared" si="41"/>
        <v/>
      </c>
      <c r="N369" s="13" t="str">
        <f t="shared" si="41"/>
        <v/>
      </c>
      <c r="O369" s="13" t="str">
        <f t="shared" si="41"/>
        <v/>
      </c>
    </row>
    <row r="370" spans="5:15">
      <c r="E370" s="26" t="s">
        <v>326</v>
      </c>
      <c r="F370" s="27">
        <f t="shared" ref="F370:O370" si="42">IFERROR(F44/F24,"")</f>
        <v>-0.2403481925595162</v>
      </c>
      <c r="G370" s="27">
        <f t="shared" si="42"/>
        <v>-0.39122051384784901</v>
      </c>
      <c r="H370" s="27" t="str">
        <f t="shared" si="42"/>
        <v/>
      </c>
      <c r="I370" s="27" t="str">
        <f t="shared" si="42"/>
        <v/>
      </c>
      <c r="J370" s="13" t="str">
        <f t="shared" si="42"/>
        <v/>
      </c>
      <c r="K370" s="13" t="str">
        <f t="shared" si="42"/>
        <v/>
      </c>
      <c r="L370" s="13" t="str">
        <f t="shared" si="42"/>
        <v/>
      </c>
      <c r="M370" s="13" t="str">
        <f t="shared" si="42"/>
        <v/>
      </c>
      <c r="N370" s="13" t="str">
        <f t="shared" si="42"/>
        <v/>
      </c>
      <c r="O370" s="13" t="str">
        <f t="shared" si="42"/>
        <v/>
      </c>
    </row>
    <row r="371" spans="5:15">
      <c r="E371" s="26" t="s">
        <v>327</v>
      </c>
      <c r="F371" s="28">
        <f t="shared" ref="F371:O371" si="43">IFERROR(F6/F24,"")</f>
        <v>-0.25361864385520394</v>
      </c>
      <c r="G371" s="28">
        <f t="shared" si="43"/>
        <v>-0.38814043171232532</v>
      </c>
      <c r="H371" s="28" t="str">
        <f t="shared" si="43"/>
        <v/>
      </c>
      <c r="I371" s="28" t="str">
        <f t="shared" si="43"/>
        <v/>
      </c>
      <c r="J371" t="str">
        <f t="shared" si="43"/>
        <v/>
      </c>
      <c r="K371" t="str">
        <f t="shared" si="43"/>
        <v/>
      </c>
      <c r="L371" t="str">
        <f t="shared" si="43"/>
        <v/>
      </c>
      <c r="M371" t="str">
        <f t="shared" si="43"/>
        <v/>
      </c>
      <c r="N371" t="str">
        <f t="shared" si="43"/>
        <v/>
      </c>
      <c r="O371" t="str">
        <f t="shared" si="43"/>
        <v/>
      </c>
    </row>
    <row r="372" spans="5:15">
      <c r="E372" s="26" t="s">
        <v>328</v>
      </c>
      <c r="F372" s="27">
        <f t="shared" ref="F372:O372" si="44">IFERROR(F71/F12,"")</f>
        <v>-0.11638079889490036</v>
      </c>
      <c r="G372" s="27">
        <f t="shared" si="44"/>
        <v>-0.1494047905923177</v>
      </c>
      <c r="H372" s="27" t="str">
        <f t="shared" si="44"/>
        <v/>
      </c>
      <c r="I372" s="27" t="str">
        <f t="shared" si="44"/>
        <v/>
      </c>
      <c r="J372" s="13" t="str">
        <f t="shared" si="44"/>
        <v/>
      </c>
      <c r="K372" s="13" t="str">
        <f t="shared" si="44"/>
        <v/>
      </c>
      <c r="L372" s="13" t="str">
        <f t="shared" si="44"/>
        <v/>
      </c>
      <c r="M372" s="13" t="str">
        <f t="shared" si="44"/>
        <v/>
      </c>
      <c r="N372" s="13" t="str">
        <f t="shared" si="44"/>
        <v/>
      </c>
      <c r="O372" s="13" t="str">
        <f t="shared" si="44"/>
        <v/>
      </c>
    </row>
    <row r="373" spans="5:15">
      <c r="E373" s="26" t="s">
        <v>329</v>
      </c>
      <c r="F373" s="27">
        <f t="shared" ref="F373:O373" si="45">IFERROR(F71/F11,"")</f>
        <v>-0.19696084161309166</v>
      </c>
      <c r="G373" s="27">
        <f t="shared" si="45"/>
        <v>-0.23385989529111786</v>
      </c>
      <c r="H373" s="27" t="str">
        <f t="shared" si="45"/>
        <v/>
      </c>
      <c r="I373" s="27" t="str">
        <f t="shared" si="45"/>
        <v/>
      </c>
      <c r="J373" s="13" t="str">
        <f t="shared" si="45"/>
        <v/>
      </c>
      <c r="K373" s="13" t="str">
        <f t="shared" si="45"/>
        <v/>
      </c>
      <c r="L373" s="13" t="str">
        <f t="shared" si="45"/>
        <v/>
      </c>
      <c r="M373" s="13" t="str">
        <f t="shared" si="45"/>
        <v/>
      </c>
      <c r="N373" s="13" t="str">
        <f t="shared" si="45"/>
        <v/>
      </c>
      <c r="O373" s="13" t="str">
        <f t="shared" si="45"/>
        <v/>
      </c>
    </row>
    <row r="375" spans="5:15">
      <c r="E375" s="11" t="s">
        <v>330</v>
      </c>
      <c r="F375" s="20">
        <f>F$5</f>
        <v>43708</v>
      </c>
      <c r="G375" s="20">
        <f>G$5</f>
        <v>43343</v>
      </c>
      <c r="H375" s="20" t="str">
        <f>H$5</f>
        <v/>
      </c>
      <c r="I375" s="20" t="str">
        <f>I$5</f>
        <v/>
      </c>
      <c r="J375" s="20" t="str">
        <f t="shared" ref="J375:O375" si="46">IF(J16=$BF$1,"",J15)</f>
        <v/>
      </c>
      <c r="K375" s="20" t="str">
        <f t="shared" si="46"/>
        <v/>
      </c>
      <c r="L375" s="20" t="str">
        <f t="shared" si="46"/>
        <v/>
      </c>
      <c r="M375" s="20" t="str">
        <f t="shared" si="46"/>
        <v/>
      </c>
      <c r="N375" s="20" t="str">
        <f t="shared" si="46"/>
        <v/>
      </c>
      <c r="O375" s="20" t="str">
        <f t="shared" si="46"/>
        <v/>
      </c>
    </row>
    <row r="376" spans="5:15">
      <c r="E376" s="29" t="s">
        <v>331</v>
      </c>
      <c r="F376" s="30">
        <f t="shared" ref="F376:O376" si="47">IFERROR((F9+F10)/F12,"")</f>
        <v>0.40911707148612869</v>
      </c>
      <c r="G376" s="30">
        <f t="shared" si="47"/>
        <v>0.36113547640850163</v>
      </c>
      <c r="H376" s="30" t="str">
        <f t="shared" si="47"/>
        <v/>
      </c>
      <c r="I376" s="30" t="str">
        <f t="shared" si="47"/>
        <v/>
      </c>
      <c r="J376" s="13" t="str">
        <f t="shared" si="47"/>
        <v/>
      </c>
      <c r="K376" s="13" t="str">
        <f t="shared" si="47"/>
        <v/>
      </c>
      <c r="L376" s="13" t="str">
        <f t="shared" si="47"/>
        <v/>
      </c>
      <c r="M376" s="13" t="str">
        <f t="shared" si="47"/>
        <v/>
      </c>
      <c r="N376" s="13" t="str">
        <f t="shared" si="47"/>
        <v/>
      </c>
      <c r="O376" s="13" t="str">
        <f t="shared" si="47"/>
        <v/>
      </c>
    </row>
    <row r="377" spans="5:15">
      <c r="E377" s="29" t="s">
        <v>332</v>
      </c>
      <c r="F377" s="30">
        <f t="shared" ref="F377:O377" si="48">IFERROR((F9+F10)/F11,"")</f>
        <v>0.69238262224819791</v>
      </c>
      <c r="G377" s="30">
        <f t="shared" si="48"/>
        <v>0.56527708625658202</v>
      </c>
      <c r="H377" s="30" t="str">
        <f t="shared" si="48"/>
        <v/>
      </c>
      <c r="I377" s="30" t="str">
        <f t="shared" si="48"/>
        <v/>
      </c>
      <c r="J377" s="13" t="str">
        <f t="shared" si="48"/>
        <v/>
      </c>
      <c r="K377" s="13" t="str">
        <f t="shared" si="48"/>
        <v/>
      </c>
      <c r="L377" s="13" t="str">
        <f t="shared" si="48"/>
        <v/>
      </c>
      <c r="M377" s="13" t="str">
        <f t="shared" si="48"/>
        <v/>
      </c>
      <c r="N377" s="13" t="str">
        <f t="shared" si="48"/>
        <v/>
      </c>
      <c r="O377" s="13" t="str">
        <f t="shared" si="48"/>
        <v/>
      </c>
    </row>
    <row r="378" spans="5:15">
      <c r="E378" s="29" t="s">
        <v>333</v>
      </c>
      <c r="F378" s="30">
        <f t="shared" ref="F378:O378" si="49">IFERROR(F44/F49,"")</f>
        <v>-25.686327077747976</v>
      </c>
      <c r="G378" s="30">
        <f t="shared" si="49"/>
        <v>-40.791122715404704</v>
      </c>
      <c r="H378" s="30" t="str">
        <f t="shared" si="49"/>
        <v/>
      </c>
      <c r="I378" s="30" t="str">
        <f t="shared" si="49"/>
        <v/>
      </c>
      <c r="J378" s="13" t="str">
        <f t="shared" si="49"/>
        <v/>
      </c>
      <c r="K378" s="13" t="str">
        <f t="shared" si="49"/>
        <v/>
      </c>
      <c r="L378" s="13" t="str">
        <f t="shared" si="49"/>
        <v/>
      </c>
      <c r="M378" s="13" t="str">
        <f t="shared" si="49"/>
        <v/>
      </c>
      <c r="N378" s="13" t="str">
        <f t="shared" si="49"/>
        <v/>
      </c>
      <c r="O378" s="13" t="str">
        <f t="shared" si="49"/>
        <v/>
      </c>
    </row>
    <row r="379" spans="5:15">
      <c r="E379" s="1" t="s">
        <v>334</v>
      </c>
      <c r="F379" s="13" t="s">
        <v>335</v>
      </c>
      <c r="G379" s="13" t="s">
        <v>335</v>
      </c>
      <c r="H379" s="13" t="s">
        <v>335</v>
      </c>
      <c r="I379" s="13" t="s">
        <v>335</v>
      </c>
      <c r="J379" s="13" t="s">
        <v>335</v>
      </c>
      <c r="K379" s="13" t="s">
        <v>335</v>
      </c>
      <c r="L379" s="13" t="s">
        <v>335</v>
      </c>
      <c r="M379" s="13" t="s">
        <v>335</v>
      </c>
      <c r="N379" s="13" t="s">
        <v>335</v>
      </c>
      <c r="O379" s="13" t="s">
        <v>335</v>
      </c>
    </row>
    <row r="380" spans="5:15">
      <c r="F380" s="13"/>
      <c r="G380" s="13"/>
      <c r="H380" s="13"/>
      <c r="I380" s="13"/>
      <c r="J380" s="13"/>
      <c r="K380" s="13"/>
      <c r="L380" s="13"/>
      <c r="M380" s="13"/>
      <c r="N380" s="13"/>
      <c r="O380" s="13"/>
    </row>
    <row r="381" spans="5:15">
      <c r="E381" s="11" t="s">
        <v>336</v>
      </c>
      <c r="F381" s="20">
        <f>F$5</f>
        <v>43708</v>
      </c>
      <c r="G381" s="20">
        <f>G$5</f>
        <v>43343</v>
      </c>
      <c r="H381" s="20" t="str">
        <f>H$5</f>
        <v/>
      </c>
      <c r="I381" s="20" t="str">
        <f>I$5</f>
        <v/>
      </c>
      <c r="J381" s="20" t="str">
        <f t="shared" ref="J381:O381" si="50">IF(J22=$BF$1,"",J21)</f>
        <v/>
      </c>
      <c r="K381" s="20" t="str">
        <f t="shared" si="50"/>
        <v/>
      </c>
      <c r="L381" s="20" t="str">
        <f t="shared" si="50"/>
        <v/>
      </c>
      <c r="M381" s="20" t="str">
        <f t="shared" si="50"/>
        <v/>
      </c>
      <c r="N381" s="20" t="str">
        <f t="shared" si="50"/>
        <v/>
      </c>
      <c r="O381" s="20" t="str">
        <f t="shared" si="50"/>
        <v/>
      </c>
    </row>
    <row r="382" spans="5:15">
      <c r="E382" s="31" t="s">
        <v>337</v>
      </c>
      <c r="F382" s="32">
        <f t="shared" ref="F382:O382" si="51">IFERROR(F8/F9,"")</f>
        <v>1.8632191848416066</v>
      </c>
      <c r="G382" s="32">
        <f t="shared" si="51"/>
        <v>2.0979570455735992</v>
      </c>
      <c r="H382" s="32" t="str">
        <f t="shared" si="51"/>
        <v/>
      </c>
      <c r="I382" s="32" t="str">
        <f t="shared" si="51"/>
        <v/>
      </c>
      <c r="J382" s="13" t="str">
        <f t="shared" si="51"/>
        <v/>
      </c>
      <c r="K382" s="13" t="str">
        <f t="shared" si="51"/>
        <v/>
      </c>
      <c r="L382" s="13" t="str">
        <f t="shared" si="51"/>
        <v/>
      </c>
      <c r="M382" s="13" t="str">
        <f t="shared" si="51"/>
        <v/>
      </c>
      <c r="N382" s="13" t="str">
        <f t="shared" si="51"/>
        <v/>
      </c>
      <c r="O382" s="13" t="str">
        <f t="shared" si="51"/>
        <v/>
      </c>
    </row>
    <row r="383" spans="5:15">
      <c r="E383" s="33" t="s">
        <v>338</v>
      </c>
      <c r="F383" s="32">
        <f t="shared" ref="F383:O383" si="52">IFERROR((F8-F145)/F9,"")</f>
        <v>1.2721800059212474</v>
      </c>
      <c r="G383" s="32">
        <f t="shared" si="52"/>
        <v>1.4451545311681511</v>
      </c>
      <c r="H383" s="32" t="str">
        <f t="shared" si="52"/>
        <v/>
      </c>
      <c r="I383" s="32" t="str">
        <f t="shared" si="52"/>
        <v/>
      </c>
      <c r="J383" s="13" t="str">
        <f t="shared" si="52"/>
        <v/>
      </c>
      <c r="K383" s="13" t="str">
        <f t="shared" si="52"/>
        <v/>
      </c>
      <c r="L383" s="13" t="str">
        <f t="shared" si="52"/>
        <v/>
      </c>
      <c r="M383" s="13" t="str">
        <f t="shared" si="52"/>
        <v/>
      </c>
      <c r="N383" s="13" t="str">
        <f t="shared" si="52"/>
        <v/>
      </c>
      <c r="O383" s="13" t="str">
        <f t="shared" si="52"/>
        <v/>
      </c>
    </row>
    <row r="384" spans="5:15">
      <c r="E384" s="33" t="s">
        <v>339</v>
      </c>
      <c r="F384" s="32">
        <f t="shared" ref="F384:O384" si="53">IFERROR((F130+F131)/F9,"")</f>
        <v>0.30553636632783976</v>
      </c>
      <c r="G384" s="32">
        <f t="shared" si="53"/>
        <v>0.33588266107909903</v>
      </c>
      <c r="H384" s="32" t="str">
        <f t="shared" si="53"/>
        <v/>
      </c>
      <c r="I384" s="32" t="str">
        <f t="shared" si="53"/>
        <v/>
      </c>
      <c r="J384" s="13" t="str">
        <f t="shared" si="53"/>
        <v/>
      </c>
      <c r="K384" s="13" t="str">
        <f t="shared" si="53"/>
        <v/>
      </c>
      <c r="L384" s="13" t="str">
        <f t="shared" si="53"/>
        <v/>
      </c>
      <c r="M384" s="13" t="str">
        <f t="shared" si="53"/>
        <v/>
      </c>
      <c r="N384" s="13" t="str">
        <f t="shared" si="53"/>
        <v/>
      </c>
      <c r="O384" s="13" t="str">
        <f t="shared" si="53"/>
        <v/>
      </c>
    </row>
    <row r="385" spans="5:15">
      <c r="E385" s="33" t="s">
        <v>340</v>
      </c>
      <c r="F385" s="32">
        <f t="shared" ref="F385:O385" si="54">IFERROR((F326)/F9,"")</f>
        <v>5.1998421000690813</v>
      </c>
      <c r="G385" s="32">
        <f t="shared" si="54"/>
        <v>3.3095861707700367</v>
      </c>
      <c r="H385" s="32" t="str">
        <f t="shared" si="54"/>
        <v/>
      </c>
      <c r="I385" s="32" t="str">
        <f t="shared" si="54"/>
        <v/>
      </c>
      <c r="J385" s="13" t="str">
        <f t="shared" si="54"/>
        <v/>
      </c>
      <c r="K385" s="13" t="str">
        <f t="shared" si="54"/>
        <v/>
      </c>
      <c r="L385" s="13" t="str">
        <f t="shared" si="54"/>
        <v/>
      </c>
      <c r="M385" s="13" t="str">
        <f t="shared" si="54"/>
        <v/>
      </c>
      <c r="N385" s="13" t="str">
        <f t="shared" si="54"/>
        <v/>
      </c>
      <c r="O385" s="13" t="str">
        <f t="shared" si="54"/>
        <v/>
      </c>
    </row>
    <row r="389" spans="5:15">
      <c r="F389" s="13"/>
      <c r="G389" s="13"/>
    </row>
    <row r="390" spans="5:15">
      <c r="F390" s="13"/>
      <c r="G390" s="13"/>
    </row>
    <row r="391" spans="5:15">
      <c r="F391" s="13"/>
      <c r="G391" s="13"/>
    </row>
    <row r="392" spans="5:15">
      <c r="E392" s="11" t="s">
        <v>341</v>
      </c>
      <c r="F392" s="11"/>
      <c r="G392" s="11"/>
    </row>
    <row r="393" spans="5:15">
      <c r="E393" s="12"/>
      <c r="F393" s="12"/>
      <c r="G393" s="12"/>
    </row>
    <row r="394" spans="5:15">
      <c r="E394" s="12"/>
      <c r="F394" s="12"/>
      <c r="G394" s="12"/>
    </row>
    <row r="395" spans="5:15">
      <c r="E395" s="12" t="s">
        <v>342</v>
      </c>
      <c r="F395" s="12"/>
      <c r="G395" s="12"/>
    </row>
    <row r="396" spans="5:15">
      <c r="E396" s="12" t="s">
        <v>343</v>
      </c>
      <c r="F396" s="12"/>
      <c r="G396" s="12"/>
    </row>
    <row r="397" spans="5:15">
      <c r="E397" s="6" t="s">
        <v>344</v>
      </c>
      <c r="F397" s="14">
        <f>SUM(F395:F396)</f>
        <v>0</v>
      </c>
      <c r="G397" s="14">
        <f>SUM(G395:G396)</f>
        <v>0</v>
      </c>
    </row>
    <row r="398" spans="5:15">
      <c r="E398" s="12" t="s">
        <v>345</v>
      </c>
      <c r="F398" s="12"/>
      <c r="G398" s="12"/>
    </row>
    <row r="399" spans="5:15">
      <c r="E399" s="12" t="s">
        <v>346</v>
      </c>
      <c r="F399" s="12"/>
      <c r="G399" s="12"/>
    </row>
    <row r="400" spans="5:15">
      <c r="E400" s="12" t="s">
        <v>347</v>
      </c>
      <c r="F400" s="12"/>
      <c r="G400" s="12"/>
    </row>
    <row r="401" spans="5:7">
      <c r="E401" s="12" t="s">
        <v>348</v>
      </c>
      <c r="F401" s="12"/>
      <c r="G401" s="12"/>
    </row>
    <row r="402" spans="5:7">
      <c r="E402" s="12" t="s">
        <v>349</v>
      </c>
      <c r="F402" s="12"/>
      <c r="G402" s="12"/>
    </row>
    <row r="403" spans="5:7">
      <c r="E403" s="12" t="s">
        <v>350</v>
      </c>
      <c r="F403" s="12"/>
      <c r="G403" s="12"/>
    </row>
    <row r="404" spans="5:7">
      <c r="E404" s="12" t="s">
        <v>351</v>
      </c>
      <c r="F404" s="12"/>
      <c r="G404" s="12"/>
    </row>
    <row r="405" spans="5:7">
      <c r="E405" s="1" t="s">
        <v>352</v>
      </c>
    </row>
    <row r="406" spans="5:7">
      <c r="E406" s="12" t="s">
        <v>353</v>
      </c>
    </row>
    <row r="407" spans="5:7">
      <c r="E407" s="12" t="s">
        <v>354</v>
      </c>
    </row>
    <row r="408" spans="5:7">
      <c r="E408" s="12" t="s">
        <v>355</v>
      </c>
    </row>
    <row r="409" spans="5:7">
      <c r="E409" s="6" t="s">
        <v>356</v>
      </c>
      <c r="F409" s="14">
        <f>SUM(F397:F408)</f>
        <v>0</v>
      </c>
      <c r="G409" s="14">
        <f>SUM(G397:G408)</f>
        <v>0</v>
      </c>
    </row>
    <row r="410" spans="5:7">
      <c r="E410" s="16" t="s">
        <v>357</v>
      </c>
      <c r="F410" s="17">
        <f>F153-F409</f>
        <v>0</v>
      </c>
      <c r="G410" s="17">
        <f>G153-G409</f>
        <v>0</v>
      </c>
    </row>
    <row r="413" spans="5:7">
      <c r="E413" t="s">
        <v>358</v>
      </c>
    </row>
    <row r="414" spans="5:7">
      <c r="E414" t="s">
        <v>359</v>
      </c>
    </row>
    <row r="415" spans="5:7">
      <c r="E415" t="s">
        <v>360</v>
      </c>
    </row>
    <row r="416" spans="5:7">
      <c r="E416" t="s">
        <v>361</v>
      </c>
    </row>
    <row r="417" spans="5:7">
      <c r="E417" s="15" t="s">
        <v>362</v>
      </c>
      <c r="F417" s="14">
        <f>SUM(F413:F416)</f>
        <v>0</v>
      </c>
      <c r="G417" s="14">
        <f>SUM(G413:G416)</f>
        <v>0</v>
      </c>
    </row>
    <row r="418" spans="5:7">
      <c r="E418" s="16" t="s">
        <v>357</v>
      </c>
      <c r="F418" s="17">
        <f>F130-F417</f>
        <v>309.60000000000002</v>
      </c>
      <c r="G418" s="17">
        <f>G130-G417</f>
        <v>320.60000000000002</v>
      </c>
    </row>
    <row r="419" spans="5:7">
      <c r="E419" s="12"/>
    </row>
    <row r="420" spans="5:7">
      <c r="E420" s="12"/>
    </row>
    <row r="421" spans="5:7">
      <c r="E421" s="12"/>
    </row>
    <row r="422" spans="5:7">
      <c r="E422" s="12" t="s">
        <v>363</v>
      </c>
    </row>
    <row r="423" spans="5:7">
      <c r="E423" s="12" t="s">
        <v>364</v>
      </c>
    </row>
    <row r="424" spans="5:7">
      <c r="E424" s="12" t="s">
        <v>365</v>
      </c>
    </row>
    <row r="425" spans="5:7">
      <c r="E425" s="12" t="s">
        <v>366</v>
      </c>
    </row>
    <row r="426" spans="5:7">
      <c r="E426" s="12" t="s">
        <v>367</v>
      </c>
    </row>
    <row r="427" spans="5:7">
      <c r="E427" s="12" t="s">
        <v>368</v>
      </c>
    </row>
    <row r="428" spans="5:7">
      <c r="E428" s="12" t="s">
        <v>369</v>
      </c>
    </row>
    <row r="429" spans="5:7">
      <c r="E429" t="s">
        <v>370</v>
      </c>
    </row>
    <row r="430" spans="5:7">
      <c r="E430" t="s">
        <v>371</v>
      </c>
    </row>
    <row r="431" spans="5:7">
      <c r="E431" t="s">
        <v>372</v>
      </c>
    </row>
    <row r="432" spans="5:7">
      <c r="E432" s="15" t="s">
        <v>373</v>
      </c>
      <c r="F432" s="14">
        <f>SUM(F422:F431)</f>
        <v>0</v>
      </c>
      <c r="G432" s="14">
        <f>SUM(G422:G431)</f>
        <v>0</v>
      </c>
    </row>
    <row r="433" spans="5:7">
      <c r="E433" s="16" t="s">
        <v>357</v>
      </c>
      <c r="F433" s="17">
        <f>F172-F432</f>
        <v>0</v>
      </c>
      <c r="G433" s="17">
        <f>G172-G432</f>
        <v>0</v>
      </c>
    </row>
  </sheetData>
  <conditionalFormatting sqref="E101:E103 E130:G136 E138:G139 F137:G137 E89:G97 E156:G159 H146:O159 E267:O269 F333:O336 E330:E336 E339:O351">
    <cfRule type="expression" dxfId="44" priority="27">
      <formula>MOD(ROW(),2)=0</formula>
    </cfRule>
  </conditionalFormatting>
  <conditionalFormatting sqref="F101:G103">
    <cfRule type="expression" dxfId="43" priority="26">
      <formula>MOD(ROW(),2)=0</formula>
    </cfRule>
  </conditionalFormatting>
  <conditionalFormatting sqref="E243:G243">
    <cfRule type="expression" dxfId="42" priority="32">
      <formula>MOD(ROW(),2)=0</formula>
    </cfRule>
  </conditionalFormatting>
  <conditionalFormatting sqref="E323:E324">
    <cfRule type="expression" dxfId="41" priority="28">
      <formula>MOD(ROW(),2)=0</formula>
    </cfRule>
  </conditionalFormatting>
  <conditionalFormatting sqref="E329">
    <cfRule type="expression" dxfId="40" priority="25">
      <formula>MOD(ROW(),2)=0</formula>
    </cfRule>
  </conditionalFormatting>
  <conditionalFormatting sqref="E24:G29">
    <cfRule type="expression" dxfId="39" priority="45">
      <formula>MOD(ROW(),2)=0</formula>
    </cfRule>
  </conditionalFormatting>
  <conditionalFormatting sqref="E99:G99 E328:G328 F329:G332 E31:G42">
    <cfRule type="expression" dxfId="38" priority="46">
      <formula>MOD(ROW(),2)=0</formula>
    </cfRule>
  </conditionalFormatting>
  <conditionalFormatting sqref="E45:G58">
    <cfRule type="expression" dxfId="37" priority="44">
      <formula>MOD(ROW(),2)=0</formula>
    </cfRule>
  </conditionalFormatting>
  <conditionalFormatting sqref="E60:G66">
    <cfRule type="expression" dxfId="36" priority="43">
      <formula>MOD(ROW(),2)=0</formula>
    </cfRule>
  </conditionalFormatting>
  <conditionalFormatting sqref="E68:G70">
    <cfRule type="expression" dxfId="35" priority="42">
      <formula>MOD(ROW(),2)=0</formula>
    </cfRule>
  </conditionalFormatting>
  <conditionalFormatting sqref="E72:G82">
    <cfRule type="expression" dxfId="34" priority="41">
      <formula>MOD(ROW(),2)=0</formula>
    </cfRule>
  </conditionalFormatting>
  <conditionalFormatting sqref="E84:G86">
    <cfRule type="expression" dxfId="33" priority="40">
      <formula>MOD(ROW(),2)=0</formula>
    </cfRule>
  </conditionalFormatting>
  <conditionalFormatting sqref="E107:G127">
    <cfRule type="expression" dxfId="32" priority="39">
      <formula>MOD(ROW(),2)=0</formula>
    </cfRule>
  </conditionalFormatting>
  <conditionalFormatting sqref="E141:G144">
    <cfRule type="expression" dxfId="31" priority="38">
      <formula>MOD(ROW(),2)=0</formula>
    </cfRule>
  </conditionalFormatting>
  <conditionalFormatting sqref="E146:G154 F155:G155">
    <cfRule type="expression" dxfId="30" priority="37">
      <formula>MOD(ROW(),2)=0</formula>
    </cfRule>
  </conditionalFormatting>
  <conditionalFormatting sqref="E163:G188">
    <cfRule type="expression" dxfId="29" priority="36">
      <formula>MOD(ROW(),2)=0</formula>
    </cfRule>
  </conditionalFormatting>
  <conditionalFormatting sqref="E191:G209">
    <cfRule type="expression" dxfId="28" priority="35">
      <formula>MOD(ROW(),2)=0</formula>
    </cfRule>
  </conditionalFormatting>
  <conditionalFormatting sqref="E212:G226">
    <cfRule type="expression" dxfId="27" priority="34">
      <formula>MOD(ROW(),2)=0</formula>
    </cfRule>
  </conditionalFormatting>
  <conditionalFormatting sqref="E229:G242">
    <cfRule type="expression" dxfId="26" priority="33">
      <formula>MOD(ROW(),2)=0</formula>
    </cfRule>
  </conditionalFormatting>
  <conditionalFormatting sqref="E245:G262">
    <cfRule type="expression" dxfId="25" priority="31">
      <formula>MOD(ROW(),2)=0</formula>
    </cfRule>
  </conditionalFormatting>
  <conditionalFormatting sqref="E271:G295 E321:G322 E354:F354 E356:F356 E358:G360 F323:G324 E299:G317">
    <cfRule type="expression" dxfId="24" priority="30">
      <formula>MOD(ROW(),2)=0</formula>
    </cfRule>
  </conditionalFormatting>
  <conditionalFormatting sqref="G354 G356">
    <cfRule type="expression" dxfId="23" priority="29">
      <formula>MOD(ROW(),2)=0</formula>
    </cfRule>
  </conditionalFormatting>
  <conditionalFormatting sqref="E105:G106">
    <cfRule type="expression" dxfId="22" priority="24">
      <formula>MOD(ROW(),2)=0</formula>
    </cfRule>
  </conditionalFormatting>
  <conditionalFormatting sqref="E155">
    <cfRule type="expression" dxfId="21" priority="23">
      <formula>MOD(ROW(),2)=0</formula>
    </cfRule>
  </conditionalFormatting>
  <conditionalFormatting sqref="H24:O29">
    <cfRule type="expression" dxfId="20" priority="22">
      <formula>MOD(ROW(),2)=0</formula>
    </cfRule>
  </conditionalFormatting>
  <conditionalFormatting sqref="H89:O97">
    <cfRule type="expression" dxfId="19" priority="3">
      <formula>MOD(ROW(),2)=0</formula>
    </cfRule>
  </conditionalFormatting>
  <conditionalFormatting sqref="H101:O103">
    <cfRule type="expression" dxfId="18" priority="2">
      <formula>MOD(ROW(),2)=0</formula>
    </cfRule>
  </conditionalFormatting>
  <conditionalFormatting sqref="H243:O243">
    <cfRule type="expression" dxfId="17" priority="7">
      <formula>MOD(ROW(),2)=0</formula>
    </cfRule>
  </conditionalFormatting>
  <conditionalFormatting sqref="H31:O42 H99:O99 H328:O332">
    <cfRule type="expression" dxfId="16" priority="21">
      <formula>MOD(ROW(),2)=0</formula>
    </cfRule>
  </conditionalFormatting>
  <conditionalFormatting sqref="H45:O58">
    <cfRule type="expression" dxfId="15" priority="20">
      <formula>MOD(ROW(),2)=0</formula>
    </cfRule>
  </conditionalFormatting>
  <conditionalFormatting sqref="H60:O66">
    <cfRule type="expression" dxfId="14" priority="19">
      <formula>MOD(ROW(),2)=0</formula>
    </cfRule>
  </conditionalFormatting>
  <conditionalFormatting sqref="H68:O70">
    <cfRule type="expression" dxfId="13" priority="18">
      <formula>MOD(ROW(),2)=0</formula>
    </cfRule>
  </conditionalFormatting>
  <conditionalFormatting sqref="H72:O82">
    <cfRule type="expression" dxfId="12" priority="17">
      <formula>MOD(ROW(),2)=0</formula>
    </cfRule>
  </conditionalFormatting>
  <conditionalFormatting sqref="H84:O86">
    <cfRule type="expression" dxfId="11" priority="16">
      <formula>MOD(ROW(),2)=0</formula>
    </cfRule>
  </conditionalFormatting>
  <conditionalFormatting sqref="H107:O127">
    <cfRule type="expression" dxfId="10" priority="15">
      <formula>MOD(ROW(),2)=0</formula>
    </cfRule>
  </conditionalFormatting>
  <conditionalFormatting sqref="H130:O139">
    <cfRule type="expression" dxfId="9" priority="14">
      <formula>MOD(ROW(),2)=0</formula>
    </cfRule>
  </conditionalFormatting>
  <conditionalFormatting sqref="H141:O144">
    <cfRule type="expression" dxfId="8" priority="13">
      <formula>MOD(ROW(),2)=0</formula>
    </cfRule>
  </conditionalFormatting>
  <conditionalFormatting sqref="H163:O188">
    <cfRule type="expression" dxfId="7" priority="11">
      <formula>MOD(ROW(),2)=0</formula>
    </cfRule>
  </conditionalFormatting>
  <conditionalFormatting sqref="H191:O209">
    <cfRule type="expression" dxfId="6" priority="10">
      <formula>MOD(ROW(),2)=0</formula>
    </cfRule>
  </conditionalFormatting>
  <conditionalFormatting sqref="H212:O226">
    <cfRule type="expression" dxfId="5" priority="9">
      <formula>MOD(ROW(),2)=0</formula>
    </cfRule>
  </conditionalFormatting>
  <conditionalFormatting sqref="H229:O242">
    <cfRule type="expression" dxfId="4" priority="8">
      <formula>MOD(ROW(),2)=0</formula>
    </cfRule>
  </conditionalFormatting>
  <conditionalFormatting sqref="H245:O262">
    <cfRule type="expression" dxfId="3" priority="6">
      <formula>MOD(ROW(),2)=0</formula>
    </cfRule>
  </conditionalFormatting>
  <conditionalFormatting sqref="H271:O295 H321:O324 H358:O360 H299:O317">
    <cfRule type="expression" dxfId="2" priority="5">
      <formula>MOD(ROW(),2)=0</formula>
    </cfRule>
  </conditionalFormatting>
  <conditionalFormatting sqref="H354:O354 H356:O356">
    <cfRule type="expression" dxfId="1" priority="4">
      <formula>MOD(ROW(),2)=0</formula>
    </cfRule>
  </conditionalFormatting>
  <conditionalFormatting sqref="H105:O106">
    <cfRule type="expression" dxfId="0" priority="1">
      <formula>MOD(ROW(),2)=0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3"/>
  <sheetViews>
    <sheetView workbookViewId="0"/>
  </sheetViews>
  <sheetFormatPr defaultRowHeight="12.75"/>
  <cols>
    <col min="1" max="2" width="44.7109375" style="40" customWidth="1"/>
    <col min="3" max="3" width="15.28515625" style="40" bestFit="1" customWidth="1"/>
    <col min="4" max="4" width="14.7109375" style="40" customWidth="1"/>
    <col min="5" max="16384" width="9.140625" style="40"/>
  </cols>
  <sheetData>
    <row r="1" spans="1:4" ht="25.5">
      <c r="A1" s="39" t="s">
        <v>505</v>
      </c>
      <c r="B1" s="39" t="s">
        <v>506</v>
      </c>
      <c r="C1" s="39" t="s">
        <v>507</v>
      </c>
      <c r="D1" s="39"/>
    </row>
    <row r="2" spans="1:4">
      <c r="A2" t="s">
        <v>525</v>
      </c>
      <c r="B2" s="41" t="s">
        <v>508</v>
      </c>
      <c r="C2" s="39" t="s">
        <v>509</v>
      </c>
      <c r="D2" s="39"/>
    </row>
    <row r="3" spans="1:4">
      <c r="A3" t="s">
        <v>524</v>
      </c>
      <c r="B3" s="41" t="s">
        <v>510</v>
      </c>
      <c r="C3" s="39" t="s">
        <v>509</v>
      </c>
    </row>
    <row r="4" spans="1:4">
      <c r="A4" t="s">
        <v>528</v>
      </c>
      <c r="B4" s="41" t="s">
        <v>527</v>
      </c>
      <c r="C4" s="39" t="s">
        <v>509</v>
      </c>
    </row>
    <row r="5" spans="1:4">
      <c r="A5" t="s">
        <v>529</v>
      </c>
      <c r="B5" s="42" t="s">
        <v>530</v>
      </c>
      <c r="C5" s="39" t="s">
        <v>509</v>
      </c>
    </row>
    <row r="6" spans="1:4">
      <c r="A6" t="s">
        <v>532</v>
      </c>
      <c r="B6" s="42" t="s">
        <v>511</v>
      </c>
      <c r="C6" s="39" t="s">
        <v>509</v>
      </c>
    </row>
    <row r="7" spans="1:4">
      <c r="A7" t="s">
        <v>533</v>
      </c>
      <c r="B7" s="41" t="s">
        <v>51</v>
      </c>
      <c r="C7" s="39" t="s">
        <v>509</v>
      </c>
    </row>
    <row r="8" spans="1:4">
      <c r="A8" t="s">
        <v>534</v>
      </c>
      <c r="B8" s="42" t="s">
        <v>537</v>
      </c>
      <c r="C8" s="39" t="s">
        <v>509</v>
      </c>
    </row>
    <row r="9" spans="1:4">
      <c r="A9" t="s">
        <v>541</v>
      </c>
      <c r="B9" s="42" t="s">
        <v>540</v>
      </c>
      <c r="C9" s="39" t="s">
        <v>509</v>
      </c>
    </row>
    <row r="10" spans="1:4">
      <c r="A10" t="s">
        <v>543</v>
      </c>
      <c r="B10" s="41" t="s">
        <v>542</v>
      </c>
      <c r="C10" s="39" t="s">
        <v>509</v>
      </c>
    </row>
    <row r="11" spans="1:4">
      <c r="A11" t="s">
        <v>434</v>
      </c>
      <c r="B11" s="41" t="s">
        <v>544</v>
      </c>
      <c r="C11" s="39" t="s">
        <v>509</v>
      </c>
    </row>
    <row r="12" spans="1:4">
      <c r="A12" t="s">
        <v>512</v>
      </c>
      <c r="B12" s="41" t="s">
        <v>513</v>
      </c>
      <c r="C12" s="39" t="s">
        <v>509</v>
      </c>
    </row>
    <row r="13" spans="1:4">
      <c r="A13" s="42" t="s">
        <v>545</v>
      </c>
      <c r="B13" s="42" t="s">
        <v>513</v>
      </c>
      <c r="C13" s="39" t="s">
        <v>509</v>
      </c>
    </row>
    <row r="14" spans="1:4">
      <c r="A14" t="s">
        <v>546</v>
      </c>
      <c r="B14" s="42" t="s">
        <v>514</v>
      </c>
      <c r="C14" s="39" t="s">
        <v>509</v>
      </c>
    </row>
    <row r="15" spans="1:4">
      <c r="A15" t="s">
        <v>515</v>
      </c>
      <c r="B15" t="s">
        <v>515</v>
      </c>
      <c r="C15" s="39" t="s">
        <v>509</v>
      </c>
    </row>
    <row r="16" spans="1:4">
      <c r="A16" s="43" t="s">
        <v>547</v>
      </c>
      <c r="B16" s="43" t="s">
        <v>516</v>
      </c>
      <c r="C16" s="39" t="s">
        <v>509</v>
      </c>
    </row>
    <row r="17" spans="1:3">
      <c r="A17" t="s">
        <v>549</v>
      </c>
      <c r="B17" s="42" t="s">
        <v>548</v>
      </c>
      <c r="C17" s="39" t="s">
        <v>509</v>
      </c>
    </row>
    <row r="18" spans="1:3">
      <c r="A18" s="42" t="s">
        <v>550</v>
      </c>
      <c r="B18" s="44" t="s">
        <v>517</v>
      </c>
      <c r="C18" s="39" t="s">
        <v>509</v>
      </c>
    </row>
    <row r="19" spans="1:3">
      <c r="A19" t="s">
        <v>552</v>
      </c>
      <c r="B19" s="42" t="s">
        <v>551</v>
      </c>
      <c r="C19" s="39" t="s">
        <v>509</v>
      </c>
    </row>
    <row r="20" spans="1:3">
      <c r="A20" s="42" t="s">
        <v>553</v>
      </c>
      <c r="B20" s="44" t="s">
        <v>137</v>
      </c>
      <c r="C20" s="39" t="s">
        <v>509</v>
      </c>
    </row>
    <row r="21" spans="1:3">
      <c r="A21" s="42" t="s">
        <v>555</v>
      </c>
      <c r="B21" s="45" t="s">
        <v>554</v>
      </c>
      <c r="C21" s="39" t="s">
        <v>509</v>
      </c>
    </row>
    <row r="22" spans="1:3">
      <c r="A22" s="42" t="s">
        <v>557</v>
      </c>
      <c r="B22" s="46" t="s">
        <v>556</v>
      </c>
      <c r="C22" s="39" t="s">
        <v>509</v>
      </c>
    </row>
    <row r="23" spans="1:3">
      <c r="A23" s="42" t="s">
        <v>558</v>
      </c>
      <c r="B23" s="44" t="s">
        <v>518</v>
      </c>
      <c r="C23" s="39" t="s">
        <v>509</v>
      </c>
    </row>
    <row r="24" spans="1:3">
      <c r="A24" s="42" t="s">
        <v>561</v>
      </c>
      <c r="B24" s="44" t="s">
        <v>161</v>
      </c>
      <c r="C24" s="39" t="s">
        <v>509</v>
      </c>
    </row>
    <row r="25" spans="1:3">
      <c r="A25" s="42" t="s">
        <v>560</v>
      </c>
      <c r="B25" s="44" t="s">
        <v>161</v>
      </c>
      <c r="C25" s="39" t="s">
        <v>509</v>
      </c>
    </row>
    <row r="26" spans="1:3">
      <c r="A26" s="42" t="s">
        <v>563</v>
      </c>
      <c r="B26" s="44" t="s">
        <v>562</v>
      </c>
      <c r="C26" s="39" t="s">
        <v>509</v>
      </c>
    </row>
    <row r="27" spans="1:3">
      <c r="A27" s="42" t="s">
        <v>564</v>
      </c>
      <c r="B27" s="44" t="s">
        <v>146</v>
      </c>
      <c r="C27" s="39" t="s">
        <v>509</v>
      </c>
    </row>
    <row r="28" spans="1:3">
      <c r="A28" s="47" t="s">
        <v>565</v>
      </c>
      <c r="B28" s="44" t="s">
        <v>168</v>
      </c>
      <c r="C28" s="39" t="s">
        <v>509</v>
      </c>
    </row>
    <row r="29" spans="1:3">
      <c r="A29" s="47" t="s">
        <v>519</v>
      </c>
      <c r="B29" s="44" t="s">
        <v>178</v>
      </c>
      <c r="C29" s="39" t="s">
        <v>509</v>
      </c>
    </row>
    <row r="30" spans="1:3">
      <c r="A30" s="47" t="s">
        <v>566</v>
      </c>
      <c r="B30" s="44" t="s">
        <v>520</v>
      </c>
      <c r="C30" s="39" t="s">
        <v>509</v>
      </c>
    </row>
    <row r="31" spans="1:3">
      <c r="A31" s="44" t="s">
        <v>567</v>
      </c>
      <c r="B31" s="44" t="s">
        <v>567</v>
      </c>
      <c r="C31" s="39" t="s">
        <v>509</v>
      </c>
    </row>
    <row r="32" spans="1:3">
      <c r="A32" s="43" t="s">
        <v>569</v>
      </c>
      <c r="B32" s="44" t="s">
        <v>568</v>
      </c>
      <c r="C32" s="39" t="s">
        <v>509</v>
      </c>
    </row>
    <row r="33" spans="1:3">
      <c r="A33" s="44" t="s">
        <v>570</v>
      </c>
      <c r="B33" s="44" t="s">
        <v>544</v>
      </c>
      <c r="C33" s="39" t="s">
        <v>509</v>
      </c>
    </row>
    <row r="34" spans="1:3">
      <c r="A34" t="s">
        <v>410</v>
      </c>
      <c r="B34" s="44" t="s">
        <v>521</v>
      </c>
      <c r="C34" s="39" t="s">
        <v>509</v>
      </c>
    </row>
    <row r="35" spans="1:3">
      <c r="A35" t="s">
        <v>571</v>
      </c>
      <c r="B35" s="44" t="s">
        <v>572</v>
      </c>
      <c r="C35" s="39" t="s">
        <v>509</v>
      </c>
    </row>
    <row r="36" spans="1:3">
      <c r="A36" s="44"/>
      <c r="B36" s="44"/>
      <c r="C36" s="39"/>
    </row>
    <row r="37" spans="1:3">
      <c r="A37" s="44"/>
      <c r="B37" s="44"/>
      <c r="C37" s="39"/>
    </row>
    <row r="38" spans="1:3">
      <c r="A38" s="46"/>
      <c r="B38" s="44"/>
      <c r="C38" s="39"/>
    </row>
    <row r="39" spans="1:3">
      <c r="A39" s="46"/>
      <c r="B39" s="44"/>
      <c r="C39" s="39"/>
    </row>
    <row r="40" spans="1:3">
      <c r="A40"/>
      <c r="B40" s="44"/>
      <c r="C40" s="39"/>
    </row>
    <row r="41" spans="1:3">
      <c r="A41" s="46"/>
      <c r="B41" s="44"/>
      <c r="C41" s="39"/>
    </row>
    <row r="42" spans="1:3">
      <c r="A42" s="46"/>
      <c r="B42" s="44"/>
      <c r="C42" s="39"/>
    </row>
    <row r="43" spans="1:3">
      <c r="A43" s="44"/>
      <c r="B43" s="44"/>
      <c r="C43" s="39"/>
    </row>
    <row r="44" spans="1:3">
      <c r="A44" s="44"/>
      <c r="B44" s="44"/>
      <c r="C44" s="39"/>
    </row>
    <row r="45" spans="1:3">
      <c r="A45" s="44"/>
      <c r="B45" s="44"/>
      <c r="C45" s="39"/>
    </row>
    <row r="46" spans="1:3">
      <c r="A46" s="44"/>
      <c r="B46" s="44"/>
      <c r="C46" s="39"/>
    </row>
    <row r="47" spans="1:3">
      <c r="A47" s="44"/>
      <c r="B47" s="44"/>
    </row>
    <row r="48" spans="1:3">
      <c r="A48" s="44"/>
      <c r="B48" s="44"/>
    </row>
    <row r="49" spans="1:2">
      <c r="A49" s="44"/>
      <c r="B49" s="44"/>
    </row>
    <row r="50" spans="1:2">
      <c r="A50" s="44"/>
      <c r="B50" s="44"/>
    </row>
    <row r="51" spans="1:2">
      <c r="A51" s="44"/>
      <c r="B51" s="44"/>
    </row>
    <row r="52" spans="1:2">
      <c r="A52" s="44"/>
      <c r="B52" s="44"/>
    </row>
    <row r="53" spans="1:2">
      <c r="A53" s="44"/>
      <c r="B53" s="44"/>
    </row>
    <row r="54" spans="1:2">
      <c r="A54" s="44"/>
      <c r="B54" s="44"/>
    </row>
    <row r="55" spans="1:2">
      <c r="A55" s="44"/>
      <c r="B55" s="44"/>
    </row>
    <row r="56" spans="1:2">
      <c r="A56" s="44"/>
      <c r="B56" s="44"/>
    </row>
    <row r="57" spans="1:2">
      <c r="A57" s="44"/>
      <c r="B57" s="44"/>
    </row>
    <row r="58" spans="1:2">
      <c r="A58" s="44"/>
      <c r="B58" s="44"/>
    </row>
    <row r="59" spans="1:2">
      <c r="A59" s="44"/>
      <c r="B59" s="44"/>
    </row>
    <row r="60" spans="1:2">
      <c r="A60" s="44"/>
      <c r="B60" s="44"/>
    </row>
    <row r="61" spans="1:2">
      <c r="A61" s="44"/>
      <c r="B61" s="44"/>
    </row>
    <row r="62" spans="1:2">
      <c r="A62" s="44"/>
      <c r="B62" s="44"/>
    </row>
    <row r="63" spans="1:2">
      <c r="A63" s="44"/>
      <c r="B63" s="44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3"/>
  <sheetViews>
    <sheetView topLeftCell="A25" workbookViewId="0">
      <selection activeCell="A37" sqref="A37"/>
    </sheetView>
  </sheetViews>
  <sheetFormatPr defaultRowHeight="12.75"/>
  <cols>
    <col min="1" max="4" width="25.7109375" customWidth="1"/>
  </cols>
  <sheetData>
    <row r="1" spans="1:6">
      <c r="A1" t="s">
        <v>374</v>
      </c>
    </row>
    <row r="2" spans="1:6">
      <c r="A2" t="s">
        <v>375</v>
      </c>
    </row>
    <row r="3" spans="1:6">
      <c r="A3" t="s">
        <v>376</v>
      </c>
    </row>
    <row r="5" spans="1:6">
      <c r="E5">
        <v>2018</v>
      </c>
      <c r="F5">
        <v>2017</v>
      </c>
    </row>
    <row r="6" spans="1:6">
      <c r="A6" t="s">
        <v>377</v>
      </c>
    </row>
    <row r="7" spans="1:6">
      <c r="A7" t="s">
        <v>378</v>
      </c>
      <c r="B7" t="s">
        <v>116</v>
      </c>
      <c r="C7" t="s">
        <v>116</v>
      </c>
      <c r="D7" t="s">
        <v>116</v>
      </c>
    </row>
    <row r="8" spans="1:6">
      <c r="A8" t="s">
        <v>379</v>
      </c>
      <c r="B8" t="s">
        <v>117</v>
      </c>
      <c r="C8" t="s">
        <v>117</v>
      </c>
      <c r="D8" t="s">
        <v>116</v>
      </c>
      <c r="E8">
        <v>3096</v>
      </c>
      <c r="F8">
        <v>3206</v>
      </c>
    </row>
    <row r="9" spans="1:6">
      <c r="A9" t="s">
        <v>380</v>
      </c>
      <c r="B9" t="s">
        <v>137</v>
      </c>
      <c r="C9" t="s">
        <v>137</v>
      </c>
      <c r="D9" t="s">
        <v>116</v>
      </c>
      <c r="E9">
        <v>7019</v>
      </c>
      <c r="F9">
        <v>7462</v>
      </c>
    </row>
    <row r="10" spans="1:6">
      <c r="A10" t="s">
        <v>381</v>
      </c>
      <c r="B10" t="s">
        <v>126</v>
      </c>
      <c r="C10" t="s">
        <v>126</v>
      </c>
      <c r="D10" t="s">
        <v>116</v>
      </c>
      <c r="E10">
        <v>5989</v>
      </c>
      <c r="F10">
        <v>6231</v>
      </c>
    </row>
    <row r="11" spans="1:6">
      <c r="A11" t="s">
        <v>382</v>
      </c>
      <c r="B11" t="s">
        <v>134</v>
      </c>
      <c r="C11" t="s">
        <v>134</v>
      </c>
      <c r="D11" t="s">
        <v>116</v>
      </c>
      <c r="E11">
        <v>2776</v>
      </c>
      <c r="F11">
        <v>3126</v>
      </c>
    </row>
    <row r="12" spans="1:6">
      <c r="A12" t="s">
        <v>12</v>
      </c>
      <c r="B12" t="s">
        <v>12</v>
      </c>
      <c r="C12" t="s">
        <v>12</v>
      </c>
      <c r="D12" t="s">
        <v>116</v>
      </c>
      <c r="E12">
        <v>18880</v>
      </c>
      <c r="F12">
        <v>20025</v>
      </c>
    </row>
    <row r="13" spans="1:6">
      <c r="A13" t="s">
        <v>383</v>
      </c>
      <c r="B13" t="s">
        <v>84</v>
      </c>
      <c r="C13" t="s">
        <v>84</v>
      </c>
      <c r="D13" t="s">
        <v>80</v>
      </c>
      <c r="E13">
        <v>8706</v>
      </c>
      <c r="F13">
        <v>8760</v>
      </c>
    </row>
    <row r="14" spans="1:6">
      <c r="A14" t="s">
        <v>384</v>
      </c>
      <c r="B14" t="s">
        <v>385</v>
      </c>
      <c r="C14" t="s">
        <v>92</v>
      </c>
      <c r="D14" t="s">
        <v>80</v>
      </c>
      <c r="E14">
        <v>24203</v>
      </c>
      <c r="F14">
        <v>28007</v>
      </c>
    </row>
    <row r="15" spans="1:6">
      <c r="A15" t="s">
        <v>386</v>
      </c>
      <c r="B15" t="s">
        <v>387</v>
      </c>
      <c r="C15" t="s">
        <v>91</v>
      </c>
      <c r="D15" t="s">
        <v>80</v>
      </c>
      <c r="E15">
        <v>34313</v>
      </c>
      <c r="F15">
        <v>45392</v>
      </c>
    </row>
    <row r="16" spans="1:6">
      <c r="A16" t="s">
        <v>388</v>
      </c>
      <c r="B16" t="s">
        <v>112</v>
      </c>
      <c r="C16" t="s">
        <v>112</v>
      </c>
      <c r="D16" t="s">
        <v>80</v>
      </c>
      <c r="E16">
        <v>768</v>
      </c>
      <c r="F16">
        <v>1561</v>
      </c>
    </row>
    <row r="17" spans="1:6">
      <c r="A17" t="s">
        <v>16</v>
      </c>
      <c r="D17" t="s">
        <v>80</v>
      </c>
      <c r="E17">
        <v>86870</v>
      </c>
      <c r="F17">
        <v>103745</v>
      </c>
    </row>
    <row r="18" spans="1:6">
      <c r="A18" t="s">
        <v>389</v>
      </c>
      <c r="D18" t="s">
        <v>80</v>
      </c>
    </row>
    <row r="19" spans="1:6">
      <c r="A19" t="s">
        <v>390</v>
      </c>
      <c r="B19" t="s">
        <v>141</v>
      </c>
      <c r="C19" t="s">
        <v>141</v>
      </c>
      <c r="D19" t="s">
        <v>141</v>
      </c>
    </row>
    <row r="20" spans="1:6">
      <c r="A20" t="s">
        <v>391</v>
      </c>
      <c r="B20" t="s">
        <v>391</v>
      </c>
      <c r="C20" t="s">
        <v>163</v>
      </c>
      <c r="D20" t="s">
        <v>141</v>
      </c>
      <c r="E20">
        <v>2839</v>
      </c>
      <c r="F20">
        <v>2844</v>
      </c>
    </row>
    <row r="21" spans="1:6">
      <c r="A21" t="s">
        <v>392</v>
      </c>
      <c r="B21" t="s">
        <v>151</v>
      </c>
      <c r="C21" t="s">
        <v>151</v>
      </c>
      <c r="D21" t="s">
        <v>141</v>
      </c>
      <c r="E21">
        <v>5789</v>
      </c>
      <c r="F21">
        <v>5858</v>
      </c>
    </row>
    <row r="22" spans="1:6">
      <c r="A22" t="s">
        <v>393</v>
      </c>
      <c r="B22" t="s">
        <v>159</v>
      </c>
      <c r="C22" t="s">
        <v>159</v>
      </c>
      <c r="D22" t="s">
        <v>141</v>
      </c>
      <c r="E22">
        <v>581</v>
      </c>
      <c r="F22">
        <v>542</v>
      </c>
    </row>
    <row r="23" spans="1:6">
      <c r="A23" t="s">
        <v>394</v>
      </c>
      <c r="B23" t="s">
        <v>172</v>
      </c>
      <c r="C23" t="s">
        <v>172</v>
      </c>
      <c r="D23" t="s">
        <v>165</v>
      </c>
      <c r="E23">
        <v>924</v>
      </c>
      <c r="F23">
        <v>301</v>
      </c>
    </row>
    <row r="24" spans="1:6">
      <c r="A24" t="s">
        <v>13</v>
      </c>
      <c r="B24" t="s">
        <v>13</v>
      </c>
      <c r="C24" t="s">
        <v>13</v>
      </c>
      <c r="D24" t="s">
        <v>141</v>
      </c>
      <c r="E24">
        <v>10133</v>
      </c>
      <c r="F24">
        <v>9545</v>
      </c>
    </row>
    <row r="25" spans="1:6">
      <c r="A25" t="s">
        <v>395</v>
      </c>
      <c r="B25" t="s">
        <v>169</v>
      </c>
      <c r="C25" t="s">
        <v>168</v>
      </c>
      <c r="D25" t="s">
        <v>165</v>
      </c>
      <c r="E25">
        <v>15649</v>
      </c>
      <c r="F25">
        <v>16116</v>
      </c>
    </row>
    <row r="26" spans="1:6">
      <c r="A26" t="s">
        <v>396</v>
      </c>
      <c r="B26" t="s">
        <v>178</v>
      </c>
      <c r="C26" t="s">
        <v>178</v>
      </c>
      <c r="D26" t="s">
        <v>80</v>
      </c>
      <c r="E26">
        <v>5528</v>
      </c>
      <c r="F26">
        <v>7180</v>
      </c>
    </row>
    <row r="27" spans="1:6">
      <c r="A27" t="s">
        <v>397</v>
      </c>
      <c r="B27" t="s">
        <v>180</v>
      </c>
      <c r="C27" t="s">
        <v>180</v>
      </c>
      <c r="D27" t="s">
        <v>165</v>
      </c>
      <c r="E27">
        <v>4230</v>
      </c>
      <c r="F27">
        <v>4625</v>
      </c>
    </row>
    <row r="28" spans="1:6">
      <c r="A28" t="s">
        <v>398</v>
      </c>
      <c r="B28" t="s">
        <v>164</v>
      </c>
      <c r="C28" t="s">
        <v>164</v>
      </c>
      <c r="D28" t="s">
        <v>165</v>
      </c>
      <c r="E28">
        <v>35540</v>
      </c>
      <c r="F28">
        <v>37466</v>
      </c>
    </row>
    <row r="29" spans="1:6">
      <c r="A29" t="s">
        <v>399</v>
      </c>
      <c r="B29" t="s">
        <v>180</v>
      </c>
      <c r="C29" t="s">
        <v>180</v>
      </c>
      <c r="D29" t="s">
        <v>165</v>
      </c>
    </row>
    <row r="30" spans="1:6">
      <c r="A30" t="s">
        <v>400</v>
      </c>
      <c r="B30" t="s">
        <v>181</v>
      </c>
      <c r="C30" t="s">
        <v>181</v>
      </c>
      <c r="D30" t="s">
        <v>181</v>
      </c>
    </row>
    <row r="31" spans="1:6">
      <c r="A31" t="s">
        <v>401</v>
      </c>
      <c r="B31" t="s">
        <v>183</v>
      </c>
      <c r="C31" t="s">
        <v>183</v>
      </c>
      <c r="D31" t="s">
        <v>181</v>
      </c>
    </row>
    <row r="32" spans="1:6">
      <c r="A32" t="s">
        <v>402</v>
      </c>
      <c r="D32" t="s">
        <v>165</v>
      </c>
      <c r="E32">
        <v>26</v>
      </c>
      <c r="F32">
        <v>26</v>
      </c>
    </row>
    <row r="33" spans="1:6">
      <c r="A33" t="s">
        <v>403</v>
      </c>
      <c r="D33" t="s">
        <v>165</v>
      </c>
    </row>
    <row r="34" spans="1:6">
      <c r="A34" t="s">
        <v>404</v>
      </c>
      <c r="D34" t="s">
        <v>165</v>
      </c>
    </row>
    <row r="35" spans="1:6">
      <c r="A35" t="s">
        <v>405</v>
      </c>
      <c r="D35" t="s">
        <v>165</v>
      </c>
    </row>
    <row r="36" spans="1:6">
      <c r="A36" t="s">
        <v>406</v>
      </c>
      <c r="D36" t="s">
        <v>165</v>
      </c>
    </row>
    <row r="37" spans="1:6">
      <c r="A37" t="s">
        <v>407</v>
      </c>
      <c r="B37" t="s">
        <v>117</v>
      </c>
      <c r="C37" t="s">
        <v>117</v>
      </c>
      <c r="D37" t="s">
        <v>116</v>
      </c>
      <c r="E37">
        <v>65223</v>
      </c>
      <c r="F37">
        <v>65439</v>
      </c>
    </row>
    <row r="38" spans="1:6">
      <c r="A38" t="s">
        <v>408</v>
      </c>
      <c r="B38" t="s">
        <v>187</v>
      </c>
      <c r="C38" t="s">
        <v>187</v>
      </c>
      <c r="D38" t="s">
        <v>181</v>
      </c>
      <c r="E38">
        <v>12259</v>
      </c>
      <c r="F38">
        <v>23162</v>
      </c>
    </row>
    <row r="39" spans="1:6">
      <c r="A39" t="s">
        <v>409</v>
      </c>
      <c r="B39" t="s">
        <v>189</v>
      </c>
      <c r="C39" t="s">
        <v>189</v>
      </c>
      <c r="D39" t="s">
        <v>181</v>
      </c>
      <c r="E39">
        <v>-4787</v>
      </c>
      <c r="F39">
        <v>-2910</v>
      </c>
    </row>
    <row r="40" spans="1:6">
      <c r="A40" t="s">
        <v>410</v>
      </c>
      <c r="B40" t="s">
        <v>411</v>
      </c>
      <c r="C40" t="s">
        <v>192</v>
      </c>
      <c r="D40" t="s">
        <v>181</v>
      </c>
      <c r="E40">
        <v>-21510</v>
      </c>
      <c r="F40">
        <v>-19554</v>
      </c>
    </row>
    <row r="41" spans="1:6">
      <c r="A41" t="s">
        <v>412</v>
      </c>
      <c r="D41" t="s">
        <v>181</v>
      </c>
      <c r="E41">
        <v>51211</v>
      </c>
      <c r="F41">
        <v>66163</v>
      </c>
    </row>
    <row r="42" spans="1:6">
      <c r="A42" t="s">
        <v>413</v>
      </c>
      <c r="B42" t="s">
        <v>67</v>
      </c>
      <c r="C42" t="s">
        <v>67</v>
      </c>
      <c r="D42" t="s">
        <v>181</v>
      </c>
      <c r="E42">
        <v>119</v>
      </c>
      <c r="F42">
        <v>116</v>
      </c>
    </row>
    <row r="43" spans="1:6">
      <c r="A43" t="s">
        <v>15</v>
      </c>
      <c r="B43" t="s">
        <v>195</v>
      </c>
      <c r="C43" t="s">
        <v>195</v>
      </c>
      <c r="D43" t="s">
        <v>181</v>
      </c>
      <c r="E43">
        <v>51330</v>
      </c>
      <c r="F43">
        <v>66279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34"/>
  <sheetViews>
    <sheetView workbookViewId="0"/>
  </sheetViews>
  <sheetFormatPr defaultRowHeight="12.75"/>
  <cols>
    <col min="1" max="4" width="25.7109375" customWidth="1"/>
  </cols>
  <sheetData>
    <row r="2" spans="1:7">
      <c r="E2">
        <v>2018</v>
      </c>
      <c r="F2">
        <v>2017</v>
      </c>
      <c r="G2">
        <v>2016</v>
      </c>
    </row>
    <row r="3" spans="1:7">
      <c r="A3" t="s">
        <v>414</v>
      </c>
      <c r="B3" t="s">
        <v>415</v>
      </c>
      <c r="C3" t="s">
        <v>26</v>
      </c>
      <c r="D3" t="s">
        <v>416</v>
      </c>
      <c r="E3">
        <v>39863</v>
      </c>
      <c r="F3">
        <v>39934</v>
      </c>
      <c r="G3">
        <v>37453</v>
      </c>
    </row>
    <row r="4" spans="1:7">
      <c r="A4" t="s">
        <v>417</v>
      </c>
      <c r="B4" t="s">
        <v>27</v>
      </c>
      <c r="C4" t="s">
        <v>27</v>
      </c>
      <c r="D4" t="s">
        <v>416</v>
      </c>
      <c r="E4">
        <v>19185</v>
      </c>
      <c r="F4">
        <v>18049</v>
      </c>
      <c r="G4">
        <v>17444</v>
      </c>
    </row>
    <row r="5" spans="1:7">
      <c r="A5" t="s">
        <v>418</v>
      </c>
      <c r="B5" t="s">
        <v>419</v>
      </c>
      <c r="C5" t="s">
        <v>32</v>
      </c>
      <c r="D5" t="s">
        <v>416</v>
      </c>
      <c r="E5">
        <v>20678</v>
      </c>
      <c r="F5">
        <v>21885</v>
      </c>
      <c r="G5">
        <v>20009</v>
      </c>
    </row>
    <row r="6" spans="1:7">
      <c r="A6" t="s">
        <v>420</v>
      </c>
      <c r="B6" t="s">
        <v>36</v>
      </c>
      <c r="C6" t="s">
        <v>36</v>
      </c>
      <c r="D6" t="s">
        <v>416</v>
      </c>
      <c r="E6">
        <v>17191</v>
      </c>
      <c r="F6">
        <v>16747</v>
      </c>
      <c r="G6">
        <v>15230</v>
      </c>
    </row>
    <row r="7" spans="1:7">
      <c r="A7" t="s">
        <v>421</v>
      </c>
      <c r="D7" t="s">
        <v>416</v>
      </c>
      <c r="E7">
        <v>10858</v>
      </c>
      <c r="F7">
        <v>16509</v>
      </c>
    </row>
    <row r="8" spans="1:7">
      <c r="A8" t="s">
        <v>422</v>
      </c>
      <c r="B8" t="s">
        <v>423</v>
      </c>
      <c r="C8" t="s">
        <v>33</v>
      </c>
      <c r="D8" t="s">
        <v>416</v>
      </c>
      <c r="E8">
        <v>2210</v>
      </c>
      <c r="F8">
        <v>4252</v>
      </c>
      <c r="G8">
        <v>232</v>
      </c>
    </row>
    <row r="9" spans="1:7">
      <c r="A9" t="s">
        <v>424</v>
      </c>
      <c r="B9" t="s">
        <v>425</v>
      </c>
      <c r="C9" t="s">
        <v>46</v>
      </c>
      <c r="D9" t="s">
        <v>416</v>
      </c>
      <c r="E9">
        <v>-9581</v>
      </c>
      <c r="F9">
        <v>-15623</v>
      </c>
      <c r="G9">
        <v>4547</v>
      </c>
    </row>
    <row r="10" spans="1:7">
      <c r="A10" t="s">
        <v>426</v>
      </c>
      <c r="B10" t="s">
        <v>56</v>
      </c>
      <c r="C10" t="s">
        <v>56</v>
      </c>
      <c r="D10" t="s">
        <v>416</v>
      </c>
    </row>
    <row r="11" spans="1:7">
      <c r="A11" t="s">
        <v>427</v>
      </c>
      <c r="B11" t="s">
        <v>51</v>
      </c>
      <c r="C11" t="s">
        <v>51</v>
      </c>
      <c r="D11" t="s">
        <v>416</v>
      </c>
      <c r="E11">
        <v>373</v>
      </c>
      <c r="F11">
        <v>383</v>
      </c>
      <c r="G11">
        <v>359</v>
      </c>
    </row>
    <row r="12" spans="1:7">
      <c r="A12" t="s">
        <v>428</v>
      </c>
      <c r="B12" t="s">
        <v>54</v>
      </c>
      <c r="C12" t="s">
        <v>54</v>
      </c>
      <c r="D12" t="s">
        <v>416</v>
      </c>
      <c r="E12">
        <v>-21</v>
      </c>
      <c r="F12">
        <v>-24</v>
      </c>
      <c r="G12">
        <v>-20</v>
      </c>
    </row>
    <row r="13" spans="1:7">
      <c r="A13" t="s">
        <v>429</v>
      </c>
      <c r="B13" t="s">
        <v>423</v>
      </c>
      <c r="C13" t="s">
        <v>33</v>
      </c>
      <c r="D13" t="s">
        <v>416</v>
      </c>
      <c r="E13">
        <v>-349</v>
      </c>
      <c r="F13">
        <v>53</v>
      </c>
      <c r="G13">
        <v>-201</v>
      </c>
    </row>
    <row r="14" spans="1:7">
      <c r="A14" t="s">
        <v>430</v>
      </c>
      <c r="B14" t="s">
        <v>431</v>
      </c>
      <c r="C14" t="s">
        <v>61</v>
      </c>
      <c r="D14" t="s">
        <v>416</v>
      </c>
      <c r="E14">
        <v>-9584</v>
      </c>
      <c r="F14">
        <v>-16035</v>
      </c>
      <c r="G14">
        <v>4409</v>
      </c>
    </row>
    <row r="15" spans="1:7">
      <c r="A15" t="s">
        <v>432</v>
      </c>
      <c r="B15" t="s">
        <v>62</v>
      </c>
      <c r="C15" t="s">
        <v>62</v>
      </c>
      <c r="D15" t="s">
        <v>416</v>
      </c>
      <c r="E15">
        <v>525</v>
      </c>
      <c r="F15">
        <v>-532</v>
      </c>
      <c r="G15">
        <v>95</v>
      </c>
    </row>
    <row r="16" spans="1:7">
      <c r="A16" t="s">
        <v>433</v>
      </c>
      <c r="D16" t="s">
        <v>416</v>
      </c>
      <c r="E16">
        <v>-10109</v>
      </c>
      <c r="F16">
        <v>-15503</v>
      </c>
      <c r="G16">
        <v>4314</v>
      </c>
    </row>
    <row r="17" spans="1:7">
      <c r="A17" t="s">
        <v>434</v>
      </c>
      <c r="D17" t="s">
        <v>416</v>
      </c>
      <c r="E17">
        <v>1</v>
      </c>
      <c r="F17">
        <v>-3</v>
      </c>
      <c r="G17">
        <v>15</v>
      </c>
    </row>
    <row r="18" spans="1:7">
      <c r="A18" t="s">
        <v>435</v>
      </c>
      <c r="B18" t="s">
        <v>67</v>
      </c>
      <c r="C18" t="s">
        <v>67</v>
      </c>
      <c r="D18" t="s">
        <v>416</v>
      </c>
      <c r="E18">
        <v>-10110</v>
      </c>
      <c r="F18">
        <v>-15500</v>
      </c>
      <c r="G18">
        <v>4299</v>
      </c>
    </row>
    <row r="19" spans="1:7">
      <c r="A19" t="s">
        <v>436</v>
      </c>
      <c r="D19" t="s">
        <v>416</v>
      </c>
    </row>
    <row r="20" spans="1:7">
      <c r="A20" t="s">
        <v>437</v>
      </c>
      <c r="D20" t="s">
        <v>416</v>
      </c>
      <c r="E20">
        <v>-451</v>
      </c>
      <c r="F20">
        <v>-676</v>
      </c>
      <c r="G20">
        <v>197</v>
      </c>
    </row>
    <row r="21" spans="1:7">
      <c r="A21" t="s">
        <v>438</v>
      </c>
      <c r="D21" t="s">
        <v>416</v>
      </c>
      <c r="E21">
        <v>-451</v>
      </c>
      <c r="F21">
        <v>-676</v>
      </c>
      <c r="G21">
        <v>194</v>
      </c>
    </row>
    <row r="22" spans="1:7">
      <c r="A22" t="s">
        <v>439</v>
      </c>
      <c r="D22" t="s">
        <v>416</v>
      </c>
    </row>
    <row r="23" spans="1:7">
      <c r="A23" t="s">
        <v>437</v>
      </c>
      <c r="D23" t="s">
        <v>416</v>
      </c>
      <c r="E23">
        <v>2243</v>
      </c>
      <c r="F23">
        <v>2294</v>
      </c>
      <c r="G23">
        <v>2180</v>
      </c>
    </row>
    <row r="24" spans="1:7">
      <c r="D24" t="s">
        <v>416</v>
      </c>
    </row>
    <row r="25" spans="1:7">
      <c r="D25" t="s">
        <v>416</v>
      </c>
      <c r="E25">
        <v>2018</v>
      </c>
      <c r="F25">
        <v>2017</v>
      </c>
      <c r="G25">
        <v>2016</v>
      </c>
    </row>
    <row r="26" spans="1:7">
      <c r="A26" t="s">
        <v>433</v>
      </c>
      <c r="B26" t="s">
        <v>70</v>
      </c>
      <c r="C26" t="s">
        <v>70</v>
      </c>
      <c r="D26" t="s">
        <v>416</v>
      </c>
      <c r="E26">
        <v>-10109</v>
      </c>
      <c r="F26">
        <v>-15503</v>
      </c>
      <c r="G26">
        <v>4314</v>
      </c>
    </row>
    <row r="27" spans="1:7">
      <c r="A27" t="s">
        <v>440</v>
      </c>
      <c r="B27" t="s">
        <v>441</v>
      </c>
      <c r="C27" t="s">
        <v>442</v>
      </c>
      <c r="D27" t="s">
        <v>416</v>
      </c>
    </row>
    <row r="28" spans="1:7">
      <c r="A28" t="s">
        <v>443</v>
      </c>
      <c r="B28" t="s">
        <v>59</v>
      </c>
      <c r="C28" t="s">
        <v>59</v>
      </c>
      <c r="D28" t="s">
        <v>416</v>
      </c>
      <c r="E28">
        <v>-1800</v>
      </c>
      <c r="F28">
        <v>-3863</v>
      </c>
      <c r="G28">
        <v>-905</v>
      </c>
    </row>
    <row r="29" spans="1:7">
      <c r="A29" t="s">
        <v>444</v>
      </c>
      <c r="B29" t="s">
        <v>72</v>
      </c>
      <c r="C29" t="s">
        <v>72</v>
      </c>
      <c r="D29" t="s">
        <v>416</v>
      </c>
      <c r="E29">
        <v>294</v>
      </c>
      <c r="F29">
        <v>-202</v>
      </c>
      <c r="G29">
        <v>-86</v>
      </c>
    </row>
    <row r="30" spans="1:7">
      <c r="A30" t="s">
        <v>445</v>
      </c>
      <c r="D30" t="s">
        <v>416</v>
      </c>
      <c r="E30">
        <v>-443</v>
      </c>
      <c r="F30">
        <v>443</v>
      </c>
    </row>
    <row r="31" spans="1:7">
      <c r="A31" t="s">
        <v>446</v>
      </c>
      <c r="D31" t="s">
        <v>416</v>
      </c>
      <c r="E31">
        <v>74</v>
      </c>
      <c r="F31">
        <v>46</v>
      </c>
      <c r="G31">
        <v>-138</v>
      </c>
    </row>
    <row r="32" spans="1:7">
      <c r="A32" t="s">
        <v>447</v>
      </c>
      <c r="B32" t="s">
        <v>441</v>
      </c>
      <c r="C32" t="s">
        <v>442</v>
      </c>
      <c r="D32" t="s">
        <v>416</v>
      </c>
      <c r="E32">
        <v>-1875</v>
      </c>
      <c r="F32">
        <v>4150</v>
      </c>
      <c r="G32">
        <v>-1129</v>
      </c>
    </row>
    <row r="33" spans="1:7">
      <c r="A33" t="s">
        <v>448</v>
      </c>
      <c r="B33" t="s">
        <v>441</v>
      </c>
      <c r="C33" t="s">
        <v>442</v>
      </c>
      <c r="D33" t="s">
        <v>416</v>
      </c>
      <c r="E33">
        <v>-11984</v>
      </c>
      <c r="F33">
        <v>-11353</v>
      </c>
      <c r="G33">
        <v>3185</v>
      </c>
    </row>
    <row r="34" spans="1:7">
      <c r="A34" t="s">
        <v>449</v>
      </c>
      <c r="D34" t="s">
        <v>416</v>
      </c>
      <c r="E34">
        <v>3</v>
      </c>
      <c r="G34">
        <v>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1"/>
  <sheetViews>
    <sheetView workbookViewId="0"/>
  </sheetViews>
  <sheetFormatPr defaultRowHeight="12.75"/>
  <cols>
    <col min="1" max="4" width="25.7109375" customWidth="1"/>
  </cols>
  <sheetData>
    <row r="1" spans="1:7">
      <c r="A1" t="s">
        <v>374</v>
      </c>
    </row>
    <row r="2" spans="1:7">
      <c r="A2" t="s">
        <v>450</v>
      </c>
    </row>
    <row r="3" spans="1:7">
      <c r="A3" t="s">
        <v>451</v>
      </c>
    </row>
    <row r="4" spans="1:7">
      <c r="E4">
        <v>2018</v>
      </c>
      <c r="F4">
        <v>2017</v>
      </c>
      <c r="G4">
        <v>2016</v>
      </c>
    </row>
    <row r="5" spans="1:7">
      <c r="A5" t="s">
        <v>452</v>
      </c>
      <c r="B5" t="s">
        <v>231</v>
      </c>
      <c r="C5" t="s">
        <v>231</v>
      </c>
      <c r="D5" t="s">
        <v>453</v>
      </c>
    </row>
    <row r="6" spans="1:7">
      <c r="A6" t="s">
        <v>433</v>
      </c>
      <c r="B6" t="s">
        <v>232</v>
      </c>
      <c r="C6" t="s">
        <v>232</v>
      </c>
      <c r="D6" t="s">
        <v>453</v>
      </c>
      <c r="E6">
        <v>-10109</v>
      </c>
      <c r="F6">
        <v>-15503</v>
      </c>
      <c r="G6">
        <v>4314</v>
      </c>
    </row>
    <row r="7" spans="1:7">
      <c r="A7" t="s">
        <v>454</v>
      </c>
      <c r="D7" t="s">
        <v>453</v>
      </c>
    </row>
    <row r="8" spans="1:7">
      <c r="A8" t="s">
        <v>42</v>
      </c>
      <c r="B8" t="s">
        <v>236</v>
      </c>
      <c r="C8" t="s">
        <v>236</v>
      </c>
      <c r="D8" t="s">
        <v>453</v>
      </c>
      <c r="E8">
        <v>1329</v>
      </c>
      <c r="F8">
        <v>1273</v>
      </c>
      <c r="G8">
        <v>1166</v>
      </c>
    </row>
    <row r="9" spans="1:7">
      <c r="A9" t="s">
        <v>455</v>
      </c>
      <c r="B9" t="s">
        <v>240</v>
      </c>
      <c r="C9" t="s">
        <v>240</v>
      </c>
      <c r="D9" t="s">
        <v>453</v>
      </c>
      <c r="E9">
        <v>1979</v>
      </c>
      <c r="F9">
        <v>1891</v>
      </c>
      <c r="G9">
        <v>1551</v>
      </c>
    </row>
    <row r="10" spans="1:7">
      <c r="A10" t="s">
        <v>456</v>
      </c>
      <c r="B10" t="s">
        <v>240</v>
      </c>
      <c r="C10" t="s">
        <v>240</v>
      </c>
      <c r="D10" t="s">
        <v>453</v>
      </c>
      <c r="E10">
        <v>27</v>
      </c>
      <c r="F10">
        <v>26</v>
      </c>
      <c r="G10">
        <v>45</v>
      </c>
    </row>
    <row r="11" spans="1:7">
      <c r="A11" t="s">
        <v>421</v>
      </c>
      <c r="B11" t="s">
        <v>240</v>
      </c>
      <c r="C11" t="s">
        <v>240</v>
      </c>
      <c r="D11" t="s">
        <v>453</v>
      </c>
      <c r="E11">
        <v>10858</v>
      </c>
      <c r="F11">
        <v>16509</v>
      </c>
    </row>
    <row r="12" spans="1:7">
      <c r="A12" t="s">
        <v>457</v>
      </c>
      <c r="D12" t="s">
        <v>453</v>
      </c>
      <c r="E12">
        <v>1792</v>
      </c>
      <c r="F12">
        <v>3467</v>
      </c>
    </row>
    <row r="13" spans="1:7">
      <c r="A13" t="s">
        <v>396</v>
      </c>
      <c r="B13" t="s">
        <v>269</v>
      </c>
      <c r="C13" t="s">
        <v>269</v>
      </c>
      <c r="D13" t="s">
        <v>453</v>
      </c>
      <c r="E13">
        <v>-620</v>
      </c>
      <c r="F13">
        <v>-1438</v>
      </c>
      <c r="G13">
        <v>-1101</v>
      </c>
    </row>
    <row r="14" spans="1:7">
      <c r="A14" t="s">
        <v>458</v>
      </c>
      <c r="B14" t="s">
        <v>248</v>
      </c>
      <c r="C14" t="s">
        <v>248</v>
      </c>
      <c r="D14" t="s">
        <v>453</v>
      </c>
      <c r="E14">
        <v>210</v>
      </c>
      <c r="F14">
        <v>480</v>
      </c>
      <c r="G14">
        <v>413</v>
      </c>
    </row>
    <row r="15" spans="1:7">
      <c r="A15" t="s">
        <v>459</v>
      </c>
      <c r="D15" t="s">
        <v>453</v>
      </c>
      <c r="E15">
        <v>225</v>
      </c>
      <c r="F15">
        <v>647</v>
      </c>
      <c r="G15">
        <v>97</v>
      </c>
    </row>
    <row r="16" spans="1:7">
      <c r="A16" t="s">
        <v>460</v>
      </c>
      <c r="B16" t="s">
        <v>461</v>
      </c>
      <c r="C16" t="s">
        <v>247</v>
      </c>
      <c r="D16" t="s">
        <v>453</v>
      </c>
      <c r="G16">
        <v>-127</v>
      </c>
    </row>
    <row r="17" spans="1:7">
      <c r="A17" t="s">
        <v>462</v>
      </c>
      <c r="D17" t="s">
        <v>453</v>
      </c>
      <c r="E17">
        <v>-441</v>
      </c>
    </row>
    <row r="18" spans="1:7">
      <c r="A18" t="s">
        <v>463</v>
      </c>
      <c r="D18" t="s">
        <v>453</v>
      </c>
      <c r="E18">
        <v>34</v>
      </c>
      <c r="F18">
        <v>99</v>
      </c>
      <c r="G18">
        <v>-320</v>
      </c>
    </row>
    <row r="19" spans="1:7">
      <c r="A19" t="s">
        <v>464</v>
      </c>
      <c r="B19" t="s">
        <v>245</v>
      </c>
      <c r="C19" t="s">
        <v>245</v>
      </c>
      <c r="D19" t="s">
        <v>453</v>
      </c>
      <c r="E19">
        <v>46</v>
      </c>
      <c r="F19">
        <v>16</v>
      </c>
      <c r="G19">
        <v>28</v>
      </c>
    </row>
    <row r="20" spans="1:7">
      <c r="A20" t="s">
        <v>465</v>
      </c>
      <c r="B20" t="s">
        <v>251</v>
      </c>
      <c r="C20" t="s">
        <v>251</v>
      </c>
      <c r="D20" t="s">
        <v>453</v>
      </c>
    </row>
    <row r="21" spans="1:7">
      <c r="A21" t="s">
        <v>380</v>
      </c>
      <c r="B21" t="s">
        <v>264</v>
      </c>
      <c r="C21" t="s">
        <v>264</v>
      </c>
      <c r="D21" t="s">
        <v>453</v>
      </c>
      <c r="E21">
        <v>235</v>
      </c>
      <c r="F21">
        <v>-634</v>
      </c>
      <c r="G21">
        <v>-751</v>
      </c>
    </row>
    <row r="22" spans="1:7">
      <c r="A22" t="s">
        <v>381</v>
      </c>
      <c r="B22" t="s">
        <v>261</v>
      </c>
      <c r="C22" t="s">
        <v>261</v>
      </c>
      <c r="D22" t="s">
        <v>453</v>
      </c>
      <c r="E22">
        <v>-199</v>
      </c>
      <c r="F22">
        <v>-629</v>
      </c>
      <c r="G22">
        <v>654</v>
      </c>
    </row>
    <row r="23" spans="1:7">
      <c r="A23" t="s">
        <v>466</v>
      </c>
      <c r="B23" t="s">
        <v>264</v>
      </c>
      <c r="C23" t="s">
        <v>264</v>
      </c>
      <c r="D23" t="s">
        <v>453</v>
      </c>
      <c r="E23">
        <v>-271</v>
      </c>
      <c r="F23">
        <v>-750</v>
      </c>
      <c r="G23">
        <v>-324</v>
      </c>
    </row>
    <row r="24" spans="1:7">
      <c r="A24" t="s">
        <v>388</v>
      </c>
      <c r="B24" t="s">
        <v>276</v>
      </c>
      <c r="C24" t="s">
        <v>276</v>
      </c>
      <c r="D24" t="s">
        <v>453</v>
      </c>
      <c r="E24">
        <v>-127</v>
      </c>
      <c r="F24">
        <v>-37</v>
      </c>
      <c r="G24">
        <v>26</v>
      </c>
    </row>
    <row r="25" spans="1:7">
      <c r="A25" t="s">
        <v>391</v>
      </c>
      <c r="B25" t="s">
        <v>275</v>
      </c>
      <c r="C25" t="s">
        <v>275</v>
      </c>
      <c r="D25" t="s">
        <v>453</v>
      </c>
      <c r="E25">
        <v>71</v>
      </c>
      <c r="F25">
        <v>442</v>
      </c>
      <c r="G25">
        <v>72</v>
      </c>
    </row>
    <row r="26" spans="1:7">
      <c r="A26" t="s">
        <v>392</v>
      </c>
      <c r="B26" t="s">
        <v>277</v>
      </c>
      <c r="C26" t="s">
        <v>277</v>
      </c>
      <c r="D26" t="s">
        <v>453</v>
      </c>
      <c r="E26">
        <v>3</v>
      </c>
      <c r="F26">
        <v>283</v>
      </c>
      <c r="G26">
        <v>-122</v>
      </c>
    </row>
    <row r="27" spans="1:7">
      <c r="A27" t="s">
        <v>467</v>
      </c>
      <c r="D27" t="s">
        <v>453</v>
      </c>
      <c r="E27">
        <v>121</v>
      </c>
      <c r="F27">
        <v>-205</v>
      </c>
      <c r="G27">
        <v>-77</v>
      </c>
    </row>
    <row r="28" spans="1:7">
      <c r="A28" t="s">
        <v>397</v>
      </c>
      <c r="B28" t="s">
        <v>277</v>
      </c>
      <c r="C28" t="s">
        <v>277</v>
      </c>
      <c r="D28" t="s">
        <v>453</v>
      </c>
      <c r="E28">
        <v>-165</v>
      </c>
      <c r="F28">
        <v>82</v>
      </c>
      <c r="G28">
        <v>90</v>
      </c>
    </row>
    <row r="29" spans="1:7">
      <c r="A29" t="s">
        <v>468</v>
      </c>
      <c r="B29" t="s">
        <v>285</v>
      </c>
      <c r="C29" t="s">
        <v>285</v>
      </c>
      <c r="D29" t="s">
        <v>453</v>
      </c>
      <c r="E29">
        <v>4998</v>
      </c>
      <c r="F29">
        <v>6019</v>
      </c>
      <c r="G29">
        <v>5634</v>
      </c>
    </row>
    <row r="30" spans="1:7">
      <c r="A30" t="s">
        <v>469</v>
      </c>
      <c r="B30" t="s">
        <v>286</v>
      </c>
      <c r="C30" t="s">
        <v>286</v>
      </c>
      <c r="D30" t="s">
        <v>470</v>
      </c>
    </row>
    <row r="31" spans="1:7">
      <c r="A31" t="s">
        <v>471</v>
      </c>
      <c r="B31" t="s">
        <v>287</v>
      </c>
      <c r="C31" t="s">
        <v>287</v>
      </c>
      <c r="D31" t="s">
        <v>470</v>
      </c>
      <c r="E31">
        <v>-1305</v>
      </c>
      <c r="F31">
        <v>-1459</v>
      </c>
      <c r="G31">
        <v>-3418</v>
      </c>
    </row>
    <row r="32" spans="1:7">
      <c r="A32" t="s">
        <v>472</v>
      </c>
      <c r="B32" t="s">
        <v>288</v>
      </c>
      <c r="C32" t="s">
        <v>288</v>
      </c>
      <c r="D32" t="s">
        <v>470</v>
      </c>
      <c r="G32">
        <v>61</v>
      </c>
    </row>
    <row r="33" spans="1:7">
      <c r="A33" t="s">
        <v>473</v>
      </c>
      <c r="B33" t="s">
        <v>290</v>
      </c>
      <c r="C33" t="s">
        <v>290</v>
      </c>
      <c r="D33" t="s">
        <v>470</v>
      </c>
      <c r="E33">
        <v>-37</v>
      </c>
      <c r="F33">
        <v>-25</v>
      </c>
      <c r="G33">
        <v>-68</v>
      </c>
    </row>
    <row r="34" spans="1:7">
      <c r="A34" t="s">
        <v>474</v>
      </c>
      <c r="B34" t="s">
        <v>287</v>
      </c>
      <c r="C34" t="s">
        <v>287</v>
      </c>
      <c r="D34" t="s">
        <v>470</v>
      </c>
      <c r="E34">
        <v>-1825</v>
      </c>
      <c r="F34">
        <v>-1443</v>
      </c>
      <c r="G34">
        <v>-1250</v>
      </c>
    </row>
    <row r="35" spans="1:7">
      <c r="A35" t="s">
        <v>475</v>
      </c>
      <c r="D35" t="s">
        <v>470</v>
      </c>
      <c r="G35">
        <v>5223</v>
      </c>
    </row>
    <row r="36" spans="1:7">
      <c r="A36" t="s">
        <v>476</v>
      </c>
      <c r="D36" t="s">
        <v>470</v>
      </c>
      <c r="F36">
        <v>-9</v>
      </c>
      <c r="G36">
        <v>-17</v>
      </c>
    </row>
    <row r="37" spans="1:7">
      <c r="A37" t="s">
        <v>477</v>
      </c>
      <c r="D37" t="s">
        <v>470</v>
      </c>
      <c r="E37">
        <v>80</v>
      </c>
      <c r="F37">
        <v>65</v>
      </c>
      <c r="G37">
        <v>201</v>
      </c>
    </row>
    <row r="38" spans="1:7">
      <c r="A38" t="s">
        <v>478</v>
      </c>
      <c r="D38" t="s">
        <v>470</v>
      </c>
      <c r="E38">
        <v>-24</v>
      </c>
      <c r="G38">
        <v>-171</v>
      </c>
    </row>
    <row r="39" spans="1:7">
      <c r="A39" t="s">
        <v>479</v>
      </c>
      <c r="D39" t="s">
        <v>470</v>
      </c>
      <c r="E39">
        <v>-55</v>
      </c>
      <c r="F39">
        <v>-67</v>
      </c>
      <c r="G39">
        <v>-11</v>
      </c>
    </row>
    <row r="40" spans="1:7">
      <c r="A40" t="s">
        <v>480</v>
      </c>
      <c r="B40" t="s">
        <v>298</v>
      </c>
      <c r="C40" t="s">
        <v>298</v>
      </c>
      <c r="D40" t="s">
        <v>481</v>
      </c>
      <c r="E40">
        <v>541</v>
      </c>
    </row>
    <row r="41" spans="1:7">
      <c r="A41" t="s">
        <v>482</v>
      </c>
      <c r="B41" t="s">
        <v>288</v>
      </c>
      <c r="C41" t="s">
        <v>288</v>
      </c>
      <c r="D41" t="s">
        <v>470</v>
      </c>
      <c r="E41">
        <v>92</v>
      </c>
      <c r="F41">
        <v>74</v>
      </c>
      <c r="G41">
        <v>50</v>
      </c>
    </row>
    <row r="42" spans="1:7">
      <c r="A42" t="s">
        <v>483</v>
      </c>
      <c r="B42" t="s">
        <v>296</v>
      </c>
      <c r="C42" t="s">
        <v>296</v>
      </c>
      <c r="D42" t="s">
        <v>470</v>
      </c>
      <c r="E42">
        <v>-2533</v>
      </c>
      <c r="F42">
        <v>-2864</v>
      </c>
      <c r="G42">
        <v>600</v>
      </c>
    </row>
    <row r="43" spans="1:7">
      <c r="A43" t="s">
        <v>484</v>
      </c>
      <c r="B43" t="s">
        <v>297</v>
      </c>
      <c r="C43" t="s">
        <v>297</v>
      </c>
      <c r="D43" t="s">
        <v>481</v>
      </c>
    </row>
    <row r="44" spans="1:7">
      <c r="A44" t="s">
        <v>485</v>
      </c>
      <c r="B44" t="s">
        <v>299</v>
      </c>
      <c r="C44" t="s">
        <v>299</v>
      </c>
      <c r="D44" t="s">
        <v>481</v>
      </c>
      <c r="E44">
        <v>1</v>
      </c>
      <c r="F44">
        <v>31</v>
      </c>
      <c r="G44">
        <v>12206</v>
      </c>
    </row>
    <row r="45" spans="1:7">
      <c r="A45" t="s">
        <v>486</v>
      </c>
      <c r="B45" t="s">
        <v>302</v>
      </c>
      <c r="C45" t="s">
        <v>302</v>
      </c>
      <c r="D45" t="s">
        <v>481</v>
      </c>
      <c r="E45">
        <v>-94</v>
      </c>
      <c r="F45">
        <v>-167</v>
      </c>
      <c r="G45">
        <v>-8775</v>
      </c>
    </row>
    <row r="46" spans="1:7">
      <c r="A46" t="s">
        <v>487</v>
      </c>
      <c r="B46" t="s">
        <v>277</v>
      </c>
      <c r="C46" t="s">
        <v>277</v>
      </c>
      <c r="D46" t="s">
        <v>453</v>
      </c>
      <c r="E46">
        <v>604</v>
      </c>
      <c r="F46">
        <v>102</v>
      </c>
      <c r="G46">
        <v>-441</v>
      </c>
    </row>
    <row r="47" spans="1:7">
      <c r="A47" t="s">
        <v>488</v>
      </c>
      <c r="B47" t="s">
        <v>298</v>
      </c>
      <c r="C47" t="s">
        <v>298</v>
      </c>
      <c r="D47" t="s">
        <v>481</v>
      </c>
      <c r="E47">
        <v>279</v>
      </c>
      <c r="F47">
        <v>823</v>
      </c>
      <c r="G47">
        <v>410</v>
      </c>
    </row>
    <row r="48" spans="1:7">
      <c r="A48" t="s">
        <v>489</v>
      </c>
      <c r="B48" t="s">
        <v>251</v>
      </c>
      <c r="C48" t="s">
        <v>251</v>
      </c>
      <c r="D48" t="s">
        <v>453</v>
      </c>
      <c r="G48">
        <v>127</v>
      </c>
    </row>
    <row r="49" spans="1:7">
      <c r="A49" t="s">
        <v>490</v>
      </c>
      <c r="B49" t="s">
        <v>287</v>
      </c>
      <c r="C49" t="s">
        <v>287</v>
      </c>
      <c r="D49" t="s">
        <v>470</v>
      </c>
      <c r="G49">
        <v>-4</v>
      </c>
    </row>
    <row r="50" spans="1:7">
      <c r="A50" t="s">
        <v>491</v>
      </c>
      <c r="D50" t="s">
        <v>481</v>
      </c>
      <c r="E50">
        <v>-2502</v>
      </c>
      <c r="F50">
        <v>-4014</v>
      </c>
      <c r="G50">
        <v>-8139</v>
      </c>
    </row>
    <row r="51" spans="1:7">
      <c r="A51" t="s">
        <v>492</v>
      </c>
      <c r="B51" t="s">
        <v>493</v>
      </c>
      <c r="C51" t="s">
        <v>307</v>
      </c>
      <c r="D51" t="s">
        <v>481</v>
      </c>
      <c r="E51">
        <v>-786</v>
      </c>
      <c r="F51">
        <v>-783</v>
      </c>
      <c r="G51">
        <v>-646</v>
      </c>
    </row>
    <row r="52" spans="1:7">
      <c r="A52" t="s">
        <v>494</v>
      </c>
      <c r="B52" t="s">
        <v>311</v>
      </c>
      <c r="C52" t="s">
        <v>311</v>
      </c>
      <c r="D52" t="s">
        <v>481</v>
      </c>
      <c r="E52">
        <v>-2498</v>
      </c>
      <c r="F52">
        <v>-4008</v>
      </c>
      <c r="G52">
        <v>-5262</v>
      </c>
    </row>
    <row r="53" spans="1:7">
      <c r="A53" t="s">
        <v>495</v>
      </c>
      <c r="B53" t="s">
        <v>313</v>
      </c>
      <c r="C53" t="s">
        <v>313</v>
      </c>
      <c r="D53" t="s">
        <v>481</v>
      </c>
      <c r="E53">
        <v>-77</v>
      </c>
      <c r="F53">
        <v>220</v>
      </c>
      <c r="G53">
        <v>21</v>
      </c>
    </row>
    <row r="54" spans="1:7">
      <c r="A54" t="s">
        <v>496</v>
      </c>
      <c r="B54" t="s">
        <v>497</v>
      </c>
      <c r="C54" t="s">
        <v>312</v>
      </c>
      <c r="D54" t="s">
        <v>481</v>
      </c>
      <c r="E54">
        <v>-110</v>
      </c>
      <c r="F54">
        <v>-633</v>
      </c>
      <c r="G54">
        <v>993</v>
      </c>
    </row>
    <row r="55" spans="1:7">
      <c r="A55" t="s">
        <v>498</v>
      </c>
      <c r="B55" t="s">
        <v>498</v>
      </c>
      <c r="C55" t="s">
        <v>315</v>
      </c>
      <c r="D55" t="s">
        <v>481</v>
      </c>
      <c r="E55">
        <v>3206</v>
      </c>
      <c r="F55">
        <v>3839</v>
      </c>
      <c r="G55">
        <v>2846</v>
      </c>
    </row>
    <row r="56" spans="1:7">
      <c r="A56" t="s">
        <v>499</v>
      </c>
      <c r="B56" t="s">
        <v>316</v>
      </c>
      <c r="C56" t="s">
        <v>316</v>
      </c>
      <c r="D56" t="s">
        <v>481</v>
      </c>
      <c r="E56">
        <v>3096</v>
      </c>
      <c r="F56">
        <v>3206</v>
      </c>
      <c r="G56">
        <v>3839</v>
      </c>
    </row>
    <row r="57" spans="1:7">
      <c r="A57" t="s">
        <v>500</v>
      </c>
      <c r="B57" t="s">
        <v>296</v>
      </c>
      <c r="C57" t="s">
        <v>296</v>
      </c>
      <c r="D57" t="s">
        <v>470</v>
      </c>
    </row>
    <row r="58" spans="1:7">
      <c r="A58" t="s">
        <v>501</v>
      </c>
      <c r="D58" t="s">
        <v>481</v>
      </c>
      <c r="G58">
        <v>62562</v>
      </c>
    </row>
    <row r="59" spans="1:7">
      <c r="A59" t="s">
        <v>502</v>
      </c>
      <c r="D59" t="s">
        <v>481</v>
      </c>
    </row>
    <row r="60" spans="1:7">
      <c r="A60" t="s">
        <v>503</v>
      </c>
      <c r="B60" t="s">
        <v>243</v>
      </c>
      <c r="C60" t="s">
        <v>243</v>
      </c>
      <c r="D60" t="s">
        <v>453</v>
      </c>
      <c r="E60">
        <v>351</v>
      </c>
      <c r="F60">
        <v>370</v>
      </c>
      <c r="G60">
        <v>367</v>
      </c>
    </row>
    <row r="61" spans="1:7">
      <c r="A61" t="s">
        <v>504</v>
      </c>
      <c r="B61" t="s">
        <v>461</v>
      </c>
      <c r="C61" t="s">
        <v>247</v>
      </c>
      <c r="D61" t="s">
        <v>453</v>
      </c>
      <c r="E61">
        <v>1047</v>
      </c>
      <c r="F61">
        <v>1227</v>
      </c>
      <c r="G61">
        <v>1123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6"/>
  <sheetViews>
    <sheetView showGridLines="0" zoomScaleNormal="100" workbookViewId="0">
      <selection activeCell="D1" sqref="D1"/>
    </sheetView>
  </sheetViews>
  <sheetFormatPr defaultRowHeight="12.75"/>
  <sheetData>
    <row r="1" spans="1:1" ht="20.25" customHeight="1">
      <c r="A1" s="34" t="s">
        <v>320</v>
      </c>
    </row>
    <row r="16" spans="1:1" ht="20.25" customHeight="1">
      <c r="A16" s="34" t="s">
        <v>324</v>
      </c>
    </row>
    <row r="31" spans="1:1" ht="20.25" customHeight="1">
      <c r="A31" s="34" t="s">
        <v>330</v>
      </c>
    </row>
    <row r="46" spans="1:1" ht="20.25" customHeight="1">
      <c r="A46" s="34" t="s">
        <v>336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4217CC7A9EB9E4699FC652B22F66879" ma:contentTypeVersion="2" ma:contentTypeDescription="Create a new document." ma:contentTypeScope="" ma:versionID="407b91e5f0af481ed79ac0e8343e147b">
  <xsd:schema xmlns:xsd="http://www.w3.org/2001/XMLSchema" xmlns:xs="http://www.w3.org/2001/XMLSchema" xmlns:p="http://schemas.microsoft.com/office/2006/metadata/properties" xmlns:ns2="66e1bd9c-f885-4744-8747-d765cf2e11ea" targetNamespace="http://schemas.microsoft.com/office/2006/metadata/properties" ma:root="true" ma:fieldsID="16e50c65391d8e5e42d299bbb68751a7" ns2:_="">
    <xsd:import namespace="66e1bd9c-f885-4744-8747-d765cf2e11e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e1bd9c-f885-4744-8747-d765cf2e11e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7A6819D-4393-424A-A2AF-255979A83CB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C2B1122B-1A28-489C-A264-C1D271DEC3B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5761934-2F98-42EF-AFC1-6C777C9863E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e1bd9c-f885-4744-8747-d765cf2e11e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Accounts</vt:lpstr>
      <vt:lpstr>mapping template</vt:lpstr>
      <vt:lpstr>bs</vt:lpstr>
      <vt:lpstr>pl</vt:lpstr>
      <vt:lpstr>cf</vt:lpstr>
      <vt:lpstr>Ratios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RiskAnalyst</dc:creator>
  <cp:lastModifiedBy>Niyoshi Aithal</cp:lastModifiedBy>
  <cp:lastPrinted>2019-05-21T12:53:00Z</cp:lastPrinted>
  <dcterms:created xsi:type="dcterms:W3CDTF">2019-04-04T09:01:00Z</dcterms:created>
  <dcterms:modified xsi:type="dcterms:W3CDTF">2021-10-26T05:43:32Z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0x01010004217CC7A9EB9E4699FC652B22F66879</vt:lpwstr>
  </property>
</Properties>
</file>