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9720" windowHeight="5865" activeTab="1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G126" i="1"/>
  <c r="G89" i="1"/>
  <c r="F89" i="1"/>
  <c r="G60" i="1" l="1"/>
  <c r="G36" i="1"/>
  <c r="F36" i="1"/>
  <c r="G25" i="1"/>
  <c r="F25" i="1"/>
  <c r="G24" i="1"/>
  <c r="F24" i="1"/>
  <c r="G433" i="1" l="1"/>
  <c r="G432" i="1"/>
  <c r="F432" i="1"/>
  <c r="F433" i="1" s="1"/>
  <c r="G418" i="1"/>
  <c r="G417" i="1"/>
  <c r="F417" i="1"/>
  <c r="F418" i="1" s="1"/>
  <c r="G397" i="1"/>
  <c r="G409" i="1" s="1"/>
  <c r="G410" i="1" s="1"/>
  <c r="F397" i="1"/>
  <c r="F409" i="1" s="1"/>
  <c r="F410" i="1" s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7" i="1" l="1"/>
  <c r="G161" i="1"/>
  <c r="G8" i="1" s="1"/>
  <c r="F161" i="1"/>
  <c r="F8" i="1" s="1"/>
  <c r="F383" i="1" s="1"/>
  <c r="G383" i="1"/>
  <c r="G382" i="1"/>
  <c r="G12" i="1"/>
  <c r="G376" i="1" s="1"/>
  <c r="F384" i="1"/>
  <c r="F13" i="1"/>
  <c r="F377" i="1"/>
  <c r="F353" i="1"/>
  <c r="F355" i="1" s="1"/>
  <c r="F357" i="1" s="1"/>
  <c r="F385" i="1"/>
  <c r="G326" i="1"/>
  <c r="J372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J383" i="1"/>
  <c r="H365" i="1"/>
  <c r="L368" i="1"/>
  <c r="H370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I381" i="1"/>
  <c r="O382" i="1"/>
  <c r="K384" i="1"/>
  <c r="H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F12" i="1" l="1"/>
  <c r="F382" i="1"/>
  <c r="G378" i="1"/>
  <c r="G370" i="1"/>
  <c r="G59" i="1"/>
  <c r="G67" i="1" s="1"/>
  <c r="G71" i="1" s="1"/>
  <c r="G353" i="1"/>
  <c r="G355" i="1" s="1"/>
  <c r="G357" i="1" s="1"/>
  <c r="G385" i="1"/>
  <c r="F378" i="1"/>
  <c r="F59" i="1"/>
  <c r="F67" i="1" s="1"/>
  <c r="F71" i="1" s="1"/>
  <c r="F370" i="1"/>
  <c r="G366" i="1"/>
  <c r="G14" i="1"/>
  <c r="F366" i="1" l="1"/>
  <c r="F376" i="1"/>
  <c r="F14" i="1"/>
  <c r="F373" i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<sst xmlns="http://schemas.openxmlformats.org/spreadsheetml/2006/main" count="858" uniqueCount="510">
  <si>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</si>
  <si>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</si>
  <si>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</si>
  <si>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</si>
  <si>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</si>
  <si>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</si>
  <si>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</si>
  <si>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</si>
  <si>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</si>
  <si>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</si>
  <si>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</si>
  <si>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</si>
  <si>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</si>
  <si>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</si>
  <si>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</si>
  <si>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</si>
  <si>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</si>
  <si>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</si>
  <si>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</si>
  <si>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</si>
  <si>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</si>
  <si>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</si>
  <si>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</si>
  <si>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</si>
  <si>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</si>
  <si>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</si>
  <si>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</si>
  <si>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</si>
  <si>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</si>
  <si>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</si>
  <si>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</si>
  <si>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</si>
  <si>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</si>
  <si>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</si>
  <si>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</si>
  <si>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</si>
  <si>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</si>
  <si>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</si>
  <si>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</si>
  <si>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</si>
  <si>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</si>
  <si>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</si>
  <si>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</si>
  <si>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</si>
  <si>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</si>
  <si>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</si>
  <si>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</si>
  <si>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</si>
  <si>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</si>
  <si>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</si>
  <si>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</si>
  <si>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</si>
  <si>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</si>
  <si>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</si>
  <si>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</si>
  <si>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</si>
  <si>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</si>
  <si>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</si>
  <si>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</si>
  <si>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</si>
  <si>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</si>
  <si>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</si>
  <si>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</si>
  <si>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</si>
  <si>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</si>
  <si>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</si>
  <si>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</si>
  <si>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</si>
  <si>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</si>
  <si>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</si>
  <si>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</si>
  <si>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</si>
  <si>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</si>
  <si>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</si>
  <si>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</si>
  <si>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</si>
  <si>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</si>
  <si>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</si>
  <si>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</si>
  <si>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</si>
  <si>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</si>
  <si>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</si>
  <si>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</si>
  <si>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</si>
  <si>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</si>
  <si>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</si>
  <si>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</si>
  <si>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</si>
  <si>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</si>
  <si>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</si>
  <si>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</si>
  <si>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</si>
  <si>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</si>
  <si>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</si>
  <si>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</si>
  <si>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</si>
  <si>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</si>
  <si>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</si>
  <si>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</si>
  <si>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</si>
  <si>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</si>
  <si>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</si>
  <si>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</si>
  <si>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</si>
  <si>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</si>
  <si>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</si>
  <si>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</si>
  <si>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</si>
  <si>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</si>
  <si>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</si>
  <si>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</si>
  <si>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</si>
  <si>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</si>
  <si>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</si>
  <si>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</si>
  <si>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</si>
  <si>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</si>
  <si>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</si>
  <si>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</si>
  <si>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</si>
  <si>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</si>
  <si>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</si>
  <si>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</si>
  <si>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</si>
  <si>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</si>
  <si>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</si>
  <si>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</si>
  <si>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</si>
  <si>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</si>
  <si>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</si>
  <si>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</si>
  <si>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</si>
  <si>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</si>
  <si>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</si>
  <si>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</si>
  <si>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</si>
  <si>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</si>
  <si>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</si>
  <si>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</si>
  <si>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</si>
  <si>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</si>
  <si>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</si>
  <si>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</si>
  <si>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</si>
  <si>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</si>
  <si>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</si>
  <si>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</si>
  <si>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</si>
  <si>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</si>
  <si>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</si>
  <si>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</si>
  <si>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</si>
  <si>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</si>
  <si>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</si>
  <si>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</si>
  <si>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</si>
  <si>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</si>
  <si>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</si>
  <si>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</si>
  <si>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</si>
  <si>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</si>
  <si>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</si>
  <si>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</si>
  <si>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</si>
  <si>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</si>
  <si>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</si>
  <si>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</si>
  <si>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</si>
  <si>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</si>
  <si>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</si>
  <si>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</si>
  <si>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</si>
  <si>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</si>
  <si>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</si>
  <si>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</si>
  <si>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</si>
  <si>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</si>
  <si>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</si>
  <si>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</si>
  <si>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</si>
  <si>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</si>
  <si>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</si>
  <si>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</si>
  <si>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</si>
  <si>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</si>
  <si>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</si>
  <si>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</si>
  <si>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</si>
  <si>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</si>
  <si>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</si>
  <si>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</si>
  <si>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</si>
  <si>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</si>
  <si>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</si>
  <si>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</si>
  <si>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</si>
  <si>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</si>
  <si>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</si>
  <si>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</si>
  <si>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</si>
  <si>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</si>
  <si>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</si>
  <si>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</si>
  <si>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</si>
  <si>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</si>
  <si>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</si>
  <si>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</si>
  <si>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</si>
  <si>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</si>
  <si>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</si>
  <si>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</si>
  <si>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</si>
  <si>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</si>
  <si>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</si>
  <si>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</si>
  <si>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</si>
  <si>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</si>
  <si>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</si>
  <si>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</si>
  <si>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</si>
  <si>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</si>
  <si>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</si>
  <si>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</si>
  <si>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</si>
  <si>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</si>
  <si>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</si>
  <si>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</si>
  <si>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</si>
  <si>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</si>
  <si>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</si>
  <si>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</si>
  <si>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</si>
  <si>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</si>
  <si>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</si>
  <si>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</si>
  <si>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</si>
  <si>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</si>
  <si>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</si>
  <si>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</si>
  <si>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</si>
  <si>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</si>
  <si>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</si>
  <si>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</si>
  <si>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</si>
  <si>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</si>
  <si>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</si>
  <si>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</si>
  <si>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</si>
  <si>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</si>
  <si>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</si>
  <si>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</si>
  <si>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</si>
  <si>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</si>
  <si>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</si>
  <si>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</si>
  <si>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</si>
  <si>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</si>
  <si>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</si>
  <si>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</si>
  <si>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</si>
  <si>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</si>
  <si>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</si>
  <si>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</si>
  <si>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</si>
  <si>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</si>
  <si>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</si>
  <si>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</si>
  <si>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</si>
  <si>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</si>
  <si>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</si>
  <si>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</si>
  <si>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</si>
  <si>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</si>
  <si>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</si>
  <si>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</si>
  <si>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</si>
  <si>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</si>
  <si>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</si>
  <si>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</si>
  <si>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</si>
  <si>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</si>
  <si>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</si>
  <si>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</si>
  <si>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</si>
  <si>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</si>
  <si>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</si>
  <si>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</si>
  <si>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</si>
  <si>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</si>
  <si>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</si>
  <si>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</si>
  <si>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</si>
  <si>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</si>
  <si>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</si>
  <si>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</si>
  <si>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</si>
  <si>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</si>
  <si>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</si>
  <si>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</si>
  <si>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</si>
  <si>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</si>
  <si>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</si>
  <si>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</si>
  <si>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</si>
  <si>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</si>
  <si>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</si>
  <si>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</si>
  <si>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</si>
  <si>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</si>
  <si>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</si>
  <si>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</si>
  <si>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</si>
  <si>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</si>
  <si>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</si>
  <si>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</si>
  <si>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</si>
  <si>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</si>
  <si>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</si>
  <si>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</si>
  <si>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</si>
  <si>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</si>
  <si>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</si>
  <si>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</si>
  <si>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</si>
  <si>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</si>
  <si>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</si>
  <si>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</si>
  <si>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</si>
  <si>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</si>
  <si>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</si>
  <si>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</si>
  <si>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</si>
  <si>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</si>
  <si>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</si>
  <si>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</si>
  <si>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</si>
  <si>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</si>
  <si>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</si>
  <si>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</si>
  <si>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</si>
  <si>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</si>
  <si>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</si>
  <si>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</si>
  <si>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</si>
  <si>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</si>
  <si>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</si>
  <si>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</si>
  <si>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</si>
  <si>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</si>
  <si>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</si>
  <si>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</si>
  <si>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</si>
  <si>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</si>
  <si>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</si>
  <si>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</si>
  <si>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</si>
  <si>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</si>
  <si>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</si>
  <si>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</si>
  <si>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</si>
  <si>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</si>
  <si>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</si>
  <si>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</si>
  <si>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</si>
  <si>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</si>
  <si>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</si>
  <si>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</si>
  <si>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</si>
  <si>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</si>
  <si>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</si>
  <si>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</si>
  <si>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</si>
  <si>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</si>
  <si>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</si>
  <si>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EASTMAN KODAK COMPANY</t>
  </si>
  <si>
    <t>CONSOLIDATED STATEMENT OF FINANCIAL POSITION</t>
  </si>
  <si>
    <t>(in millions)</t>
  </si>
  <si>
    <t>ASSETS</t>
  </si>
  <si>
    <t>Cash and cash equivalents</t>
  </si>
  <si>
    <t>Trade receivables, net of allowances of $9 and $9</t>
  </si>
  <si>
    <t>Inventories, net</t>
  </si>
  <si>
    <t>Other current assets</t>
  </si>
  <si>
    <t>Current assets held for sale</t>
  </si>
  <si>
    <t>Total current assets</t>
  </si>
  <si>
    <t>Property, plant and equipment, net of accumulated depreciation of $422 and $384, respectively</t>
  </si>
  <si>
    <t>Goodwill</t>
  </si>
  <si>
    <t>Intangible assets, net</t>
  </si>
  <si>
    <t>Other Intangibles</t>
  </si>
  <si>
    <t>Restricted cash</t>
  </si>
  <si>
    <t>Deferred income taxes</t>
  </si>
  <si>
    <t>Other long-term assets</t>
  </si>
  <si>
    <t>Long-term assets held for sale</t>
  </si>
  <si>
    <t>TOTAL ASSETS</t>
  </si>
  <si>
    <t>LIABILITIES, REDEEMABLE, CONVERTIBLE PREFERRED STOCK AND EQUITY (DEFICIT)</t>
  </si>
  <si>
    <t>Accounts payable, trade</t>
  </si>
  <si>
    <t>Short-term borrowings and current portion of long-term debt</t>
  </si>
  <si>
    <t>Other current liabilities</t>
  </si>
  <si>
    <t>Current liabilities held for sale</t>
  </si>
  <si>
    <t>Total current liabilities</t>
  </si>
  <si>
    <t>Long-term debt, net of current portion</t>
  </si>
  <si>
    <t>Pension and other postretirement liabilities</t>
  </si>
  <si>
    <t>Accruals</t>
  </si>
  <si>
    <t>Other long-term liabilities</t>
  </si>
  <si>
    <t>Long-term liabilities held for sale</t>
  </si>
  <si>
    <t>Total liabilities</t>
  </si>
  <si>
    <t>Commitments and contingencies (Note 11)</t>
  </si>
  <si>
    <t>Redeemable, convertible Series A preferred stock, no par value, $100 per share liquidation preference</t>
  </si>
  <si>
    <t>Equity (Deficit)</t>
  </si>
  <si>
    <t>Common stock, $0.01 par value</t>
  </si>
  <si>
    <t>Additional paid in capital</t>
  </si>
  <si>
    <t>Treasury stock, at cost</t>
  </si>
  <si>
    <t>Treasury Stock</t>
  </si>
  <si>
    <t>Accumulated deficit</t>
  </si>
  <si>
    <t>Accumulated other comprehensive loss</t>
  </si>
  <si>
    <t>Total equity (deficit)</t>
  </si>
  <si>
    <t>CONSOLIDATED STATEMENT OF OPERATIONS</t>
  </si>
  <si>
    <t>(in millions, except per share data)</t>
  </si>
  <si>
    <t>Revenues</t>
  </si>
  <si>
    <t>Revenue</t>
  </si>
  <si>
    <t>Sales</t>
  </si>
  <si>
    <t>Services</t>
  </si>
  <si>
    <t>Total net revenues</t>
  </si>
  <si>
    <t>Total Cost of Revenue</t>
  </si>
  <si>
    <t>Total Cost of Revenue TODO REMOVE</t>
  </si>
  <si>
    <t>Cost of revenues</t>
  </si>
  <si>
    <t>Total cost of revenues</t>
  </si>
  <si>
    <t>Gross profit</t>
  </si>
  <si>
    <t>Gross Profit</t>
  </si>
  <si>
    <t>Selling, general and administrative expenses</t>
  </si>
  <si>
    <t>Research and development costs</t>
  </si>
  <si>
    <t>Restructuring costs and other</t>
  </si>
  <si>
    <t>Other Income - net</t>
  </si>
  <si>
    <t>Other operating expense (income), net</t>
  </si>
  <si>
    <t>Goodwill impairment loss</t>
  </si>
  <si>
    <t>Loss from continuing operations before interest expense, pension income excluding service cost component, other charges (income), net and income taxes</t>
  </si>
  <si>
    <t>Interest expense</t>
  </si>
  <si>
    <t>Pension income excluding service cost component</t>
  </si>
  <si>
    <t>Other charges (income), net</t>
  </si>
  <si>
    <t>Other Expenses</t>
  </si>
  <si>
    <t>Loss from continuing operations before income taxes</t>
  </si>
  <si>
    <t>Profit before Zakat and Income tax</t>
  </si>
  <si>
    <t>Benefit from income taxes</t>
  </si>
  <si>
    <t>Equity in loss of equity method investment, net of income taxes</t>
  </si>
  <si>
    <t>(Loss) earnings from continuing operations</t>
  </si>
  <si>
    <t>Operating Loss</t>
  </si>
  <si>
    <t>(Loss) earnings from discontinued operations, net of income taxes</t>
  </si>
  <si>
    <t>NET (LOSS) EARNINGS</t>
  </si>
  <si>
    <t>Profit for the period</t>
  </si>
  <si>
    <t>Basic (loss) earnings per share attributable to</t>
  </si>
  <si>
    <t>Eastman Kodak Company common shareholders:</t>
  </si>
  <si>
    <t>Continuing operations</t>
  </si>
  <si>
    <t>Discontinued operations</t>
  </si>
  <si>
    <t>Total</t>
  </si>
  <si>
    <t>Diluted (loss) earnings per share attributable to Eastman Kodak Company common shareholders:</t>
  </si>
  <si>
    <t>Number of common shares used in basic and diluted (loss) earnings per share</t>
  </si>
  <si>
    <t>Basic</t>
  </si>
  <si>
    <t>Cash and cash equivalents at beginning of period</t>
  </si>
  <si>
    <t>Financing Activities</t>
  </si>
  <si>
    <t>Operating Activities</t>
  </si>
  <si>
    <t>Investing Activities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</si>
  <si>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</si>
  <si>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</si>
  <si>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</si>
  <si>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</si>
  <si>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changed value</t>
  </si>
  <si>
    <t>turnover</t>
  </si>
  <si>
    <t>sales</t>
  </si>
  <si>
    <t>service</t>
  </si>
  <si>
    <t>cost of goods sold</t>
  </si>
  <si>
    <t>deleted value</t>
  </si>
  <si>
    <t>added value</t>
  </si>
  <si>
    <t>restructuring costs and other</t>
  </si>
  <si>
    <t>other operating expense (income), net</t>
  </si>
  <si>
    <t>impairment</t>
  </si>
  <si>
    <t>goodwill impairment loss</t>
  </si>
  <si>
    <t>pension income excluding service cost component</t>
  </si>
  <si>
    <t>other income (expenses)</t>
  </si>
  <si>
    <t>other charges (income), net</t>
  </si>
  <si>
    <t>added value and reversed sign from pdf</t>
  </si>
  <si>
    <t>added value and changed sign from pdf</t>
  </si>
  <si>
    <t>current taxation</t>
  </si>
  <si>
    <t>benefit from income taxes</t>
  </si>
  <si>
    <t>equity in loss of equity method investment, net of income taxes</t>
  </si>
  <si>
    <t>(loss) earnings from discontinued operations, net of income taxes</t>
  </si>
  <si>
    <t>land</t>
  </si>
  <si>
    <t>buildings and building improvements</t>
  </si>
  <si>
    <t>machinery and equipment</t>
  </si>
  <si>
    <t>construction in progress</t>
  </si>
  <si>
    <t>land and buildings</t>
  </si>
  <si>
    <t>property, plant and equipment</t>
  </si>
  <si>
    <t>accumulated depreciation</t>
  </si>
  <si>
    <t>accumulated depreciation and amortisation</t>
  </si>
  <si>
    <t>finished goods</t>
  </si>
  <si>
    <t>work in process</t>
  </si>
  <si>
    <t>raw materials</t>
  </si>
  <si>
    <t>stock - finished goods</t>
  </si>
  <si>
    <t>stock - work in progress</t>
  </si>
  <si>
    <t>stock - raw materials</t>
  </si>
  <si>
    <t>current assets held for sale</t>
  </si>
  <si>
    <t>restricted cash</t>
  </si>
  <si>
    <t>long-term assets for sale</t>
  </si>
  <si>
    <t>short-term borrowings and current portion of long-term debt</t>
  </si>
  <si>
    <t>current liabilities held for sale</t>
  </si>
  <si>
    <t>long term debt</t>
  </si>
  <si>
    <t>long-term debt, net of current portion</t>
  </si>
  <si>
    <t>long term accruals</t>
  </si>
  <si>
    <t>pension and other postretirement liabilities</t>
  </si>
  <si>
    <t>long-term liabilities held for sale</t>
  </si>
  <si>
    <t>other long-term liabilities</t>
  </si>
  <si>
    <t>preference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</si>
</sst>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31-4374-A7D1-2743EB501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DD-485A-AF99-C44A434BFA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72-47C7-AC14-B8395C584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31-4875-A3D8-C1159D07D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D0-46C0-A7BD-C83DE80105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A5-426D-ABBB-AD9D74B297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E2-4758-A2AE-AA0D4CE6BC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73-4FEF-8FBC-8B3FB5245C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C6-4BA7-B58C-7B03FC4C41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8E-4FED-AACD-742746C10E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39-4F5D-8976-387B86CD57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95-4BF6-8D1D-83FB54A91F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10-4F49-BA8D-FFF8776370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49-4EE9-91B4-069441A867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9D-48BD-A2C7-C134AFC73F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-16</v>
      </c>
      <c r="G6" s="7">
        <f t="shared" ref="G6:O6" si="1">IF(G4=$BF$1,"",G71)</f>
        <v>94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633</v>
      </c>
      <c r="G7" s="7">
        <f t="shared" ref="G7:O7" si="2">IF(G4=$BF$1,"",G128)</f>
        <v>749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878</v>
      </c>
      <c r="G8" s="7">
        <f t="shared" ref="G8:O8" si="3">IF(G4=$BF$1,"",G161)</f>
        <v>958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778</v>
      </c>
      <c r="G9" s="7">
        <f t="shared" ref="G9:O9" si="4">IF(G4=$BF$1,"",G189)</f>
        <v>419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563</v>
      </c>
      <c r="G10" s="7">
        <f t="shared" ref="G10:O10" si="5">IF(G4=$BF$1,"",G210)</f>
        <v>1067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170</v>
      </c>
      <c r="G11" s="7">
        <f t="shared" ref="G11:O11" si="6">IF(G4=$BF$1,"",G227)</f>
        <v>221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1511</v>
      </c>
      <c r="G12" s="35">
        <f t="shared" ref="G12:O12" si="7">IF(G4=$BF$1,"",SUM(G7:G8))</f>
        <v>1707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1511</v>
      </c>
      <c r="G13" s="35">
        <f t="shared" ref="G13:O13" si="8">IF(G4=$BF$1,"",SUM(G9:G11))</f>
        <v>1707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1044+281</f>
        <v>1325</v>
      </c>
      <c r="G24">
        <f>1096+290</f>
        <v>1386</v>
      </c>
      <c r="P24" s="48" t="s">
        <v>464</v>
      </c>
    </row>
    <row r="25" spans="5:16">
      <c r="E25" s="1" t="s">
        <v>27</v>
      </c>
      <c r="F25">
        <f>950+194</f>
        <v>1144</v>
      </c>
      <c r="G25">
        <f>968+207</f>
        <v>1175</v>
      </c>
      <c r="P25" s="48" t="s">
        <v>464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181</v>
      </c>
      <c r="G30" s="7">
        <f>IF(G4=$BF$1,"",G24-G25+ABS(G26)-G27-G28-G29)</f>
        <v>211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P31" s="48" t="s">
        <v>469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225</v>
      </c>
      <c r="G34">
        <v>239</v>
      </c>
    </row>
    <row r="35" spans="5:16">
      <c r="E35" s="1" t="s">
        <v>37</v>
      </c>
      <c r="F35">
        <v>48</v>
      </c>
      <c r="G35">
        <v>64</v>
      </c>
    </row>
    <row r="36" spans="5:16">
      <c r="E36" s="1" t="s">
        <v>38</v>
      </c>
      <c r="F36" s="38">
        <f>17+9</f>
        <v>26</v>
      </c>
      <c r="G36" s="38">
        <f>31+28</f>
        <v>59</v>
      </c>
      <c r="P36" s="48" t="s">
        <v>470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  <c r="G42" s="38">
        <v>56</v>
      </c>
      <c r="P42" s="48" t="s">
        <v>470</v>
      </c>
    </row>
    <row r="43" spans="5:16">
      <c r="E43" s="6" t="s">
        <v>45</v>
      </c>
      <c r="F43" s="7">
        <f>F32+F33+F34+F35+F36+F37+F38+F39+F40+F41+F42</f>
        <v>299</v>
      </c>
      <c r="G43" s="7">
        <f>G32+G33+G34+G35+G36+G37+G38+G39+G40+G41+G42</f>
        <v>418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-118</v>
      </c>
      <c r="G44" s="7">
        <f>IF(G4=$BF$1,"",G30+G31-G43)</f>
        <v>-207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/>
      <c r="G48"/>
      <c r="P48" s="48" t="s">
        <v>469</v>
      </c>
    </row>
    <row r="49" spans="5:16">
      <c r="E49" s="1" t="s">
        <v>51</v>
      </c>
      <c r="F49">
        <v>9</v>
      </c>
      <c r="G49">
        <v>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 s="38">
        <v>131</v>
      </c>
      <c r="G52" s="38">
        <v>152</v>
      </c>
      <c r="P52" s="48" t="s">
        <v>479</v>
      </c>
    </row>
    <row r="53" spans="5:16">
      <c r="E53" s="1" t="s">
        <v>55</v>
      </c>
    </row>
    <row r="54" spans="5:16">
      <c r="E54" s="1" t="s">
        <v>56</v>
      </c>
      <c r="F54" s="38">
        <v>-17</v>
      </c>
      <c r="G54" s="38">
        <v>37</v>
      </c>
      <c r="P54" s="48" t="s">
        <v>478</v>
      </c>
    </row>
    <row r="55" spans="5:16">
      <c r="E55" s="1" t="s">
        <v>57</v>
      </c>
    </row>
    <row r="56" spans="5:16">
      <c r="E56" s="1" t="s">
        <v>58</v>
      </c>
      <c r="F56"/>
      <c r="G56"/>
      <c r="P56" s="48" t="s">
        <v>469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-13</v>
      </c>
      <c r="G59" s="7">
        <f>IF(G4=$BF$1,"",G44+G45+G46+G47+G48-G49-G50-G51+G52-G53+G54+G55-G56+G57+G58)</f>
        <v>-26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-4</v>
      </c>
      <c r="G60">
        <f>-120+1</f>
        <v>-119</v>
      </c>
      <c r="P60" s="48" t="s">
        <v>464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-9</v>
      </c>
      <c r="G67" s="7">
        <f>IF(G4=$BF$1,"",SUM(G59,-G60,-ABS(G61),-G62,-G66))</f>
        <v>93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  <c r="F70" s="38">
        <v>-7</v>
      </c>
      <c r="G70" s="38">
        <v>1</v>
      </c>
      <c r="P70" s="48" t="s">
        <v>470</v>
      </c>
    </row>
    <row r="71" spans="5:16">
      <c r="E71" s="6" t="s">
        <v>70</v>
      </c>
      <c r="F71" s="7">
        <f>SUM(F67:F70)</f>
        <v>-16</v>
      </c>
      <c r="G71" s="7">
        <f t="shared" ref="G71:O71" si="14">IF(G4=$BF$1,"",SUM(G67:G70))</f>
        <v>94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9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-16</v>
      </c>
      <c r="G83" s="7">
        <f t="shared" ref="G83:O83" si="15">IF(G4=$BF$1,"",SUM(G71:G82))</f>
        <v>94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9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70+171</f>
        <v>241</v>
      </c>
      <c r="G89" s="38">
        <f>79+168</f>
        <v>247</v>
      </c>
      <c r="P89" s="48" t="s">
        <v>470</v>
      </c>
    </row>
    <row r="90" spans="5:16">
      <c r="E90" s="1" t="s">
        <v>82</v>
      </c>
      <c r="F90" s="38">
        <v>10</v>
      </c>
      <c r="G90" s="38">
        <v>17</v>
      </c>
      <c r="P90" s="48" t="s">
        <v>470</v>
      </c>
    </row>
    <row r="91" spans="5:16">
      <c r="E91" s="1" t="s">
        <v>83</v>
      </c>
    </row>
    <row r="92" spans="5:16">
      <c r="E92" s="12" t="s">
        <v>84</v>
      </c>
      <c r="F92">
        <v>417</v>
      </c>
      <c r="G92">
        <v>414</v>
      </c>
      <c r="P92" s="48" t="s">
        <v>470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668</v>
      </c>
      <c r="G98" s="7">
        <f>IF(G4=$BF$1,"",G89+G90+G91+G92+G93+G94+G95+G96)</f>
        <v>678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-422</v>
      </c>
      <c r="G99" s="38">
        <v>-384</v>
      </c>
      <c r="P99" s="48" t="s">
        <v>470</v>
      </c>
    </row>
    <row r="100" spans="5:16">
      <c r="E100" s="6" t="s">
        <v>90</v>
      </c>
      <c r="F100" s="7">
        <f>F98+F99</f>
        <v>246</v>
      </c>
      <c r="G100" s="7">
        <f t="shared" ref="G100:O100" si="17">IF(G4=$BF$1,"",G98+G99)</f>
        <v>294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12</v>
      </c>
      <c r="G101">
        <v>12</v>
      </c>
    </row>
    <row r="102" spans="5:16">
      <c r="E102" s="1" t="s">
        <v>92</v>
      </c>
      <c r="F102">
        <v>60</v>
      </c>
      <c r="G102">
        <v>84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72</v>
      </c>
      <c r="G104" s="7">
        <f t="shared" ref="G104:O104" si="18">IF(G4=$BF$1,"",G101+G102+G103)</f>
        <v>96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144</v>
      </c>
      <c r="G108">
        <v>113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160</v>
      </c>
      <c r="G111">
        <v>187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11</v>
      </c>
      <c r="G126">
        <f>17+42</f>
        <v>59</v>
      </c>
      <c r="P126" s="48" t="s">
        <v>464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633</v>
      </c>
      <c r="G128" s="7">
        <f t="shared" ref="G128:O128" si="19">IF(G4=$BF$1,"",G100+SUM(G104:G126))</f>
        <v>749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246</v>
      </c>
      <c r="G130">
        <v>343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>
        <v>232</v>
      </c>
      <c r="G133">
        <v>253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478</v>
      </c>
      <c r="G140" s="7">
        <f t="shared" ref="G140:O140" si="20">IF(G4=$BF$1,"",G130+G131+G132+G133+G134+G135+G136+G139)</f>
        <v>596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62</v>
      </c>
      <c r="G142" s="38">
        <v>59</v>
      </c>
      <c r="P142" s="48" t="s">
        <v>470</v>
      </c>
    </row>
    <row r="143" spans="5:16">
      <c r="E143" s="1" t="s">
        <v>125</v>
      </c>
      <c r="F143" s="38">
        <v>55</v>
      </c>
      <c r="G143" s="38">
        <v>55</v>
      </c>
      <c r="P143" s="48" t="s">
        <v>470</v>
      </c>
    </row>
    <row r="144" spans="5:16">
      <c r="E144" s="1" t="s">
        <v>126</v>
      </c>
      <c r="F144">
        <v>119</v>
      </c>
      <c r="G144">
        <v>132</v>
      </c>
      <c r="P144" s="48" t="s">
        <v>470</v>
      </c>
    </row>
    <row r="145" spans="5:16">
      <c r="E145" s="6" t="s">
        <v>127</v>
      </c>
      <c r="F145" s="7">
        <f>F141+F142+F143+F144</f>
        <v>236</v>
      </c>
      <c r="G145" s="7">
        <f t="shared" ref="G145:O145" si="21">IF(G4=$BF$1,"",G141+G142+G143+G144)</f>
        <v>246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9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  <c r="F158">
        <v>51</v>
      </c>
      <c r="G158">
        <v>54</v>
      </c>
    </row>
    <row r="159" spans="5:16">
      <c r="E159" s="1" t="s">
        <v>139</v>
      </c>
      <c r="F159" s="38">
        <v>113</v>
      </c>
      <c r="G159" s="38">
        <v>62</v>
      </c>
      <c r="P159" s="48" t="s">
        <v>470</v>
      </c>
    </row>
    <row r="160" spans="5:16">
      <c r="E160" s="6" t="s">
        <v>140</v>
      </c>
      <c r="F160" s="7">
        <f>F146+F147+F148+F149+F150+F151+F152+F153+F154+F155+F156+F157+F158+F159</f>
        <v>164</v>
      </c>
      <c r="G160" s="7">
        <f>IF(G4=$BF$1,"",G146+G147+G148+G149+G150+G151+G152+G153+G154+G155+G156+G157+G158+G159)</f>
        <v>116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878</v>
      </c>
      <c r="G161" s="7">
        <f t="shared" ref="G161:O161" si="22">IF(G4=$BF$1,"",G140+G145+G160)</f>
        <v>958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396</v>
      </c>
      <c r="G167">
        <v>4</v>
      </c>
      <c r="P167" s="48" t="s">
        <v>464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149</v>
      </c>
      <c r="G172">
        <v>183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/>
      <c r="G184"/>
      <c r="P184" s="48" t="s">
        <v>469</v>
      </c>
    </row>
    <row r="185" spans="5:16">
      <c r="E185" s="12" t="s">
        <v>162</v>
      </c>
    </row>
    <row r="187" spans="5:16">
      <c r="E187" s="1" t="s">
        <v>163</v>
      </c>
      <c r="F187">
        <v>213</v>
      </c>
      <c r="G187">
        <v>211</v>
      </c>
    </row>
    <row r="188" spans="5:16">
      <c r="E188" s="1" t="s">
        <v>164</v>
      </c>
      <c r="F188">
        <v>20</v>
      </c>
      <c r="G188">
        <v>21</v>
      </c>
      <c r="P188" s="48" t="s">
        <v>470</v>
      </c>
    </row>
    <row r="189" spans="5:16">
      <c r="E189" s="6" t="s">
        <v>13</v>
      </c>
      <c r="F189" s="7">
        <f>SUM(F163:F188)</f>
        <v>778</v>
      </c>
      <c r="G189" s="7">
        <f t="shared" ref="G189:O189" si="23">IF(G4=$BF$1,"",SUM(G163:G188))</f>
        <v>419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5</v>
      </c>
      <c r="G194" s="38">
        <v>399</v>
      </c>
      <c r="P194" s="48" t="s">
        <v>470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379</v>
      </c>
      <c r="G197" s="38">
        <v>462</v>
      </c>
      <c r="P197" s="48" t="s">
        <v>470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179</v>
      </c>
      <c r="G209">
        <f>202+4</f>
        <v>206</v>
      </c>
      <c r="P209" s="48" t="s">
        <v>464</v>
      </c>
    </row>
    <row r="210" spans="5:16">
      <c r="E210" s="6" t="s">
        <v>14</v>
      </c>
      <c r="F210" s="7">
        <f>SUM(F191:F209)</f>
        <v>563</v>
      </c>
      <c r="G210" s="7">
        <f t="shared" ref="G210:O210" si="24">IF(G4=$BF$1,"",SUM(G191:G209))</f>
        <v>1067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617</v>
      </c>
      <c r="G212">
        <v>631</v>
      </c>
    </row>
    <row r="213" spans="5:16">
      <c r="E213" s="1" t="s">
        <v>183</v>
      </c>
      <c r="F213" s="38">
        <v>173</v>
      </c>
      <c r="G213" s="38">
        <v>164</v>
      </c>
      <c r="P213" s="48" t="s">
        <v>470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-200</v>
      </c>
      <c r="G217">
        <v>-174</v>
      </c>
    </row>
    <row r="218" spans="5:16">
      <c r="E218" s="1" t="s">
        <v>188</v>
      </c>
    </row>
    <row r="219" spans="5:16">
      <c r="E219" s="1" t="s">
        <v>189</v>
      </c>
      <c r="F219">
        <v>-411</v>
      </c>
      <c r="G219">
        <v>-391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-9</v>
      </c>
      <c r="G223">
        <v>-9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170</v>
      </c>
      <c r="G227" s="7">
        <f t="shared" ref="G227:O227" si="25">IF(G4=$BF$1,"",SUM(G212:G226))</f>
        <v>221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246</v>
      </c>
      <c r="G271">
        <v>294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  <c r="F279">
        <v>0</v>
      </c>
      <c r="G279">
        <v>42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246</v>
      </c>
      <c r="G296" s="7">
        <f>IF(G4=$BF$1,"",G271+G272+G273+G274+G275+G276+G277+G278+G279+G280+G281+G282+G283+G284+G285+G286+G287+G288+G289+G290+G291+G292+G293+G294+G295)</f>
        <v>336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246</v>
      </c>
      <c r="G297" s="7">
        <f t="shared" ref="G297:O297" si="27">IF(G4=$BF$1,"",MIN(F267,F268,F269)+F296)</f>
        <v>246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  <c r="F301">
        <v>232</v>
      </c>
      <c r="G301">
        <v>253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164</v>
      </c>
      <c r="G316">
        <v>116</v>
      </c>
    </row>
    <row r="317" spans="5:15">
      <c r="E317" s="1" t="s">
        <v>277</v>
      </c>
      <c r="F317">
        <v>1733</v>
      </c>
      <c r="G317">
        <v>1899</v>
      </c>
    </row>
    <row r="318" spans="5:15">
      <c r="E318" s="6" t="s">
        <v>278</v>
      </c>
      <c r="F318" s="7">
        <f>F299+F300+F301+F302+F303+F304+F305+F306+F307+F308+F309+F310+F311+F312+F313+F314+F315+F316+F317</f>
        <v>2129</v>
      </c>
      <c r="G318" s="7">
        <f>IF(G4=$BF$1,"",G299+G300+G301+G302+G303+G304+G305+G306+G307+G308+G309+G310+G311+G312+G313+G314+G315+G316+G317)</f>
        <v>2268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2375</v>
      </c>
      <c r="G319" s="7">
        <f t="shared" ref="G319:O319" si="28">IF(G4=$BF$1,"",G297+G318)</f>
        <v>2514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2375</v>
      </c>
      <c r="G326" s="7">
        <f t="shared" ref="G326:O326" si="30">IF(G4=$BF$1,"",G325+G319)</f>
        <v>2514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  <c r="F330">
        <v>60</v>
      </c>
      <c r="G330">
        <v>84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60</v>
      </c>
      <c r="G337" s="7">
        <f>IF(G4=$BF$1,"",SUM(G328:G336))</f>
        <v>84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396</v>
      </c>
      <c r="G343">
        <v>4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396</v>
      </c>
      <c r="G352" s="7">
        <f>IF(G4=$BF$1,"",SUM(G339:G351))</f>
        <v>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2831</v>
      </c>
      <c r="G353" s="7">
        <f t="shared" ref="G353:O353" si="33">IF(G4=$BF$1,"",G326+G337+G352)</f>
        <v>2602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2831</v>
      </c>
      <c r="G355" s="7">
        <f t="shared" ref="G355:O355" si="34">IF(G4=$BF$1,"",G353+G354)</f>
        <v>2602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246</v>
      </c>
      <c r="G356">
        <v>343</v>
      </c>
    </row>
    <row r="357" spans="5:15">
      <c r="E357" s="6" t="s">
        <v>316</v>
      </c>
      <c r="F357" s="7">
        <f>F355+F356</f>
        <v>3077</v>
      </c>
      <c r="G357" s="7">
        <f t="shared" ref="G357:O357" si="35">IF(G4=$BF$1,"",G355+G356)</f>
        <v>2945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-4.4011544011544008E-2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-1.1702127659574468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-0.11482132396016403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0.13660377358490566</v>
      </c>
      <c r="G369" s="27">
        <f t="shared" si="41"/>
        <v>0.15223665223665223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-8.9056603773584903E-2</v>
      </c>
      <c r="G370" s="27">
        <f t="shared" si="42"/>
        <v>-0.14935064935064934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-1.2075471698113207E-2</v>
      </c>
      <c r="G371" s="28">
        <f t="shared" si="43"/>
        <v>6.7821067821067824E-2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-1.0589013898080741E-2</v>
      </c>
      <c r="G372" s="27">
        <f t="shared" si="44"/>
        <v>5.506736965436438E-2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-9.4117647058823528E-2</v>
      </c>
      <c r="G373" s="27">
        <f t="shared" si="45"/>
        <v>0.42533936651583709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0.88749172733289217</v>
      </c>
      <c r="G376" s="30">
        <f t="shared" si="47"/>
        <v>0.87053309900410081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7.8882352941176475</v>
      </c>
      <c r="G377" s="30">
        <f t="shared" si="48"/>
        <v>6.7239819004524888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-13.111111111111111</v>
      </c>
      <c r="G378" s="30">
        <f t="shared" si="49"/>
        <v>-25.875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1.1285347043701799</v>
      </c>
      <c r="G382" s="32">
        <f t="shared" si="51"/>
        <v>2.2863961813842484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0.82519280205655532</v>
      </c>
      <c r="G383" s="32">
        <f t="shared" si="52"/>
        <v>1.6992840095465394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0.31619537275064269</v>
      </c>
      <c r="G384" s="32">
        <f t="shared" si="53"/>
        <v>0.81861575178997614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3.0526992287917736</v>
      </c>
      <c r="G385" s="32">
        <f t="shared" si="54"/>
        <v>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246</v>
      </c>
      <c r="G418" s="17">
        <f>G130-G417</f>
        <v>343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149</v>
      </c>
      <c r="G433" s="17">
        <f>G172-G432</f>
        <v>183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2" sqref="A2"/>
    </sheetView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460</v>
      </c>
      <c r="B1" s="39" t="s">
        <v>461</v>
      </c>
      <c r="C1" s="39" t="s">
        <v>462</v>
      </c>
      <c r="D1" s="39"/>
    </row>
    <row r="2" spans="1:4">
      <c r="A2" t="s">
        <v>466</v>
      </c>
      <c r="B2" s="41" t="s">
        <v>465</v>
      </c>
      <c r="C2" s="39" t="s">
        <v>463</v>
      </c>
    </row>
    <row r="3" spans="1:4">
      <c r="A3" t="s">
        <v>467</v>
      </c>
      <c r="B3" s="41" t="s">
        <v>465</v>
      </c>
      <c r="C3" s="39" t="s">
        <v>463</v>
      </c>
    </row>
    <row r="4" spans="1:4">
      <c r="A4" t="s">
        <v>466</v>
      </c>
      <c r="B4" s="42" t="s">
        <v>468</v>
      </c>
      <c r="C4" s="39" t="s">
        <v>463</v>
      </c>
    </row>
    <row r="5" spans="1:4">
      <c r="A5" t="s">
        <v>467</v>
      </c>
      <c r="B5" s="41" t="s">
        <v>468</v>
      </c>
      <c r="C5" s="39" t="s">
        <v>463</v>
      </c>
    </row>
    <row r="6" spans="1:4">
      <c r="A6" t="s">
        <v>471</v>
      </c>
      <c r="B6" s="42" t="s">
        <v>38</v>
      </c>
      <c r="C6" s="39" t="s">
        <v>463</v>
      </c>
    </row>
    <row r="7" spans="1:4">
      <c r="A7" t="s">
        <v>472</v>
      </c>
      <c r="B7" s="42" t="s">
        <v>38</v>
      </c>
      <c r="C7" s="39" t="s">
        <v>463</v>
      </c>
    </row>
    <row r="8" spans="1:4">
      <c r="A8" t="s">
        <v>474</v>
      </c>
      <c r="B8" s="41" t="s">
        <v>473</v>
      </c>
      <c r="C8" s="39" t="s">
        <v>463</v>
      </c>
    </row>
    <row r="9" spans="1:4">
      <c r="A9" t="s">
        <v>475</v>
      </c>
      <c r="B9" s="41" t="s">
        <v>54</v>
      </c>
      <c r="C9" s="39" t="s">
        <v>463</v>
      </c>
    </row>
    <row r="10" spans="1:4">
      <c r="A10" t="s">
        <v>477</v>
      </c>
      <c r="B10" s="41" t="s">
        <v>476</v>
      </c>
      <c r="C10" s="39" t="s">
        <v>463</v>
      </c>
    </row>
    <row r="11" spans="1:4">
      <c r="A11" s="42" t="s">
        <v>481</v>
      </c>
      <c r="B11" s="42" t="s">
        <v>480</v>
      </c>
      <c r="C11" s="39" t="s">
        <v>463</v>
      </c>
    </row>
    <row r="12" spans="1:4">
      <c r="A12" t="s">
        <v>482</v>
      </c>
      <c r="B12" s="42" t="s">
        <v>480</v>
      </c>
      <c r="C12" s="39" t="s">
        <v>463</v>
      </c>
    </row>
    <row r="13" spans="1:4">
      <c r="A13" t="s">
        <v>483</v>
      </c>
      <c r="B13" t="s">
        <v>69</v>
      </c>
      <c r="C13" s="39" t="s">
        <v>463</v>
      </c>
    </row>
    <row r="14" spans="1:4">
      <c r="A14" s="43" t="s">
        <v>484</v>
      </c>
      <c r="B14" s="43" t="s">
        <v>488</v>
      </c>
      <c r="C14" s="39" t="s">
        <v>463</v>
      </c>
    </row>
    <row r="15" spans="1:4">
      <c r="A15" t="s">
        <v>485</v>
      </c>
      <c r="B15" s="42" t="s">
        <v>488</v>
      </c>
      <c r="C15" s="39" t="s">
        <v>463</v>
      </c>
    </row>
    <row r="16" spans="1:4">
      <c r="A16" s="42" t="s">
        <v>486</v>
      </c>
      <c r="B16" s="44" t="s">
        <v>489</v>
      </c>
      <c r="C16" s="39" t="s">
        <v>463</v>
      </c>
    </row>
    <row r="17" spans="1:3">
      <c r="A17" t="s">
        <v>487</v>
      </c>
      <c r="B17" t="s">
        <v>487</v>
      </c>
      <c r="C17" s="39" t="s">
        <v>463</v>
      </c>
    </row>
    <row r="18" spans="1:3">
      <c r="A18" s="42" t="s">
        <v>490</v>
      </c>
      <c r="B18" s="42" t="s">
        <v>491</v>
      </c>
      <c r="C18" s="39" t="s">
        <v>463</v>
      </c>
    </row>
    <row r="19" spans="1:3">
      <c r="A19" s="42" t="s">
        <v>492</v>
      </c>
      <c r="B19" s="45" t="s">
        <v>495</v>
      </c>
      <c r="C19" s="39" t="s">
        <v>463</v>
      </c>
    </row>
    <row r="20" spans="1:3">
      <c r="A20" s="42" t="s">
        <v>493</v>
      </c>
      <c r="B20" s="46" t="s">
        <v>496</v>
      </c>
      <c r="C20" s="39" t="s">
        <v>463</v>
      </c>
    </row>
    <row r="21" spans="1:3">
      <c r="A21" s="42" t="s">
        <v>494</v>
      </c>
      <c r="B21" s="44" t="s">
        <v>497</v>
      </c>
      <c r="C21" s="39" t="s">
        <v>463</v>
      </c>
    </row>
    <row r="22" spans="1:3">
      <c r="A22" s="42" t="s">
        <v>498</v>
      </c>
      <c r="B22" s="44" t="s">
        <v>139</v>
      </c>
      <c r="C22" s="39" t="s">
        <v>463</v>
      </c>
    </row>
    <row r="23" spans="1:3">
      <c r="A23" s="42" t="s">
        <v>499</v>
      </c>
      <c r="B23" s="44" t="s">
        <v>113</v>
      </c>
      <c r="C23" s="39" t="s">
        <v>463</v>
      </c>
    </row>
    <row r="24" spans="1:3">
      <c r="A24" s="42" t="s">
        <v>500</v>
      </c>
      <c r="B24" s="44" t="s">
        <v>113</v>
      </c>
      <c r="C24" s="39" t="s">
        <v>463</v>
      </c>
    </row>
    <row r="25" spans="1:3" ht="25.5">
      <c r="A25" s="42" t="s">
        <v>501</v>
      </c>
      <c r="B25" s="44" t="s">
        <v>146</v>
      </c>
      <c r="C25" s="39" t="s">
        <v>463</v>
      </c>
    </row>
    <row r="26" spans="1:3">
      <c r="A26" s="47" t="s">
        <v>502</v>
      </c>
      <c r="B26" s="44" t="s">
        <v>164</v>
      </c>
      <c r="C26" s="39" t="s">
        <v>463</v>
      </c>
    </row>
    <row r="27" spans="1:3">
      <c r="A27" s="47" t="s">
        <v>504</v>
      </c>
      <c r="B27" s="44" t="s">
        <v>503</v>
      </c>
      <c r="C27" s="39" t="s">
        <v>463</v>
      </c>
    </row>
    <row r="28" spans="1:3">
      <c r="A28" s="47" t="s">
        <v>506</v>
      </c>
      <c r="B28" s="44" t="s">
        <v>505</v>
      </c>
      <c r="C28" s="39" t="s">
        <v>463</v>
      </c>
    </row>
    <row r="29" spans="1:3">
      <c r="A29" s="44" t="s">
        <v>507</v>
      </c>
      <c r="B29" s="44" t="s">
        <v>180</v>
      </c>
      <c r="C29" s="39" t="s">
        <v>463</v>
      </c>
    </row>
    <row r="30" spans="1:3">
      <c r="A30" s="43" t="s">
        <v>508</v>
      </c>
      <c r="B30" s="44" t="s">
        <v>180</v>
      </c>
      <c r="C30" s="39" t="s">
        <v>463</v>
      </c>
    </row>
    <row r="31" spans="1:3">
      <c r="A31" t="s">
        <v>406</v>
      </c>
      <c r="B31" s="44" t="s">
        <v>509</v>
      </c>
      <c r="C31" s="39" t="s">
        <v>463</v>
      </c>
    </row>
    <row r="32" spans="1:3">
      <c r="A32"/>
      <c r="B32" s="44"/>
      <c r="C32" s="39"/>
    </row>
    <row r="33" spans="1:3">
      <c r="A33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6"/>
      <c r="B36" s="44"/>
      <c r="C36" s="39"/>
    </row>
    <row r="37" spans="1:3">
      <c r="A37" s="46"/>
      <c r="B37" s="44"/>
      <c r="C37" s="39"/>
    </row>
    <row r="38" spans="1:3">
      <c r="A38"/>
      <c r="B38" s="44"/>
      <c r="C38" s="39"/>
    </row>
    <row r="39" spans="1:3">
      <c r="A39" s="46"/>
      <c r="B39" s="44"/>
      <c r="C39" s="39"/>
    </row>
    <row r="40" spans="1:3">
      <c r="A40" s="46"/>
      <c r="B40" s="44"/>
      <c r="C40" s="39"/>
    </row>
    <row r="41" spans="1:3">
      <c r="A41" s="44"/>
      <c r="B41" s="44"/>
      <c r="C41" s="39"/>
    </row>
    <row r="42" spans="1:3">
      <c r="A42" s="44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</row>
    <row r="46" spans="1:3">
      <c r="A46" s="44"/>
      <c r="B46" s="44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6" workbookViewId="0">
      <selection activeCell="A28" sqref="A28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E4">
        <v>31</v>
      </c>
    </row>
    <row r="6" spans="1:6">
      <c r="A6" t="s">
        <v>377</v>
      </c>
    </row>
    <row r="7" spans="1:6">
      <c r="A7" t="s">
        <v>378</v>
      </c>
      <c r="B7" t="s">
        <v>117</v>
      </c>
      <c r="C7" t="s">
        <v>117</v>
      </c>
      <c r="D7" t="s">
        <v>116</v>
      </c>
      <c r="E7">
        <v>246</v>
      </c>
      <c r="F7">
        <v>343</v>
      </c>
    </row>
    <row r="8" spans="1:6">
      <c r="A8" t="s">
        <v>379</v>
      </c>
      <c r="B8" t="s">
        <v>120</v>
      </c>
      <c r="C8" t="s">
        <v>120</v>
      </c>
      <c r="D8" t="s">
        <v>116</v>
      </c>
      <c r="E8">
        <v>232</v>
      </c>
      <c r="F8">
        <v>253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236</v>
      </c>
      <c r="F9">
        <v>246</v>
      </c>
    </row>
    <row r="10" spans="1:6">
      <c r="A10" t="s">
        <v>381</v>
      </c>
      <c r="B10" t="s">
        <v>138</v>
      </c>
      <c r="C10" t="s">
        <v>138</v>
      </c>
      <c r="D10" t="s">
        <v>116</v>
      </c>
      <c r="E10">
        <v>51</v>
      </c>
      <c r="F10">
        <v>54</v>
      </c>
    </row>
    <row r="11" spans="1:6">
      <c r="A11" t="s">
        <v>382</v>
      </c>
      <c r="B11" t="s">
        <v>140</v>
      </c>
      <c r="C11" t="s">
        <v>140</v>
      </c>
      <c r="D11" t="s">
        <v>116</v>
      </c>
      <c r="E11">
        <v>113</v>
      </c>
      <c r="F11">
        <v>62</v>
      </c>
    </row>
    <row r="12" spans="1:6">
      <c r="A12" t="s">
        <v>383</v>
      </c>
      <c r="B12" t="s">
        <v>12</v>
      </c>
      <c r="C12" t="s">
        <v>12</v>
      </c>
      <c r="D12" t="s">
        <v>116</v>
      </c>
      <c r="E12">
        <v>878</v>
      </c>
      <c r="F12">
        <v>958</v>
      </c>
    </row>
    <row r="13" spans="1:6">
      <c r="A13" t="s">
        <v>384</v>
      </c>
      <c r="B13" t="s">
        <v>84</v>
      </c>
      <c r="C13" t="s">
        <v>84</v>
      </c>
      <c r="D13" t="s">
        <v>80</v>
      </c>
      <c r="E13">
        <v>246</v>
      </c>
      <c r="F13">
        <v>294</v>
      </c>
    </row>
    <row r="14" spans="1:6">
      <c r="A14" t="s">
        <v>385</v>
      </c>
      <c r="B14" t="s">
        <v>385</v>
      </c>
      <c r="C14" t="s">
        <v>91</v>
      </c>
      <c r="D14" t="s">
        <v>80</v>
      </c>
      <c r="E14">
        <v>12</v>
      </c>
      <c r="F14">
        <v>12</v>
      </c>
    </row>
    <row r="15" spans="1:6">
      <c r="A15" t="s">
        <v>386</v>
      </c>
      <c r="B15" t="s">
        <v>387</v>
      </c>
      <c r="C15" t="s">
        <v>92</v>
      </c>
      <c r="D15" t="s">
        <v>80</v>
      </c>
      <c r="E15">
        <v>60</v>
      </c>
      <c r="F15">
        <v>84</v>
      </c>
    </row>
    <row r="16" spans="1:6">
      <c r="A16" t="s">
        <v>388</v>
      </c>
      <c r="B16" t="s">
        <v>113</v>
      </c>
      <c r="C16" t="s">
        <v>113</v>
      </c>
      <c r="D16" t="s">
        <v>80</v>
      </c>
      <c r="E16">
        <v>11</v>
      </c>
      <c r="F16">
        <v>17</v>
      </c>
    </row>
    <row r="17" spans="1:6">
      <c r="A17" t="s">
        <v>389</v>
      </c>
      <c r="B17" t="s">
        <v>101</v>
      </c>
      <c r="C17" t="s">
        <v>101</v>
      </c>
      <c r="D17" t="s">
        <v>80</v>
      </c>
      <c r="E17">
        <v>160</v>
      </c>
      <c r="F17">
        <v>187</v>
      </c>
    </row>
    <row r="18" spans="1:6">
      <c r="A18" t="s">
        <v>390</v>
      </c>
      <c r="B18" t="s">
        <v>98</v>
      </c>
      <c r="C18" t="s">
        <v>98</v>
      </c>
      <c r="D18" t="s">
        <v>80</v>
      </c>
      <c r="E18">
        <v>144</v>
      </c>
      <c r="F18">
        <v>113</v>
      </c>
    </row>
    <row r="19" spans="1:6">
      <c r="A19" t="s">
        <v>391</v>
      </c>
      <c r="D19" t="s">
        <v>80</v>
      </c>
      <c r="F19">
        <v>42</v>
      </c>
    </row>
    <row r="20" spans="1:6">
      <c r="A20" t="s">
        <v>392</v>
      </c>
      <c r="D20" t="s">
        <v>80</v>
      </c>
      <c r="E20">
        <v>1511</v>
      </c>
      <c r="F20">
        <v>1707</v>
      </c>
    </row>
    <row r="21" spans="1:6">
      <c r="A21" t="s">
        <v>393</v>
      </c>
      <c r="D21" t="s">
        <v>80</v>
      </c>
    </row>
    <row r="22" spans="1:6">
      <c r="A22" t="s">
        <v>394</v>
      </c>
      <c r="B22" t="s">
        <v>151</v>
      </c>
      <c r="C22" t="s">
        <v>151</v>
      </c>
      <c r="D22" t="s">
        <v>141</v>
      </c>
      <c r="E22">
        <v>149</v>
      </c>
      <c r="F22">
        <v>183</v>
      </c>
    </row>
    <row r="23" spans="1:6">
      <c r="A23" t="s">
        <v>395</v>
      </c>
      <c r="B23" t="s">
        <v>146</v>
      </c>
      <c r="C23" t="s">
        <v>146</v>
      </c>
      <c r="D23" t="s">
        <v>141</v>
      </c>
      <c r="E23">
        <v>396</v>
      </c>
      <c r="F23">
        <v>4</v>
      </c>
    </row>
    <row r="24" spans="1:6">
      <c r="A24" t="s">
        <v>396</v>
      </c>
      <c r="B24" t="s">
        <v>163</v>
      </c>
      <c r="C24" t="s">
        <v>163</v>
      </c>
      <c r="D24" t="s">
        <v>141</v>
      </c>
      <c r="E24">
        <v>213</v>
      </c>
      <c r="F24">
        <v>211</v>
      </c>
    </row>
    <row r="25" spans="1:6">
      <c r="A25" t="s">
        <v>397</v>
      </c>
      <c r="B25" t="s">
        <v>13</v>
      </c>
      <c r="C25" t="s">
        <v>13</v>
      </c>
      <c r="D25" t="s">
        <v>141</v>
      </c>
      <c r="E25">
        <v>20</v>
      </c>
      <c r="F25">
        <v>21</v>
      </c>
    </row>
    <row r="26" spans="1:6">
      <c r="A26" t="s">
        <v>398</v>
      </c>
      <c r="B26" t="s">
        <v>13</v>
      </c>
      <c r="C26" t="s">
        <v>13</v>
      </c>
      <c r="D26" t="s">
        <v>141</v>
      </c>
      <c r="E26">
        <v>778</v>
      </c>
      <c r="F26">
        <v>419</v>
      </c>
    </row>
    <row r="27" spans="1:6">
      <c r="A27" t="s">
        <v>399</v>
      </c>
      <c r="B27" t="s">
        <v>146</v>
      </c>
      <c r="C27" t="s">
        <v>146</v>
      </c>
      <c r="D27" t="s">
        <v>141</v>
      </c>
      <c r="E27">
        <v>5</v>
      </c>
      <c r="F27">
        <v>399</v>
      </c>
    </row>
    <row r="28" spans="1:6">
      <c r="A28" t="s">
        <v>400</v>
      </c>
      <c r="B28" t="s">
        <v>401</v>
      </c>
      <c r="C28" t="s">
        <v>161</v>
      </c>
      <c r="D28" t="s">
        <v>141</v>
      </c>
      <c r="E28">
        <v>379</v>
      </c>
      <c r="F28">
        <v>462</v>
      </c>
    </row>
    <row r="29" spans="1:6">
      <c r="A29" t="s">
        <v>402</v>
      </c>
      <c r="B29" t="s">
        <v>180</v>
      </c>
      <c r="C29" t="s">
        <v>180</v>
      </c>
      <c r="D29" t="s">
        <v>165</v>
      </c>
      <c r="E29">
        <v>179</v>
      </c>
      <c r="F29">
        <v>202</v>
      </c>
    </row>
    <row r="30" spans="1:6">
      <c r="A30" t="s">
        <v>403</v>
      </c>
      <c r="D30" t="s">
        <v>141</v>
      </c>
      <c r="F30">
        <v>4</v>
      </c>
    </row>
    <row r="31" spans="1:6">
      <c r="A31" t="s">
        <v>404</v>
      </c>
      <c r="B31" t="s">
        <v>164</v>
      </c>
      <c r="C31" t="s">
        <v>164</v>
      </c>
      <c r="D31" t="s">
        <v>141</v>
      </c>
      <c r="E31">
        <v>1341</v>
      </c>
      <c r="F31">
        <v>1486</v>
      </c>
    </row>
    <row r="32" spans="1:6">
      <c r="A32" t="s">
        <v>405</v>
      </c>
      <c r="B32" t="s">
        <v>180</v>
      </c>
      <c r="C32" t="s">
        <v>180</v>
      </c>
      <c r="D32" t="s">
        <v>165</v>
      </c>
    </row>
    <row r="33" spans="1:6">
      <c r="A33" t="s">
        <v>406</v>
      </c>
      <c r="D33" t="s">
        <v>141</v>
      </c>
      <c r="E33">
        <v>173</v>
      </c>
      <c r="F33">
        <v>164</v>
      </c>
    </row>
    <row r="34" spans="1:6">
      <c r="A34" t="s">
        <v>407</v>
      </c>
      <c r="B34" t="s">
        <v>195</v>
      </c>
      <c r="C34" t="s">
        <v>195</v>
      </c>
      <c r="D34" t="s">
        <v>181</v>
      </c>
    </row>
    <row r="35" spans="1:6">
      <c r="A35" t="s">
        <v>408</v>
      </c>
      <c r="D35" t="s">
        <v>181</v>
      </c>
    </row>
    <row r="36" spans="1:6">
      <c r="A36" t="s">
        <v>409</v>
      </c>
      <c r="B36" t="s">
        <v>182</v>
      </c>
      <c r="C36" t="s">
        <v>182</v>
      </c>
      <c r="D36" t="s">
        <v>181</v>
      </c>
      <c r="E36">
        <v>617</v>
      </c>
      <c r="F36">
        <v>631</v>
      </c>
    </row>
    <row r="37" spans="1:6">
      <c r="A37" t="s">
        <v>410</v>
      </c>
      <c r="B37" t="s">
        <v>411</v>
      </c>
      <c r="C37" t="s">
        <v>192</v>
      </c>
      <c r="D37" t="s">
        <v>181</v>
      </c>
      <c r="E37">
        <v>-9</v>
      </c>
      <c r="F37">
        <v>-9</v>
      </c>
    </row>
    <row r="38" spans="1:6">
      <c r="A38" t="s">
        <v>412</v>
      </c>
      <c r="B38" t="s">
        <v>187</v>
      </c>
      <c r="C38" t="s">
        <v>187</v>
      </c>
      <c r="D38" t="s">
        <v>181</v>
      </c>
      <c r="E38">
        <v>-200</v>
      </c>
      <c r="F38">
        <v>-174</v>
      </c>
    </row>
    <row r="39" spans="1:6">
      <c r="A39" t="s">
        <v>413</v>
      </c>
      <c r="B39" t="s">
        <v>189</v>
      </c>
      <c r="C39" t="s">
        <v>189</v>
      </c>
      <c r="D39" t="s">
        <v>181</v>
      </c>
      <c r="E39">
        <v>-411</v>
      </c>
      <c r="F39">
        <v>-391</v>
      </c>
    </row>
    <row r="40" spans="1:6">
      <c r="A40" t="s">
        <v>414</v>
      </c>
      <c r="B40" t="s">
        <v>195</v>
      </c>
      <c r="C40" t="s">
        <v>195</v>
      </c>
      <c r="D40" t="s">
        <v>181</v>
      </c>
      <c r="E40">
        <v>-3</v>
      </c>
      <c r="F40">
        <v>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4" workbookViewId="0">
      <selection activeCell="A26" sqref="A26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415</v>
      </c>
    </row>
    <row r="3" spans="1:6">
      <c r="A3" t="s">
        <v>416</v>
      </c>
    </row>
    <row r="4" spans="1:6">
      <c r="E4">
        <v>31</v>
      </c>
    </row>
    <row r="6" spans="1:6">
      <c r="A6" t="s">
        <v>417</v>
      </c>
      <c r="B6" t="s">
        <v>418</v>
      </c>
      <c r="C6" t="s">
        <v>26</v>
      </c>
      <c r="D6" t="s">
        <v>418</v>
      </c>
    </row>
    <row r="7" spans="1:6">
      <c r="A7" t="s">
        <v>419</v>
      </c>
      <c r="B7" t="s">
        <v>418</v>
      </c>
      <c r="C7" t="s">
        <v>26</v>
      </c>
      <c r="D7" t="s">
        <v>418</v>
      </c>
      <c r="E7">
        <v>1044</v>
      </c>
      <c r="F7">
        <v>1096</v>
      </c>
    </row>
    <row r="8" spans="1:6">
      <c r="A8" t="s">
        <v>420</v>
      </c>
      <c r="B8" t="s">
        <v>418</v>
      </c>
      <c r="C8" t="s">
        <v>26</v>
      </c>
      <c r="D8" t="s">
        <v>418</v>
      </c>
      <c r="E8">
        <v>281</v>
      </c>
      <c r="F8">
        <v>290</v>
      </c>
    </row>
    <row r="9" spans="1:6">
      <c r="A9" t="s">
        <v>421</v>
      </c>
      <c r="B9" t="s">
        <v>422</v>
      </c>
      <c r="C9" t="s">
        <v>423</v>
      </c>
      <c r="D9" t="s">
        <v>418</v>
      </c>
      <c r="E9">
        <v>-1325</v>
      </c>
      <c r="F9">
        <v>-1386</v>
      </c>
    </row>
    <row r="10" spans="1:6">
      <c r="A10" t="s">
        <v>424</v>
      </c>
      <c r="B10" t="s">
        <v>27</v>
      </c>
      <c r="C10" t="s">
        <v>27</v>
      </c>
      <c r="D10" t="s">
        <v>418</v>
      </c>
    </row>
    <row r="11" spans="1:6">
      <c r="A11" t="s">
        <v>419</v>
      </c>
      <c r="B11" t="s">
        <v>418</v>
      </c>
      <c r="C11" t="s">
        <v>26</v>
      </c>
      <c r="D11" t="s">
        <v>418</v>
      </c>
      <c r="E11">
        <v>950</v>
      </c>
      <c r="F11">
        <v>968</v>
      </c>
    </row>
    <row r="12" spans="1:6">
      <c r="A12" t="s">
        <v>420</v>
      </c>
      <c r="B12" t="s">
        <v>418</v>
      </c>
      <c r="C12" t="s">
        <v>26</v>
      </c>
      <c r="D12" t="s">
        <v>418</v>
      </c>
      <c r="E12">
        <v>194</v>
      </c>
      <c r="F12">
        <v>207</v>
      </c>
    </row>
    <row r="13" spans="1:6">
      <c r="A13" t="s">
        <v>425</v>
      </c>
      <c r="B13" t="s">
        <v>422</v>
      </c>
      <c r="C13" t="s">
        <v>423</v>
      </c>
      <c r="D13" t="s">
        <v>418</v>
      </c>
      <c r="E13">
        <v>1144</v>
      </c>
      <c r="F13">
        <v>1175</v>
      </c>
    </row>
    <row r="14" spans="1:6">
      <c r="A14" t="s">
        <v>426</v>
      </c>
      <c r="B14" t="s">
        <v>427</v>
      </c>
      <c r="C14" t="s">
        <v>32</v>
      </c>
      <c r="D14" t="s">
        <v>418</v>
      </c>
      <c r="E14">
        <v>181</v>
      </c>
      <c r="F14">
        <v>211</v>
      </c>
    </row>
    <row r="15" spans="1:6">
      <c r="A15" t="s">
        <v>428</v>
      </c>
      <c r="B15" t="s">
        <v>36</v>
      </c>
      <c r="C15" t="s">
        <v>36</v>
      </c>
      <c r="D15" t="s">
        <v>418</v>
      </c>
      <c r="E15">
        <v>225</v>
      </c>
      <c r="F15">
        <v>239</v>
      </c>
    </row>
    <row r="16" spans="1:6">
      <c r="A16" t="s">
        <v>429</v>
      </c>
      <c r="B16" t="s">
        <v>37</v>
      </c>
      <c r="C16" t="s">
        <v>37</v>
      </c>
      <c r="D16" t="s">
        <v>418</v>
      </c>
      <c r="E16">
        <v>48</v>
      </c>
      <c r="F16">
        <v>64</v>
      </c>
    </row>
    <row r="17" spans="1:6">
      <c r="A17" t="s">
        <v>430</v>
      </c>
      <c r="B17" t="s">
        <v>431</v>
      </c>
      <c r="C17" t="s">
        <v>33</v>
      </c>
      <c r="D17" t="s">
        <v>418</v>
      </c>
      <c r="E17">
        <v>17</v>
      </c>
      <c r="F17">
        <v>31</v>
      </c>
    </row>
    <row r="18" spans="1:6">
      <c r="A18" t="s">
        <v>432</v>
      </c>
      <c r="B18" t="s">
        <v>431</v>
      </c>
      <c r="C18" t="s">
        <v>33</v>
      </c>
      <c r="D18" t="s">
        <v>418</v>
      </c>
      <c r="E18">
        <v>9</v>
      </c>
      <c r="F18">
        <v>28</v>
      </c>
    </row>
    <row r="19" spans="1:6">
      <c r="A19" t="s">
        <v>433</v>
      </c>
      <c r="D19" t="s">
        <v>418</v>
      </c>
      <c r="F19">
        <v>56</v>
      </c>
    </row>
    <row r="20" spans="1:6">
      <c r="A20" t="s">
        <v>434</v>
      </c>
      <c r="D20" t="s">
        <v>418</v>
      </c>
      <c r="E20">
        <v>-118</v>
      </c>
      <c r="F20">
        <v>-207</v>
      </c>
    </row>
    <row r="21" spans="1:6">
      <c r="A21" t="s">
        <v>435</v>
      </c>
      <c r="B21" t="s">
        <v>51</v>
      </c>
      <c r="C21" t="s">
        <v>51</v>
      </c>
      <c r="D21" t="s">
        <v>418</v>
      </c>
      <c r="E21">
        <v>9</v>
      </c>
      <c r="F21">
        <v>8</v>
      </c>
    </row>
    <row r="22" spans="1:6">
      <c r="A22" t="s">
        <v>436</v>
      </c>
      <c r="D22" t="s">
        <v>418</v>
      </c>
      <c r="E22">
        <v>-131</v>
      </c>
      <c r="F22">
        <v>-152</v>
      </c>
    </row>
    <row r="23" spans="1:6">
      <c r="A23" t="s">
        <v>437</v>
      </c>
      <c r="B23" t="s">
        <v>438</v>
      </c>
      <c r="C23" t="s">
        <v>58</v>
      </c>
      <c r="D23" t="s">
        <v>418</v>
      </c>
      <c r="E23">
        <v>-17</v>
      </c>
      <c r="F23">
        <v>-37</v>
      </c>
    </row>
    <row r="24" spans="1:6">
      <c r="A24" t="s">
        <v>439</v>
      </c>
      <c r="B24" t="s">
        <v>440</v>
      </c>
      <c r="C24" t="s">
        <v>61</v>
      </c>
      <c r="D24" t="s">
        <v>418</v>
      </c>
      <c r="E24">
        <v>-13</v>
      </c>
      <c r="F24">
        <v>-26</v>
      </c>
    </row>
    <row r="25" spans="1:6">
      <c r="A25" t="s">
        <v>441</v>
      </c>
      <c r="B25" t="s">
        <v>62</v>
      </c>
      <c r="C25" t="s">
        <v>62</v>
      </c>
      <c r="D25" t="s">
        <v>418</v>
      </c>
      <c r="E25">
        <v>-4</v>
      </c>
      <c r="F25">
        <v>-120</v>
      </c>
    </row>
    <row r="26" spans="1:6">
      <c r="A26" t="s">
        <v>442</v>
      </c>
      <c r="B26" t="s">
        <v>50</v>
      </c>
      <c r="C26" t="s">
        <v>50</v>
      </c>
      <c r="D26" t="s">
        <v>418</v>
      </c>
      <c r="F26">
        <v>1</v>
      </c>
    </row>
    <row r="27" spans="1:6">
      <c r="A27" t="s">
        <v>443</v>
      </c>
      <c r="B27" t="s">
        <v>444</v>
      </c>
      <c r="C27" t="s">
        <v>46</v>
      </c>
      <c r="D27" t="s">
        <v>418</v>
      </c>
      <c r="E27">
        <v>-9</v>
      </c>
      <c r="F27">
        <v>93</v>
      </c>
    </row>
    <row r="28" spans="1:6">
      <c r="A28" t="s">
        <v>445</v>
      </c>
      <c r="B28" t="s">
        <v>444</v>
      </c>
      <c r="C28" t="s">
        <v>46</v>
      </c>
      <c r="D28" t="s">
        <v>418</v>
      </c>
      <c r="E28">
        <v>-7</v>
      </c>
      <c r="F28">
        <v>1</v>
      </c>
    </row>
    <row r="29" spans="1:6">
      <c r="A29" t="s">
        <v>446</v>
      </c>
      <c r="B29" t="s">
        <v>447</v>
      </c>
      <c r="C29" t="s">
        <v>70</v>
      </c>
      <c r="D29" t="s">
        <v>418</v>
      </c>
      <c r="E29">
        <v>-16</v>
      </c>
      <c r="F29">
        <v>94</v>
      </c>
    </row>
    <row r="30" spans="1:6">
      <c r="A30" t="s">
        <v>448</v>
      </c>
      <c r="D30" t="s">
        <v>418</v>
      </c>
    </row>
    <row r="31" spans="1:6">
      <c r="A31" t="s">
        <v>449</v>
      </c>
      <c r="D31" t="s">
        <v>418</v>
      </c>
    </row>
    <row r="32" spans="1:6">
      <c r="A32" t="s">
        <v>450</v>
      </c>
      <c r="D32" t="s">
        <v>418</v>
      </c>
      <c r="E32">
        <v>-68</v>
      </c>
      <c r="F32">
        <v>174</v>
      </c>
    </row>
    <row r="33" spans="1:6">
      <c r="A33" t="s">
        <v>451</v>
      </c>
      <c r="D33" t="s">
        <v>418</v>
      </c>
      <c r="E33">
        <v>-16</v>
      </c>
      <c r="F33">
        <v>2</v>
      </c>
    </row>
    <row r="34" spans="1:6">
      <c r="A34" t="s">
        <v>452</v>
      </c>
      <c r="D34" t="s">
        <v>418</v>
      </c>
      <c r="E34">
        <v>-84</v>
      </c>
      <c r="F34">
        <v>176</v>
      </c>
    </row>
    <row r="35" spans="1:6">
      <c r="A35" t="s">
        <v>453</v>
      </c>
      <c r="D35" t="s">
        <v>418</v>
      </c>
    </row>
    <row r="36" spans="1:6">
      <c r="A36" t="s">
        <v>450</v>
      </c>
      <c r="D36" t="s">
        <v>418</v>
      </c>
      <c r="E36">
        <v>-68</v>
      </c>
      <c r="F36">
        <v>174</v>
      </c>
    </row>
    <row r="37" spans="1:6">
      <c r="A37" t="s">
        <v>451</v>
      </c>
      <c r="B37" t="s">
        <v>58</v>
      </c>
      <c r="C37" t="s">
        <v>58</v>
      </c>
      <c r="D37" t="s">
        <v>418</v>
      </c>
      <c r="E37">
        <v>-16</v>
      </c>
      <c r="F37">
        <v>-2</v>
      </c>
    </row>
    <row r="38" spans="1:6">
      <c r="A38" t="s">
        <v>452</v>
      </c>
      <c r="D38" t="s">
        <v>418</v>
      </c>
      <c r="E38">
        <v>-84</v>
      </c>
      <c r="F38">
        <v>176</v>
      </c>
    </row>
    <row r="39" spans="1:6">
      <c r="A39" t="s">
        <v>454</v>
      </c>
      <c r="D39" t="s">
        <v>418</v>
      </c>
    </row>
    <row r="40" spans="1:6">
      <c r="A40" t="s">
        <v>455</v>
      </c>
      <c r="D40" t="s">
        <v>418</v>
      </c>
      <c r="E40">
        <v>427</v>
      </c>
      <c r="F40">
        <v>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E4">
        <v>31</v>
      </c>
    </row>
    <row r="6" spans="1:6">
      <c r="A6" t="s">
        <v>377</v>
      </c>
    </row>
    <row r="7" spans="1:6">
      <c r="A7" t="s">
        <v>378</v>
      </c>
      <c r="B7" t="s">
        <v>456</v>
      </c>
      <c r="C7" t="s">
        <v>315</v>
      </c>
      <c r="D7" t="s">
        <v>457</v>
      </c>
      <c r="E7">
        <v>246</v>
      </c>
      <c r="F7">
        <v>343</v>
      </c>
    </row>
    <row r="8" spans="1:6">
      <c r="A8" t="s">
        <v>379</v>
      </c>
      <c r="B8" t="s">
        <v>263</v>
      </c>
      <c r="C8" t="s">
        <v>263</v>
      </c>
      <c r="D8" t="s">
        <v>458</v>
      </c>
      <c r="E8">
        <v>232</v>
      </c>
      <c r="F8">
        <v>253</v>
      </c>
    </row>
    <row r="9" spans="1:6">
      <c r="A9" t="s">
        <v>380</v>
      </c>
      <c r="B9" t="s">
        <v>261</v>
      </c>
      <c r="C9" t="s">
        <v>261</v>
      </c>
      <c r="E9">
        <v>236</v>
      </c>
      <c r="F9">
        <v>246</v>
      </c>
    </row>
    <row r="10" spans="1:6">
      <c r="A10" t="s">
        <v>381</v>
      </c>
      <c r="B10" t="s">
        <v>276</v>
      </c>
      <c r="C10" t="s">
        <v>276</v>
      </c>
      <c r="D10" t="s">
        <v>458</v>
      </c>
      <c r="E10">
        <v>51</v>
      </c>
      <c r="F10">
        <v>54</v>
      </c>
    </row>
    <row r="11" spans="1:6">
      <c r="A11" t="s">
        <v>382</v>
      </c>
      <c r="B11" t="s">
        <v>276</v>
      </c>
      <c r="C11" t="s">
        <v>276</v>
      </c>
      <c r="D11" t="s">
        <v>458</v>
      </c>
      <c r="E11">
        <v>113</v>
      </c>
      <c r="F11">
        <v>62</v>
      </c>
    </row>
    <row r="12" spans="1:6">
      <c r="A12" t="s">
        <v>383</v>
      </c>
      <c r="B12" t="s">
        <v>276</v>
      </c>
      <c r="C12" t="s">
        <v>276</v>
      </c>
      <c r="E12">
        <v>878</v>
      </c>
      <c r="F12">
        <v>958</v>
      </c>
    </row>
    <row r="13" spans="1:6">
      <c r="A13" t="s">
        <v>384</v>
      </c>
      <c r="B13" t="s">
        <v>236</v>
      </c>
      <c r="C13" t="s">
        <v>236</v>
      </c>
      <c r="D13" t="s">
        <v>458</v>
      </c>
      <c r="E13">
        <v>246</v>
      </c>
      <c r="F13">
        <v>294</v>
      </c>
    </row>
    <row r="14" spans="1:6">
      <c r="A14" t="s">
        <v>385</v>
      </c>
      <c r="E14">
        <v>12</v>
      </c>
      <c r="F14">
        <v>12</v>
      </c>
    </row>
    <row r="15" spans="1:6">
      <c r="A15" t="s">
        <v>386</v>
      </c>
      <c r="B15" t="s">
        <v>289</v>
      </c>
      <c r="C15" t="s">
        <v>289</v>
      </c>
      <c r="D15" t="s">
        <v>459</v>
      </c>
      <c r="E15">
        <v>60</v>
      </c>
      <c r="F15">
        <v>84</v>
      </c>
    </row>
    <row r="16" spans="1:6">
      <c r="A16" t="s">
        <v>388</v>
      </c>
      <c r="E16">
        <v>11</v>
      </c>
      <c r="F16">
        <v>17</v>
      </c>
    </row>
    <row r="17" spans="1:6">
      <c r="A17" t="s">
        <v>389</v>
      </c>
      <c r="B17" t="s">
        <v>269</v>
      </c>
      <c r="C17" t="s">
        <v>269</v>
      </c>
      <c r="E17">
        <v>160</v>
      </c>
      <c r="F17">
        <v>187</v>
      </c>
    </row>
    <row r="18" spans="1:6">
      <c r="A18" t="s">
        <v>390</v>
      </c>
      <c r="B18" t="s">
        <v>266</v>
      </c>
      <c r="C18" t="s">
        <v>266</v>
      </c>
      <c r="E18">
        <v>144</v>
      </c>
      <c r="F18">
        <v>113</v>
      </c>
    </row>
    <row r="19" spans="1:6">
      <c r="A19" t="s">
        <v>391</v>
      </c>
      <c r="B19" t="s">
        <v>244</v>
      </c>
      <c r="C19" t="s">
        <v>244</v>
      </c>
      <c r="D19" t="s">
        <v>458</v>
      </c>
      <c r="F19">
        <v>42</v>
      </c>
    </row>
    <row r="20" spans="1:6">
      <c r="A20" t="s">
        <v>392</v>
      </c>
      <c r="E20">
        <v>1511</v>
      </c>
      <c r="F20">
        <v>1707</v>
      </c>
    </row>
    <row r="21" spans="1:6">
      <c r="A21" t="s">
        <v>393</v>
      </c>
    </row>
    <row r="22" spans="1:6">
      <c r="A22" t="s">
        <v>394</v>
      </c>
      <c r="B22" t="s">
        <v>275</v>
      </c>
      <c r="C22" t="s">
        <v>275</v>
      </c>
      <c r="E22">
        <v>149</v>
      </c>
      <c r="F22">
        <v>183</v>
      </c>
    </row>
    <row r="23" spans="1:6">
      <c r="A23" t="s">
        <v>395</v>
      </c>
      <c r="B23" t="s">
        <v>302</v>
      </c>
      <c r="C23" t="s">
        <v>302</v>
      </c>
      <c r="D23" t="s">
        <v>457</v>
      </c>
      <c r="E23">
        <v>396</v>
      </c>
      <c r="F23">
        <v>4</v>
      </c>
    </row>
    <row r="24" spans="1:6">
      <c r="A24" t="s">
        <v>396</v>
      </c>
      <c r="B24" t="s">
        <v>277</v>
      </c>
      <c r="C24" t="s">
        <v>277</v>
      </c>
      <c r="D24" t="s">
        <v>458</v>
      </c>
      <c r="E24">
        <v>213</v>
      </c>
      <c r="F24">
        <v>211</v>
      </c>
    </row>
    <row r="25" spans="1:6">
      <c r="A25" t="s">
        <v>397</v>
      </c>
      <c r="D25" t="s">
        <v>458</v>
      </c>
      <c r="E25">
        <v>20</v>
      </c>
      <c r="F25">
        <v>21</v>
      </c>
    </row>
    <row r="26" spans="1:6">
      <c r="A26" t="s">
        <v>398</v>
      </c>
      <c r="D26" t="s">
        <v>458</v>
      </c>
      <c r="E26">
        <v>778</v>
      </c>
      <c r="F26">
        <v>419</v>
      </c>
    </row>
    <row r="27" spans="1:6">
      <c r="A27" t="s">
        <v>399</v>
      </c>
      <c r="D27" t="s">
        <v>458</v>
      </c>
      <c r="E27">
        <v>5</v>
      </c>
      <c r="F27">
        <v>399</v>
      </c>
    </row>
    <row r="28" spans="1:6">
      <c r="A28" t="s">
        <v>400</v>
      </c>
      <c r="D28" t="s">
        <v>458</v>
      </c>
      <c r="E28">
        <v>379</v>
      </c>
      <c r="F28">
        <v>462</v>
      </c>
    </row>
    <row r="29" spans="1:6">
      <c r="A29" t="s">
        <v>402</v>
      </c>
      <c r="B29" t="s">
        <v>277</v>
      </c>
      <c r="C29" t="s">
        <v>277</v>
      </c>
      <c r="D29" t="s">
        <v>458</v>
      </c>
      <c r="E29">
        <v>179</v>
      </c>
      <c r="F29">
        <v>202</v>
      </c>
    </row>
    <row r="30" spans="1:6">
      <c r="A30" t="s">
        <v>403</v>
      </c>
      <c r="D30" t="s">
        <v>458</v>
      </c>
      <c r="F30">
        <v>4</v>
      </c>
    </row>
    <row r="31" spans="1:6">
      <c r="A31" t="s">
        <v>404</v>
      </c>
      <c r="B31" t="s">
        <v>277</v>
      </c>
      <c r="C31" t="s">
        <v>277</v>
      </c>
      <c r="D31" t="s">
        <v>458</v>
      </c>
      <c r="E31">
        <v>1341</v>
      </c>
      <c r="F31">
        <v>1486</v>
      </c>
    </row>
    <row r="32" spans="1:6">
      <c r="A32" t="s">
        <v>405</v>
      </c>
      <c r="D32" t="s">
        <v>458</v>
      </c>
    </row>
    <row r="33" spans="1:6">
      <c r="A33" t="s">
        <v>406</v>
      </c>
      <c r="D33" t="s">
        <v>458</v>
      </c>
      <c r="E33">
        <v>173</v>
      </c>
      <c r="F33">
        <v>164</v>
      </c>
    </row>
    <row r="34" spans="1:6">
      <c r="A34" t="s">
        <v>407</v>
      </c>
      <c r="D34" t="s">
        <v>458</v>
      </c>
    </row>
    <row r="35" spans="1:6">
      <c r="A35" t="s">
        <v>408</v>
      </c>
      <c r="D35" t="s">
        <v>458</v>
      </c>
    </row>
    <row r="36" spans="1:6">
      <c r="A36" t="s">
        <v>409</v>
      </c>
      <c r="D36" t="s">
        <v>458</v>
      </c>
      <c r="E36">
        <v>617</v>
      </c>
      <c r="F36">
        <v>631</v>
      </c>
    </row>
    <row r="37" spans="1:6">
      <c r="A37" t="s">
        <v>410</v>
      </c>
      <c r="D37" t="s">
        <v>458</v>
      </c>
      <c r="E37">
        <v>-9</v>
      </c>
      <c r="F37">
        <v>-9</v>
      </c>
    </row>
    <row r="38" spans="1:6">
      <c r="A38" t="s">
        <v>412</v>
      </c>
      <c r="D38" t="s">
        <v>458</v>
      </c>
      <c r="E38">
        <v>-200</v>
      </c>
      <c r="F38">
        <v>-174</v>
      </c>
    </row>
    <row r="39" spans="1:6">
      <c r="A39" t="s">
        <v>413</v>
      </c>
      <c r="D39" t="s">
        <v>458</v>
      </c>
      <c r="E39">
        <v>-411</v>
      </c>
      <c r="F39">
        <v>-391</v>
      </c>
    </row>
    <row r="40" spans="1:6">
      <c r="A40" t="s">
        <v>414</v>
      </c>
      <c r="D40" t="s">
        <v>458</v>
      </c>
      <c r="E40">
        <v>-3</v>
      </c>
      <c r="F40">
        <v>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1023F0-2BFB-4048-AD14-B506B4AE7D3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58A44F-5D6A-406A-89F5-7328B3D918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CE1675-51FC-4B56-9518-2252C031D5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2021-10-28T05:41:34Z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