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09" i="1" l="1"/>
  <c r="F209" i="1"/>
  <c r="G181" i="1"/>
  <c r="G184" i="1"/>
  <c r="F181" i="1"/>
  <c r="F184" i="1"/>
  <c r="G102" i="1"/>
  <c r="F102" i="1"/>
  <c r="G89" i="1"/>
  <c r="F89" i="1"/>
  <c r="G36" i="1"/>
  <c r="F36" i="1"/>
  <c r="F34" i="1"/>
  <c r="G24" i="1"/>
  <c r="F24" i="1"/>
  <c r="G432" i="1" l="1"/>
  <c r="G433" i="1" s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N382" i="1"/>
  <c r="O381" i="1"/>
  <c r="N381" i="1"/>
  <c r="M381" i="1"/>
  <c r="L381" i="1"/>
  <c r="K381" i="1"/>
  <c r="J381" i="1"/>
  <c r="O375" i="1"/>
  <c r="N375" i="1"/>
  <c r="M375" i="1"/>
  <c r="L375" i="1"/>
  <c r="K375" i="1"/>
  <c r="J375" i="1"/>
  <c r="F375" i="1"/>
  <c r="H373" i="1"/>
  <c r="L371" i="1"/>
  <c r="N370" i="1"/>
  <c r="J369" i="1"/>
  <c r="H369" i="1"/>
  <c r="L368" i="1"/>
  <c r="N366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G12" i="1" s="1"/>
  <c r="F98" i="1"/>
  <c r="F100" i="1" s="1"/>
  <c r="F128" i="1" s="1"/>
  <c r="F7" i="1" s="1"/>
  <c r="F12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7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G11" i="1"/>
  <c r="F11" i="1"/>
  <c r="O10" i="1"/>
  <c r="N10" i="1"/>
  <c r="N376" i="1" s="1"/>
  <c r="M10" i="1"/>
  <c r="L10" i="1"/>
  <c r="K10" i="1"/>
  <c r="J10" i="1"/>
  <c r="I10" i="1"/>
  <c r="H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F384" i="1" l="1"/>
  <c r="F13" i="1"/>
  <c r="F14" i="1" s="1"/>
  <c r="F377" i="1"/>
  <c r="F376" i="1"/>
  <c r="F353" i="1"/>
  <c r="F355" i="1" s="1"/>
  <c r="F357" i="1" s="1"/>
  <c r="F385" i="1"/>
  <c r="G366" i="1"/>
  <c r="G353" i="1"/>
  <c r="G355" i="1" s="1"/>
  <c r="G357" i="1" s="1"/>
  <c r="G385" i="1"/>
  <c r="F383" i="1"/>
  <c r="F382" i="1"/>
  <c r="F366" i="1"/>
  <c r="G383" i="1"/>
  <c r="G382" i="1"/>
  <c r="J368" i="1"/>
  <c r="J372" i="1"/>
  <c r="J377" i="1"/>
  <c r="H378" i="1"/>
  <c r="F381" i="1"/>
  <c r="L382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65" i="1"/>
  <c r="J378" i="1"/>
  <c r="I365" i="1"/>
  <c r="M368" i="1"/>
  <c r="M372" i="1"/>
  <c r="I375" i="1"/>
  <c r="G376" i="1"/>
  <c r="O376" i="1"/>
  <c r="M377" i="1"/>
  <c r="K378" i="1"/>
  <c r="I381" i="1"/>
  <c r="O382" i="1"/>
  <c r="K384" i="1"/>
  <c r="L372" i="1"/>
  <c r="H375" i="1"/>
  <c r="H381" i="1"/>
  <c r="F363" i="1"/>
  <c r="N368" i="1"/>
  <c r="N372" i="1"/>
  <c r="H376" i="1"/>
  <c r="N377" i="1"/>
  <c r="L378" i="1"/>
  <c r="H382" i="1"/>
  <c r="J384" i="1"/>
  <c r="G363" i="1"/>
  <c r="O368" i="1"/>
  <c r="O372" i="1"/>
  <c r="I376" i="1"/>
  <c r="G377" i="1"/>
  <c r="O377" i="1"/>
  <c r="M378" i="1"/>
  <c r="I382" i="1"/>
  <c r="F44" i="1"/>
  <c r="H363" i="1"/>
  <c r="G13" i="1"/>
  <c r="G14" i="1" s="1"/>
  <c r="G44" i="1"/>
  <c r="I363" i="1"/>
  <c r="G378" i="1" l="1"/>
  <c r="G370" i="1"/>
  <c r="G59" i="1"/>
  <c r="G67" i="1" s="1"/>
  <c r="G71" i="1" s="1"/>
  <c r="F378" i="1"/>
  <c r="F59" i="1"/>
  <c r="F67" i="1" s="1"/>
  <c r="F71" i="1" s="1"/>
  <c r="F370" i="1"/>
  <c r="F373" i="1" l="1"/>
  <c r="F83" i="1"/>
  <c r="F6" i="1"/>
  <c r="F372" i="1"/>
  <c r="G373" i="1"/>
  <c r="G83" i="1"/>
  <c r="G372" i="1"/>
  <c r="G6" i="1"/>
  <c r="G371" i="1" l="1"/>
  <c r="G365" i="1"/>
  <c r="F371" i="1"/>
  <c r="F365" i="1"/>
</calcChain>
</file>

<file path=xl/sharedStrings.xml><?xml version="1.0" encoding="utf-8"?>
<sst xmlns="http://schemas.openxmlformats.org/spreadsheetml/2006/main" count="1040" uniqueCount="569">
  <si>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</si>
  <si>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</si>
  <si>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</si>
  <si>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</si>
  <si>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</si>
  <si>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</si>
  <si>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</si>
  <si>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</si>
  <si>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</si>
  <si>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</si>
  <si>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</si>
  <si>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</si>
  <si>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</si>
  <si>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</si>
  <si>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</si>
  <si>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</si>
  <si>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</si>
  <si>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</si>
  <si>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</si>
  <si>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</si>
  <si>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</si>
  <si>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</si>
  <si>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</si>
  <si>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</si>
  <si>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</si>
  <si>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</si>
  <si>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</si>
  <si>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</si>
  <si>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</si>
  <si>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</si>
  <si>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</si>
  <si>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</si>
  <si>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</si>
  <si>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</si>
  <si>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</si>
  <si>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</si>
  <si>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</si>
  <si>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</si>
  <si>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</si>
  <si>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</si>
  <si>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</si>
  <si>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</si>
  <si>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</si>
  <si>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</si>
  <si>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</si>
  <si>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</si>
  <si>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</si>
  <si>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</si>
  <si>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</si>
  <si>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</si>
  <si>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</si>
  <si>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</si>
  <si>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</si>
  <si>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</si>
  <si>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</si>
  <si>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</si>
  <si>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</si>
  <si>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</si>
  <si>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</si>
  <si>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</si>
  <si>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</si>
  <si>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</si>
  <si>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</si>
  <si>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</si>
  <si>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</si>
  <si>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</si>
  <si>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</si>
  <si>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</si>
  <si>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</si>
  <si>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</si>
  <si>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</si>
  <si>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</si>
  <si>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</si>
  <si>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</si>
  <si>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</si>
  <si>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</si>
  <si>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</si>
  <si>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</si>
  <si>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</si>
  <si>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</si>
  <si>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</si>
  <si>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</si>
  <si>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</si>
  <si>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</si>
  <si>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</si>
  <si>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</si>
  <si>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</si>
  <si>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</si>
  <si>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</si>
  <si>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</si>
  <si>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</si>
  <si>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</si>
  <si>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</si>
  <si>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</si>
  <si>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</si>
  <si>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</si>
  <si>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</si>
  <si>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</si>
  <si>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</si>
  <si>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</si>
  <si>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</si>
  <si>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</si>
  <si>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</si>
  <si>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</si>
  <si>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</si>
  <si>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</si>
  <si>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</si>
  <si>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</si>
  <si>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</si>
  <si>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</si>
  <si>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</si>
  <si>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</si>
  <si>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</si>
  <si>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</si>
  <si>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</si>
  <si>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</si>
  <si>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</si>
  <si>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</si>
  <si>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</si>
  <si>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</si>
  <si>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</si>
  <si>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</si>
  <si>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</si>
  <si>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</si>
  <si>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</si>
  <si>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</si>
  <si>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</si>
  <si>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</si>
  <si>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</si>
  <si>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</si>
  <si>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</si>
  <si>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</si>
  <si>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</si>
  <si>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</si>
  <si>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</si>
  <si>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</si>
  <si>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</si>
  <si>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</si>
  <si>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</si>
  <si>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</si>
  <si>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</si>
  <si>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</si>
  <si>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</si>
  <si>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</si>
  <si>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</si>
  <si>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</si>
  <si>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</si>
  <si>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</si>
  <si>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</si>
  <si>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</si>
  <si>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</si>
  <si>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</si>
  <si>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</si>
  <si>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</si>
  <si>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</si>
  <si>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</si>
  <si>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</si>
  <si>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</si>
  <si>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</si>
  <si>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</si>
  <si>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</si>
  <si>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</si>
  <si>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</si>
  <si>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</si>
  <si>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</si>
  <si>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</si>
  <si>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</si>
  <si>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</si>
  <si>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</si>
  <si>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</si>
  <si>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</si>
  <si>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</si>
  <si>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</si>
  <si>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</si>
  <si>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</si>
  <si>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</si>
  <si>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</si>
  <si>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</si>
  <si>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</si>
  <si>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</si>
  <si>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</si>
  <si>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</si>
  <si>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</si>
  <si>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</si>
  <si>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</si>
  <si>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</si>
  <si>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</si>
  <si>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</si>
  <si>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</si>
  <si>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</si>
  <si>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</si>
  <si>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</si>
  <si>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</si>
  <si>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</si>
  <si>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</si>
  <si>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</si>
  <si>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</si>
  <si>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</si>
  <si>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</si>
  <si>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</si>
  <si>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</si>
  <si>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</si>
  <si>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</si>
  <si>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</si>
  <si>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</si>
  <si>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</si>
  <si>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</si>
  <si>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</si>
  <si>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</si>
  <si>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</si>
  <si>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</si>
  <si>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</si>
  <si>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</si>
  <si>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</si>
  <si>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</si>
  <si>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</si>
  <si>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</si>
  <si>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</si>
  <si>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</si>
  <si>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</si>
  <si>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</si>
  <si>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</si>
  <si>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</si>
  <si>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</si>
  <si>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</si>
  <si>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</si>
  <si>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</si>
  <si>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</si>
  <si>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</si>
  <si>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</si>
  <si>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</si>
  <si>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</si>
  <si>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</si>
  <si>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</si>
  <si>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</si>
  <si>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</si>
  <si>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</si>
  <si>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</si>
  <si>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</si>
  <si>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</si>
  <si>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</si>
  <si>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</si>
  <si>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</si>
  <si>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</si>
  <si>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</si>
  <si>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</si>
  <si>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</si>
  <si>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</si>
  <si>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</si>
  <si>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</si>
  <si>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</si>
  <si>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</si>
  <si>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</si>
  <si>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</si>
  <si>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</si>
  <si>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</si>
  <si>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</si>
  <si>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</si>
  <si>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</si>
  <si>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</si>
  <si>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</si>
  <si>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</si>
  <si>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</si>
  <si>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</si>
  <si>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</si>
  <si>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</si>
  <si>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</si>
  <si>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</si>
  <si>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</si>
  <si>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</si>
  <si>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</si>
  <si>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</si>
  <si>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</si>
  <si>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</si>
  <si>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</si>
  <si>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</si>
  <si>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</si>
  <si>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</si>
  <si>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</si>
  <si>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</si>
  <si>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</si>
  <si>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</si>
  <si>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</si>
  <si>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</si>
  <si>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</si>
  <si>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</si>
  <si>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</si>
  <si>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</si>
  <si>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</si>
  <si>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</si>
  <si>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</si>
  <si>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</si>
  <si>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</si>
  <si>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</si>
  <si>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</si>
  <si>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</si>
  <si>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</si>
  <si>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</si>
  <si>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</si>
  <si>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</si>
  <si>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</si>
  <si>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</si>
  <si>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</si>
  <si>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</si>
  <si>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</si>
  <si>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</si>
  <si>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</si>
  <si>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</si>
  <si>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</si>
  <si>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</si>
  <si>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</si>
  <si>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</si>
  <si>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</si>
  <si>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</si>
  <si>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</si>
  <si>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</si>
  <si>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</si>
  <si>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</si>
  <si>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</si>
  <si>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</si>
  <si>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</si>
  <si>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</si>
  <si>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</si>
  <si>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</si>
  <si>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</si>
  <si>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</si>
  <si>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</si>
  <si>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</si>
  <si>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</si>
  <si>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</si>
  <si>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</si>
  <si>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</si>
  <si>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</si>
  <si>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</si>
  <si>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</si>
  <si>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</si>
  <si>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</si>
  <si>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</si>
  <si>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</si>
  <si>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</si>
  <si>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</si>
  <si>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</si>
  <si>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</si>
  <si>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</si>
  <si>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</si>
  <si>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</si>
  <si>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</si>
  <si>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</si>
  <si>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</si>
  <si>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</si>
  <si>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</si>
  <si>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</si>
  <si>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</si>
  <si>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</si>
  <si>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</si>
  <si>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</si>
  <si>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</si>
  <si>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</si>
  <si>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</si>
  <si>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</si>
  <si>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</si>
  <si>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</si>
  <si>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</si>
  <si>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</si>
  <si>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</si>
  <si>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</si>
  <si>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</si>
  <si>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</si>
  <si>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</si>
  <si>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</si>
  <si>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</si>
  <si>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</si>
  <si>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</si>
  <si>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</si>
  <si>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CONSOLIDATED BALANCE SHEETS</t>
  </si>
  <si>
    <t>(Amounts in thousands, except share data)</t>
  </si>
  <si>
    <t>Assets</t>
  </si>
  <si>
    <t>Current assets:</t>
  </si>
  <si>
    <t>Cash and cash equivalents</t>
  </si>
  <si>
    <t>Accounts and other receivables, net</t>
  </si>
  <si>
    <t>Inventories</t>
  </si>
  <si>
    <t>Prepaid expenses and other current assets</t>
  </si>
  <si>
    <t>Total current assets</t>
  </si>
  <si>
    <t>Property and equipment owned, net</t>
  </si>
  <si>
    <t>Property and Equipment</t>
  </si>
  <si>
    <t>Property held under capital lease, net</t>
  </si>
  <si>
    <t>Goodwill</t>
  </si>
  <si>
    <t>Trademarks, net</t>
  </si>
  <si>
    <t>Other intangible assets, net</t>
  </si>
  <si>
    <t>Other Intangibles</t>
  </si>
  <si>
    <t>Deferred tax assets</t>
  </si>
  <si>
    <t>Other assets</t>
  </si>
  <si>
    <t>Total assets</t>
  </si>
  <si>
    <t>Liabilities and Stockholders Equity</t>
  </si>
  <si>
    <t>Current liabilities:</t>
  </si>
  <si>
    <t>Current portion of obligations under capital leases</t>
  </si>
  <si>
    <t>Accounts payable</t>
  </si>
  <si>
    <t>Accrued salaries and vacation</t>
  </si>
  <si>
    <t>Accruals</t>
  </si>
  <si>
    <t>Accrued insurance</t>
  </si>
  <si>
    <t>Accrued income taxes payable</t>
  </si>
  <si>
    <t>Accrued interest</t>
  </si>
  <si>
    <t>Current portion of income tax receivable agreement payable</t>
  </si>
  <si>
    <t>Other accrued expenses and current liabilities</t>
  </si>
  <si>
    <t>Total current liabilities</t>
  </si>
  <si>
    <t>Revolver loan</t>
  </si>
  <si>
    <t>Obligations under capital leases, net of current portion</t>
  </si>
  <si>
    <t>Other intangible liabilities, net</t>
  </si>
  <si>
    <t>Income tax receivable agreement payable, net of current portion</t>
  </si>
  <si>
    <t>Other noncurrent liabilities</t>
  </si>
  <si>
    <t>Total liabilities</t>
  </si>
  <si>
    <t>Commitments and contingencies (Note 13)</t>
  </si>
  <si>
    <t>Stockholders Equity</t>
  </si>
  <si>
    <t>Preferred stock, $0.01 par value100,000,000 shares authorized; none issued or</t>
  </si>
  <si>
    <t>outstanding</t>
  </si>
  <si>
    <t>Common stock, $0.01 par value200,000,000 shares authorized; 39,009,451 and 38,661,850 shares issued and outstanding</t>
  </si>
  <si>
    <t>Additional paid-in capital</t>
  </si>
  <si>
    <t>Accumulated deficit</t>
  </si>
  <si>
    <t>Total stockholders equity</t>
  </si>
  <si>
    <t>Other Income - net</t>
  </si>
  <si>
    <t>For the Years Ended</t>
  </si>
  <si>
    <t>Revenue</t>
  </si>
  <si>
    <t>Company-operated restaurant revenue</t>
  </si>
  <si>
    <t>Franchise revenue</t>
  </si>
  <si>
    <t>Franchise advertising fee revenue</t>
  </si>
  <si>
    <t>Total revenue</t>
  </si>
  <si>
    <t>Total Cost of Revenue</t>
  </si>
  <si>
    <t>Total Cost of Revenue TODO REMOVE</t>
  </si>
  <si>
    <t>Cost of operations</t>
  </si>
  <si>
    <t>Food and paper costs</t>
  </si>
  <si>
    <t>Labor and related expenses</t>
  </si>
  <si>
    <t>Occupancy and other operating expenses</t>
  </si>
  <si>
    <t>Gain on recovery of insurance proceeds, lost profits</t>
  </si>
  <si>
    <t>Company restaurant expenses</t>
  </si>
  <si>
    <t>General and administrative expenses</t>
  </si>
  <si>
    <t>Legal settlements</t>
  </si>
  <si>
    <t>Franchise expenses</t>
  </si>
  <si>
    <t>Depreciation and amortization</t>
  </si>
  <si>
    <t>Loss on disposal of assets</t>
  </si>
  <si>
    <t>Gain on Disposals</t>
  </si>
  <si>
    <t>Expenses related to fire loss</t>
  </si>
  <si>
    <t>Gain on recovery of insurance proceeds, property, equipment and expenses</t>
  </si>
  <si>
    <t>Recovery of securities lawsuits related legal expenses</t>
  </si>
  <si>
    <t>Asset impairment and closed-store reserves</t>
  </si>
  <si>
    <t>Total expenses</t>
  </si>
  <si>
    <t>Gain on disposition of restaurants</t>
  </si>
  <si>
    <t>(Loss) income from operations</t>
  </si>
  <si>
    <t>Operating Profit</t>
  </si>
  <si>
    <t>Interest expensenet of interest income of $12, $25, and $28 for the years ended December</t>
  </si>
  <si>
    <t>26, 2018, December 27, 2017, and December 28, 2016, respectively</t>
  </si>
  <si>
    <t>Income tax receivable agreement (income) expense</t>
  </si>
  <si>
    <t>(Loss) income before provision for income taxes</t>
  </si>
  <si>
    <t>(Benefit) provision for income taxes</t>
  </si>
  <si>
    <t>Net (loss) income</t>
  </si>
  <si>
    <t>Net (loss) income per share:</t>
  </si>
  <si>
    <t>Basic</t>
  </si>
  <si>
    <t>Diluted</t>
  </si>
  <si>
    <t>Weighted average shares used in computing net (loss) income per share:</t>
  </si>
  <si>
    <t>Balance, December 31, 2015</t>
  </si>
  <si>
    <t>Stock based compensation</t>
  </si>
  <si>
    <t>Operating Activities</t>
  </si>
  <si>
    <t>Issuance of common stock related to restricted shares, net</t>
  </si>
  <si>
    <t>Issuance of common stock upon exercise of stock options</t>
  </si>
  <si>
    <t>Excess income tax benefit related to share-based compensation plans</t>
  </si>
  <si>
    <t>Net income</t>
  </si>
  <si>
    <t>Balance, December 28, 2016</t>
  </si>
  <si>
    <t>Balance, December 27, 2017</t>
  </si>
  <si>
    <t>Cumulative effect of accounting change (see Note 2)</t>
  </si>
  <si>
    <t>Financing Activities</t>
  </si>
  <si>
    <t>Shares repurchased for employee tax withholdings</t>
  </si>
  <si>
    <t>Repurchase of common stock</t>
  </si>
  <si>
    <t>Net loss</t>
  </si>
  <si>
    <t>Cash flows from operating activities</t>
  </si>
  <si>
    <t>Adjustments to reconcile changes in net (loss) income to net cash provided by operating activities:</t>
  </si>
  <si>
    <t>Stock-based compensation expense</t>
  </si>
  <si>
    <t>Impairment of property and equipment</t>
  </si>
  <si>
    <t>Closed-store reserves</t>
  </si>
  <si>
    <t>Amortization of deferred financing costs</t>
  </si>
  <si>
    <t>Amortization of favorable and unfavorable leases, net</t>
  </si>
  <si>
    <t>Deferred income taxes, net</t>
  </si>
  <si>
    <t>Other</t>
  </si>
  <si>
    <t>Changes in operating assets and liabilities:</t>
  </si>
  <si>
    <t>Income taxes receivable/payable</t>
  </si>
  <si>
    <t xml:space="preserve">Adjustment for Income Tax Paid </t>
  </si>
  <si>
    <t>Payment related to tax receivable agreement</t>
  </si>
  <si>
    <t>Other accrued expenses and liabilities</t>
  </si>
  <si>
    <t>Restricted cash</t>
  </si>
  <si>
    <t>Net cash provided by operating activities</t>
  </si>
  <si>
    <t>Cash flows from investing activities</t>
  </si>
  <si>
    <t>Investing Activities</t>
  </si>
  <si>
    <t>Proceeds from disposition of restaurant</t>
  </si>
  <si>
    <t>Proceeds from fire insurance for property and equipment</t>
  </si>
  <si>
    <t>Purchase of property and equipment</t>
  </si>
  <si>
    <t>Net cash flows used in investing activities</t>
  </si>
  <si>
    <t>Cash flows from financing activities</t>
  </si>
  <si>
    <t>Proceeds from borrowings on revolver and term loans</t>
  </si>
  <si>
    <t>Payments on revolver loan</t>
  </si>
  <si>
    <t>Minimum tax withholdings related to net share settlements</t>
  </si>
  <si>
    <t>Proceeds from issuance of common stock upon exercise of stock options, net of expenses</t>
  </si>
  <si>
    <t>Payment of obligations under capital leases</t>
  </si>
  <si>
    <t>Finance Costs</t>
  </si>
  <si>
    <t>Deferred financing costs for revolver loan</t>
  </si>
  <si>
    <t>Repurchases of common stock</t>
  </si>
  <si>
    <t>Net cash flows used in financing activities</t>
  </si>
  <si>
    <t>Increase (decrease) in cash and cash equivalents</t>
  </si>
  <si>
    <t>Cash and cash equivalents, beginning of year</t>
  </si>
  <si>
    <t>Cash and cash equivalents at beginning of period</t>
  </si>
  <si>
    <t>Cash and cash equivalents, end of year</t>
  </si>
  <si>
    <t>Supplemental cash flow information</t>
  </si>
  <si>
    <t>Cash paid for interest, net of capitalized interest</t>
  </si>
  <si>
    <t>Cash paid during the year for income taxes, net</t>
  </si>
  <si>
    <t>Non-cash investing and financing activity</t>
  </si>
  <si>
    <t>Unpaid purchases of property and equipment</t>
  </si>
  <si>
    <t>Schedule of non-cash transactions</t>
  </si>
  <si>
    <t>Original Line Item in the pdf</t>
  </si>
  <si>
    <t>Line item in the accounts Template into which Original line item is mapped</t>
  </si>
  <si>
    <t xml:space="preserve">Person mapping </t>
  </si>
  <si>
    <t>Niyoshi Aithal</t>
  </si>
  <si>
    <t>added value</t>
  </si>
  <si>
    <t>turnover</t>
  </si>
  <si>
    <t>company-operated restaurant revenue</t>
  </si>
  <si>
    <t>franchise revenue</t>
  </si>
  <si>
    <t>franchise advertising fee revenue</t>
  </si>
  <si>
    <t>salaries and wages</t>
  </si>
  <si>
    <t>administrative expenses</t>
  </si>
  <si>
    <t>general and administrative expenses</t>
  </si>
  <si>
    <t>labor and related expenses</t>
  </si>
  <si>
    <t>changed value</t>
  </si>
  <si>
    <t>other operating expenses</t>
  </si>
  <si>
    <t>food and paper costs</t>
  </si>
  <si>
    <t>occupancy and other operating expenses</t>
  </si>
  <si>
    <t>franchise expenses</t>
  </si>
  <si>
    <t>legal settlements</t>
  </si>
  <si>
    <t>impairment</t>
  </si>
  <si>
    <t>asset impairment and closed-store reserves</t>
  </si>
  <si>
    <t>recovery of securities lawsuits related legal expenses</t>
  </si>
  <si>
    <t>interest expense, net</t>
  </si>
  <si>
    <t>loss on disposal of assets</t>
  </si>
  <si>
    <t>deleted value</t>
  </si>
  <si>
    <t>added value and changed sign</t>
  </si>
  <si>
    <t>income tax receivable agreement (income) expense</t>
  </si>
  <si>
    <t>land</t>
  </si>
  <si>
    <t>buildings and improvements</t>
  </si>
  <si>
    <t>other property and equipment</t>
  </si>
  <si>
    <t>construction in progress</t>
  </si>
  <si>
    <t>less: accumulated depreciation and amortization</t>
  </si>
  <si>
    <t>accumulated depreciation and amortisation</t>
  </si>
  <si>
    <t>land and buildings</t>
  </si>
  <si>
    <t>property, plant and equipment</t>
  </si>
  <si>
    <t>intangibles - other</t>
  </si>
  <si>
    <t>other intangible assets, net</t>
  </si>
  <si>
    <t>trademarks, net</t>
  </si>
  <si>
    <t>leased assets</t>
  </si>
  <si>
    <t>property held under capital lease, net</t>
  </si>
  <si>
    <t>current portion of obligations under capital leases</t>
  </si>
  <si>
    <t>tax payable</t>
  </si>
  <si>
    <t>accrued income taxes payable</t>
  </si>
  <si>
    <t>current portion of income tax receivable agreement payable</t>
  </si>
  <si>
    <t>accounts payable</t>
  </si>
  <si>
    <t>accrued salaries and vacation</t>
  </si>
  <si>
    <t>accrued insurance</t>
  </si>
  <si>
    <t>accrued interest</t>
  </si>
  <si>
    <t>other accrued expenses and current liabilities</t>
  </si>
  <si>
    <t>long term debt</t>
  </si>
  <si>
    <t>revolver loan</t>
  </si>
  <si>
    <t>deferred tax liability</t>
  </si>
  <si>
    <t>income tax receivable agreement payable, net of current portion</t>
  </si>
  <si>
    <t>other noncurrent liabilities</t>
  </si>
  <si>
    <t>other intangible liabilities,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</si>
</sst>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Alignment="1">
      <alignment horizontal="left" vertical="center" wrapText="1"/>
    </xf>
    <xf numFmtId="3" fontId="4" fillId="0" borderId="0" xfId="2" applyFill="1" applyAlignment="1">
      <alignment horizontal="left" vertical="center" wrapText="1"/>
    </xf>
    <xf numFmtId="3" fontId="4" fillId="0" borderId="0" xfId="2" applyFill="1"/>
    <xf numFmtId="3" fontId="4" fillId="0" borderId="0" xfId="2"/>
    <xf numFmtId="3" fontId="0" fillId="12" borderId="0" xfId="0" applyFill="1"/>
    <xf numFmtId="3" fontId="0" fillId="0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326-4272-81DD-6A274D9D3F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7B0-4A22-8484-3538D8DD5D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26C-4998-B7D6-CF9CC9B894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839-44D2-AD89-2B094F759D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81D-496B-85FF-5329FF91A7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46-4547-93BA-F44C245165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607-44E7-95B9-451CE53A67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548-4C29-8062-A380071514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A50-4809-8A9A-ECACE8A464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8D5-4C7D-A7AA-458F4F9004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054-496E-8572-C98E302A46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696-48DE-8095-32D2DB6E97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A4B-4E23-B50E-D47942347D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563-4568-B8B7-5E83B4FBFF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CC9-4167-8287-D987E0AC1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-8994</v>
      </c>
      <c r="G6" s="7">
        <f t="shared" ref="G6:O6" si="1">IF(G4=$BF$1,"",G71)</f>
        <v>8619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428181</v>
      </c>
      <c r="G7" s="7">
        <f t="shared" ref="G7:O7" si="2">IF(G4=$BF$1,"",G128)</f>
        <v>421981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22045</v>
      </c>
      <c r="G8" s="7">
        <f t="shared" ref="G8:O8" si="3">IF(G4=$BF$1,"",G161)</f>
        <v>20730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82903</v>
      </c>
      <c r="G9" s="7">
        <f t="shared" ref="G9:O9" si="4">IF(G4=$BF$1,"",G189)</f>
        <v>47325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102087</v>
      </c>
      <c r="G10" s="7">
        <f t="shared" ref="G10:O10" si="5">IF(G4=$BF$1,"",G210)</f>
        <v>120436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265236</v>
      </c>
      <c r="G11" s="7">
        <f t="shared" ref="G11:O11" si="6">IF(G4=$BF$1,"",G227)</f>
        <v>274950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450226</v>
      </c>
      <c r="G12" s="35">
        <f t="shared" ref="G12:O12" si="7">IF(G4=$BF$1,"",SUM(G7:G8))</f>
        <v>442711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450226</v>
      </c>
      <c r="G13" s="35">
        <f t="shared" ref="G13:O13" si="8">IF(G4=$BF$1,"",SUM(G9:G11))</f>
        <v>442711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388835+25771+21222</f>
        <v>435828</v>
      </c>
      <c r="G24">
        <f>376615+25086</f>
        <v>401701</v>
      </c>
      <c r="P24" s="48" t="s">
        <v>518</v>
      </c>
    </row>
    <row r="25" spans="5:16">
      <c r="E25" s="1" t="s">
        <v>27</v>
      </c>
      <c r="F25">
        <v>0</v>
      </c>
      <c r="G25">
        <v>0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435828</v>
      </c>
      <c r="G30" s="7">
        <f>IF(G4=$BF$1,"",G24-G25+ABS(G26)-G27-G28-G29)</f>
        <v>401701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</row>
    <row r="32" spans="5:16">
      <c r="E32" s="1" t="s">
        <v>34</v>
      </c>
      <c r="F32" s="38">
        <v>112417</v>
      </c>
      <c r="G32" s="38">
        <v>106584</v>
      </c>
      <c r="P32" s="48" t="s">
        <v>518</v>
      </c>
    </row>
    <row r="33" spans="5:16">
      <c r="E33" s="1" t="s">
        <v>35</v>
      </c>
    </row>
    <row r="34" spans="5:16">
      <c r="E34" s="1" t="s">
        <v>36</v>
      </c>
      <c r="F34">
        <f>36258+50261</f>
        <v>86519</v>
      </c>
      <c r="G34">
        <v>38523</v>
      </c>
      <c r="P34" s="48" t="s">
        <v>518</v>
      </c>
    </row>
    <row r="35" spans="5:16">
      <c r="E35" s="1" t="s">
        <v>37</v>
      </c>
    </row>
    <row r="36" spans="5:16">
      <c r="E36" s="1" t="s">
        <v>38</v>
      </c>
      <c r="F36">
        <f>111142+91385-8356+24429+278</f>
        <v>218878</v>
      </c>
      <c r="G36">
        <f>109898+85631-1666+3335+799</f>
        <v>197997</v>
      </c>
      <c r="P36" s="48" t="s">
        <v>527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>
        <v>17825</v>
      </c>
      <c r="G40">
        <v>18128</v>
      </c>
    </row>
    <row r="41" spans="5:16">
      <c r="E41" s="1" t="s">
        <v>43</v>
      </c>
    </row>
    <row r="42" spans="5:16">
      <c r="E42" s="1" t="s">
        <v>44</v>
      </c>
      <c r="F42" s="38">
        <v>9650</v>
      </c>
      <c r="G42" s="38">
        <v>33645</v>
      </c>
      <c r="P42" s="48" t="s">
        <v>518</v>
      </c>
    </row>
    <row r="43" spans="5:16">
      <c r="E43" s="6" t="s">
        <v>45</v>
      </c>
      <c r="F43" s="7">
        <f>F32+F33+F34+F35+F36+F37+F38+F39+F40+F41+F42</f>
        <v>445289</v>
      </c>
      <c r="G43" s="7">
        <f>G32+G33+G34+G35+G36+G37+G38+G39+G40+G41+G42</f>
        <v>394877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-9461</v>
      </c>
      <c r="G44" s="7">
        <f>IF(G4=$BF$1,"",G30+G31-G43)</f>
        <v>6824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0"/>
    </row>
    <row r="45" spans="5:16">
      <c r="E45" s="1" t="s">
        <v>47</v>
      </c>
      <c r="F45"/>
      <c r="G45"/>
      <c r="P45" s="48" t="s">
        <v>538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3502</v>
      </c>
      <c r="G49">
        <v>3278</v>
      </c>
      <c r="P49" s="48" t="s">
        <v>527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0</v>
      </c>
      <c r="G52">
        <v>0</v>
      </c>
    </row>
    <row r="53" spans="5:16">
      <c r="E53" s="1" t="s">
        <v>55</v>
      </c>
    </row>
    <row r="54" spans="5:16">
      <c r="E54" s="1" t="s">
        <v>56</v>
      </c>
      <c r="P54" s="49"/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</row>
    <row r="58" spans="5:16">
      <c r="E58" s="12" t="s">
        <v>60</v>
      </c>
      <c r="F58" s="38">
        <v>761</v>
      </c>
      <c r="G58" s="38">
        <v>5570</v>
      </c>
      <c r="P58" s="48" t="s">
        <v>539</v>
      </c>
    </row>
    <row r="59" spans="5:16">
      <c r="E59" s="6" t="s">
        <v>61</v>
      </c>
      <c r="F59" s="7">
        <f>F44+F45+F46+F47+F48-F49-F50-F51+F52-F53+F54+F55-F56+F57+F58</f>
        <v>-12202</v>
      </c>
      <c r="G59" s="7">
        <f>IF(G4=$BF$1,"",G44+G45+G46+G47+G48-G49-G50-G51+G52-G53+G54+G55-G56+G57+G58)</f>
        <v>9116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0"/>
    </row>
    <row r="60" spans="5:16">
      <c r="E60" s="1" t="s">
        <v>62</v>
      </c>
      <c r="F60">
        <v>-3208</v>
      </c>
      <c r="G60">
        <v>497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-8994</v>
      </c>
      <c r="G67" s="7">
        <f>IF(G4=$BF$1,"",SUM(G59,-G60,-ABS(G61),-G62,-G66))</f>
        <v>8619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0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-8994</v>
      </c>
      <c r="G71" s="7">
        <f t="shared" ref="G71:O71" si="14">IF(G4=$BF$1,"",SUM(G67:G70))</f>
        <v>8619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-8994</v>
      </c>
      <c r="G83" s="7">
        <f t="shared" ref="G83:O83" si="15">IF(G4=$BF$1,"",SUM(G71:G82))</f>
        <v>8619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12323+156806</f>
        <v>169129</v>
      </c>
      <c r="G89" s="38">
        <f>12323+124056</f>
        <v>136379</v>
      </c>
      <c r="P89" s="48" t="s">
        <v>518</v>
      </c>
    </row>
    <row r="90" spans="5:16">
      <c r="E90" s="1" t="s">
        <v>82</v>
      </c>
      <c r="F90" s="38">
        <v>2989</v>
      </c>
      <c r="G90" s="38">
        <v>8225</v>
      </c>
      <c r="P90" s="48" t="s">
        <v>518</v>
      </c>
    </row>
    <row r="91" spans="5:16">
      <c r="E91" s="1" t="s">
        <v>83</v>
      </c>
    </row>
    <row r="92" spans="5:16">
      <c r="E92" s="12" t="s">
        <v>84</v>
      </c>
      <c r="F92">
        <v>76061</v>
      </c>
      <c r="G92">
        <v>64712</v>
      </c>
      <c r="P92" s="48" t="s">
        <v>518</v>
      </c>
    </row>
    <row r="93" spans="5:16">
      <c r="E93" s="1" t="s">
        <v>85</v>
      </c>
    </row>
    <row r="94" spans="5:16">
      <c r="E94" s="1" t="s">
        <v>86</v>
      </c>
      <c r="F94" s="38">
        <v>16</v>
      </c>
      <c r="G94" s="38">
        <v>40</v>
      </c>
      <c r="P94" s="48" t="s">
        <v>518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248195</v>
      </c>
      <c r="G98" s="7">
        <f>IF(G4=$BF$1,"",G89+G90+G91+G92+G93+G94+G95+G96)</f>
        <v>209356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0"/>
    </row>
    <row r="99" spans="5:16">
      <c r="E99" s="1" t="s">
        <v>89</v>
      </c>
      <c r="F99" s="38">
        <v>-144034</v>
      </c>
      <c r="G99" s="38">
        <v>-106522</v>
      </c>
      <c r="P99" s="48" t="s">
        <v>518</v>
      </c>
    </row>
    <row r="100" spans="5:16">
      <c r="E100" s="6" t="s">
        <v>90</v>
      </c>
      <c r="F100" s="7">
        <f>F98+F99</f>
        <v>104161</v>
      </c>
      <c r="G100" s="7">
        <f t="shared" ref="G100:O100" si="17">IF(G4=$BF$1,"",G98+G99)</f>
        <v>102834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0"/>
    </row>
    <row r="101" spans="5:16">
      <c r="E101" s="1" t="s">
        <v>91</v>
      </c>
      <c r="F101">
        <v>248674</v>
      </c>
      <c r="G101">
        <v>248674</v>
      </c>
    </row>
    <row r="102" spans="5:16">
      <c r="E102" s="1" t="s">
        <v>92</v>
      </c>
      <c r="F102">
        <f>61888+280</f>
        <v>62168</v>
      </c>
      <c r="G102">
        <f>61888+377</f>
        <v>62265</v>
      </c>
      <c r="P102" s="48" t="s">
        <v>527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310842</v>
      </c>
      <c r="G104" s="7">
        <f t="shared" ref="G104:O104" si="18">IF(G4=$BF$1,"",G101+G102+G103)</f>
        <v>310939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  <c r="F110"/>
      <c r="G110"/>
      <c r="P110" s="48" t="s">
        <v>538</v>
      </c>
    </row>
    <row r="111" spans="5:16">
      <c r="E111" s="1" t="s">
        <v>101</v>
      </c>
      <c r="F111">
        <v>11709</v>
      </c>
      <c r="G111">
        <v>7167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1469</v>
      </c>
      <c r="G126">
        <v>1041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428181</v>
      </c>
      <c r="G128" s="7">
        <f t="shared" ref="G128:O128" si="19">IF(G4=$BF$1,"",G100+SUM(G104:G126))</f>
        <v>421981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0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6969</v>
      </c>
      <c r="G130">
        <v>8550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6969</v>
      </c>
      <c r="G140" s="7">
        <f t="shared" ref="G140:O140" si="20">IF(G4=$BF$1,"",G130+G131+G132+G133+G134+G135+G136+G139)</f>
        <v>8550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2479</v>
      </c>
      <c r="G144">
        <v>2289</v>
      </c>
    </row>
    <row r="145" spans="5:15">
      <c r="E145" s="6" t="s">
        <v>127</v>
      </c>
      <c r="F145" s="7">
        <f>F141+F142+F143+F144</f>
        <v>2479</v>
      </c>
      <c r="G145" s="7">
        <f t="shared" ref="G145:O145" si="21">IF(G4=$BF$1,"",G141+G142+G143+G144)</f>
        <v>2289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  <c r="F154">
        <v>2998</v>
      </c>
      <c r="G154">
        <v>2679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  <c r="F157">
        <v>9599</v>
      </c>
      <c r="G157">
        <v>7212</v>
      </c>
    </row>
    <row r="158" spans="5:15">
      <c r="E158" s="1" t="s">
        <v>138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12597</v>
      </c>
      <c r="G160" s="7">
        <f>IF(G4=$BF$1,"",G146+G147+G148+G149+G150+G151+G152+G153+G154+G155+G156+G157+G158+G159)</f>
        <v>9891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22045</v>
      </c>
      <c r="G161" s="7">
        <f t="shared" ref="G161:O161" si="22">IF(G4=$BF$1,"",G140+G145+G160)</f>
        <v>20730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0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  <c r="F166" s="38">
        <v>68</v>
      </c>
      <c r="G166" s="38">
        <v>132</v>
      </c>
      <c r="P166" s="48" t="s">
        <v>518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>
        <f>71+6637</f>
        <v>6708</v>
      </c>
      <c r="G181">
        <f>35+8281</f>
        <v>8316</v>
      </c>
      <c r="P181" s="48" t="s">
        <v>527</v>
      </c>
    </row>
    <row r="183" spans="5:16">
      <c r="E183" s="1" t="s">
        <v>160</v>
      </c>
    </row>
    <row r="184" spans="5:16">
      <c r="E184" s="12" t="s">
        <v>161</v>
      </c>
      <c r="F184">
        <f>9564+7574+7076+149</f>
        <v>24363</v>
      </c>
      <c r="G184">
        <f>12307+7339+5851+110</f>
        <v>25607</v>
      </c>
      <c r="P184" s="48" t="s">
        <v>527</v>
      </c>
    </row>
    <row r="185" spans="5:16">
      <c r="E185" s="12" t="s">
        <v>162</v>
      </c>
    </row>
    <row r="187" spans="5:16">
      <c r="E187" s="1" t="s">
        <v>163</v>
      </c>
      <c r="F187">
        <v>51764</v>
      </c>
      <c r="G187">
        <v>13270</v>
      </c>
      <c r="P187" s="48" t="s">
        <v>527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82903</v>
      </c>
      <c r="G189" s="7">
        <f t="shared" ref="G189:O189" si="23">IF(G4=$BF$1,"",SUM(G163:G188))</f>
        <v>47325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0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  <c r="F194" s="38">
        <v>74000</v>
      </c>
      <c r="G194" s="38">
        <v>93000</v>
      </c>
      <c r="P194" s="48" t="s">
        <v>518</v>
      </c>
    </row>
    <row r="195" spans="5:16">
      <c r="E195" s="1" t="s">
        <v>170</v>
      </c>
      <c r="F195">
        <v>116</v>
      </c>
      <c r="G195">
        <v>184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7305</v>
      </c>
      <c r="G203" s="38">
        <v>13694</v>
      </c>
      <c r="P203" s="48" t="s">
        <v>518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f>642+20024</f>
        <v>20666</v>
      </c>
      <c r="G209">
        <f>786+12772</f>
        <v>13558</v>
      </c>
      <c r="P209" s="48" t="s">
        <v>527</v>
      </c>
    </row>
    <row r="210" spans="5:16">
      <c r="E210" s="6" t="s">
        <v>14</v>
      </c>
      <c r="F210" s="7">
        <f>SUM(F191:F209)</f>
        <v>102087</v>
      </c>
      <c r="G210" s="7">
        <f t="shared" ref="G210:O210" si="24">IF(G4=$BF$1,"",SUM(G191:G209))</f>
        <v>120436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0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376124</v>
      </c>
      <c r="G212">
        <v>373377</v>
      </c>
    </row>
    <row r="213" spans="5:16">
      <c r="E213" s="1" t="s">
        <v>183</v>
      </c>
      <c r="F213">
        <v>0</v>
      </c>
      <c r="G213">
        <v>0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-110888</v>
      </c>
      <c r="G217">
        <v>-98427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265236</v>
      </c>
      <c r="G227" s="7">
        <f t="shared" ref="G227:O227" si="25">IF(G4=$BF$1,"",SUM(G212:G226))</f>
        <v>274950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0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-8994</v>
      </c>
      <c r="G267">
        <v>8619</v>
      </c>
      <c r="H267">
        <v>18339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22972</v>
      </c>
      <c r="G271">
        <v>50722</v>
      </c>
      <c r="H271">
        <v>24453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280</v>
      </c>
      <c r="G275">
        <v>304</v>
      </c>
      <c r="H275">
        <v>304</v>
      </c>
    </row>
    <row r="276" spans="5:8">
      <c r="E276" s="1" t="s">
        <v>241</v>
      </c>
    </row>
    <row r="277" spans="5:8" ht="25.5" customHeight="1">
      <c r="E277" s="1" t="s">
        <v>242</v>
      </c>
      <c r="F277">
        <v>278</v>
      </c>
      <c r="G277">
        <v>799</v>
      </c>
      <c r="H277">
        <v>674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220</v>
      </c>
      <c r="G284">
        <v>251</v>
      </c>
      <c r="H284">
        <v>393</v>
      </c>
    </row>
    <row r="285" spans="5:8">
      <c r="E285" s="1" t="s">
        <v>248</v>
      </c>
      <c r="F285">
        <v>2005</v>
      </c>
      <c r="G285">
        <v>1056</v>
      </c>
      <c r="H285">
        <v>5187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-491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25755</v>
      </c>
      <c r="G296" s="7">
        <f>IF(G4=$BF$1,"",G271+G272+G273+G274+G275+G276+G277+G278+G279+G280+G281+G282+G283+G284+G285+G286+G287+G288+G289+G290+G291+G292+G293+G294+G295)</f>
        <v>53132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16761</v>
      </c>
      <c r="G297" s="7">
        <f t="shared" ref="G297:O297" si="27">IF(G4=$BF$1,"",MIN(F267,F268,F269)+F296)</f>
        <v>16761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-190</v>
      </c>
      <c r="G299">
        <v>-177</v>
      </c>
      <c r="H299">
        <v>-221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-319</v>
      </c>
      <c r="G302">
        <v>425</v>
      </c>
      <c r="H302">
        <v>-448</v>
      </c>
    </row>
    <row r="303" spans="5:15">
      <c r="E303" s="1" t="s">
        <v>265</v>
      </c>
      <c r="F303">
        <v>-2387</v>
      </c>
      <c r="G303">
        <v>-294</v>
      </c>
      <c r="H303">
        <v>-844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-3428</v>
      </c>
      <c r="G309">
        <v>250</v>
      </c>
      <c r="H309">
        <v>12390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482</v>
      </c>
      <c r="G315">
        <v>1088</v>
      </c>
      <c r="H315">
        <v>-4579</v>
      </c>
    </row>
    <row r="316" spans="5:15">
      <c r="E316" s="1" t="s">
        <v>276</v>
      </c>
      <c r="F316">
        <v>122</v>
      </c>
      <c r="G316">
        <v>47</v>
      </c>
      <c r="H316">
        <v>107</v>
      </c>
    </row>
    <row r="317" spans="5:15">
      <c r="E317" s="1" t="s">
        <v>277</v>
      </c>
      <c r="F317">
        <v>36701</v>
      </c>
      <c r="G317">
        <v>4547</v>
      </c>
      <c r="H317">
        <v>1996</v>
      </c>
    </row>
    <row r="318" spans="5:15">
      <c r="E318" s="6" t="s">
        <v>278</v>
      </c>
      <c r="F318" s="7">
        <f>F299+F300+F301+F302+F303+F304+F305+F306+F307+F308+F309+F310+F311+F312+F313+F314+F315+F316+F317</f>
        <v>30981</v>
      </c>
      <c r="G318" s="7">
        <f>IF(G4=$BF$1,"",G299+G300+G301+G302+G303+G304+G305+G306+G307+G308+G309+G310+G311+G312+G313+G314+G315+G316+G317)</f>
        <v>5886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47742</v>
      </c>
      <c r="G319" s="7">
        <f t="shared" ref="G319:O319" si="28">IF(G4=$BF$1,"",G297+G318)</f>
        <v>22647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47742</v>
      </c>
      <c r="G326" s="7">
        <f t="shared" ref="G326:O326" si="30">IF(G4=$BF$1,"",G325+G319)</f>
        <v>22647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-26259</v>
      </c>
      <c r="G328">
        <v>-31497</v>
      </c>
      <c r="H328">
        <v>-32252</v>
      </c>
    </row>
    <row r="329" spans="5:15">
      <c r="E329" s="1" t="s">
        <v>288</v>
      </c>
      <c r="F329">
        <v>0</v>
      </c>
      <c r="G329">
        <v>0</v>
      </c>
      <c r="H329">
        <v>743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-26259</v>
      </c>
      <c r="G337" s="7">
        <f>IF(G4=$BF$1,"",SUM(G328:G336))</f>
        <v>-31497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203996</v>
      </c>
      <c r="G339">
        <v>95</v>
      </c>
      <c r="H339">
        <v>1832</v>
      </c>
    </row>
    <row r="340" spans="5:15">
      <c r="E340" s="1" t="s">
        <v>299</v>
      </c>
      <c r="F340">
        <v>13307</v>
      </c>
      <c r="G340">
        <v>8000</v>
      </c>
      <c r="H340">
        <v>0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-270</v>
      </c>
      <c r="G349">
        <v>-144</v>
      </c>
      <c r="H349">
        <v>-177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217033</v>
      </c>
      <c r="G352" s="7">
        <f>IF(G4=$BF$1,"",SUM(G339:G351))</f>
        <v>7951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238516</v>
      </c>
      <c r="G353" s="7">
        <f t="shared" ref="G353:O353" si="33">IF(G4=$BF$1,"",G326+G337+G352)</f>
        <v>-899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238516</v>
      </c>
      <c r="G355" s="7">
        <f t="shared" ref="G355:O355" si="34">IF(G4=$BF$1,"",G353+G354)</f>
        <v>-899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8550</v>
      </c>
      <c r="G356">
        <v>2168</v>
      </c>
      <c r="H356">
        <v>6101</v>
      </c>
    </row>
    <row r="357" spans="5:15">
      <c r="E357" s="6" t="s">
        <v>316</v>
      </c>
      <c r="F357" s="7">
        <f>F355+F356</f>
        <v>247066</v>
      </c>
      <c r="G357" s="7">
        <f t="shared" ref="G357:O357" si="35">IF(G4=$BF$1,"",G355+G356)</f>
        <v>1269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8.4956223658890564E-2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-2.0435085276714235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1.6974956574379224E-2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-2.1708105032260432E-2</v>
      </c>
      <c r="G370" s="27">
        <f t="shared" si="42"/>
        <v>1.6987759552502982E-2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-2.0636581403673009E-2</v>
      </c>
      <c r="G371" s="28">
        <f t="shared" si="43"/>
        <v>2.1456257265976435E-2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-1.9976633957168179E-2</v>
      </c>
      <c r="G372" s="27">
        <f t="shared" si="44"/>
        <v>1.9468682729816968E-2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-3.3909424060082342E-2</v>
      </c>
      <c r="G373" s="27">
        <f t="shared" si="45"/>
        <v>3.1347517730496453E-2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0.41088253454931523</v>
      </c>
      <c r="G376" s="30">
        <f t="shared" si="47"/>
        <v>0.37894021156013741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0.69745434254776872</v>
      </c>
      <c r="G377" s="30">
        <f t="shared" si="48"/>
        <v>0.61015093653391528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-2.7015990862364365</v>
      </c>
      <c r="G378" s="30">
        <f t="shared" si="49"/>
        <v>2.081757169005491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0.2659131756389998</v>
      </c>
      <c r="G382" s="32">
        <f t="shared" si="51"/>
        <v>0.43803486529318542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0.23601075956238013</v>
      </c>
      <c r="G383" s="32">
        <f t="shared" si="52"/>
        <v>0.38966719492868462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8.4062096667189362E-2</v>
      </c>
      <c r="G384" s="32">
        <f t="shared" si="53"/>
        <v>0.18066561014263074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0.57587783313028484</v>
      </c>
      <c r="G385" s="32">
        <f t="shared" si="54"/>
        <v>0.47854199683042792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6969</v>
      </c>
      <c r="G418" s="17">
        <f>G130-G417</f>
        <v>8550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514</v>
      </c>
      <c r="B1" s="39" t="s">
        <v>515</v>
      </c>
      <c r="C1" s="39" t="s">
        <v>516</v>
      </c>
      <c r="D1" s="39"/>
    </row>
    <row r="2" spans="1:4">
      <c r="A2" t="s">
        <v>520</v>
      </c>
      <c r="B2" s="41" t="s">
        <v>519</v>
      </c>
      <c r="C2" s="39" t="s">
        <v>517</v>
      </c>
      <c r="D2" s="39"/>
    </row>
    <row r="3" spans="1:4">
      <c r="A3" t="s">
        <v>521</v>
      </c>
      <c r="B3" s="41" t="s">
        <v>519</v>
      </c>
      <c r="C3" s="39" t="s">
        <v>517</v>
      </c>
    </row>
    <row r="4" spans="1:4">
      <c r="A4" t="s">
        <v>522</v>
      </c>
      <c r="B4" s="41" t="s">
        <v>519</v>
      </c>
      <c r="C4" s="39" t="s">
        <v>517</v>
      </c>
    </row>
    <row r="5" spans="1:4">
      <c r="A5" t="s">
        <v>526</v>
      </c>
      <c r="B5" s="42" t="s">
        <v>523</v>
      </c>
      <c r="C5" s="39" t="s">
        <v>517</v>
      </c>
    </row>
    <row r="6" spans="1:4">
      <c r="A6" t="s">
        <v>525</v>
      </c>
      <c r="B6" s="42" t="s">
        <v>524</v>
      </c>
      <c r="C6" s="39" t="s">
        <v>517</v>
      </c>
    </row>
    <row r="7" spans="1:4">
      <c r="A7" t="s">
        <v>529</v>
      </c>
      <c r="B7" s="41" t="s">
        <v>528</v>
      </c>
      <c r="C7" s="39" t="s">
        <v>517</v>
      </c>
    </row>
    <row r="8" spans="1:4">
      <c r="A8" t="s">
        <v>530</v>
      </c>
      <c r="B8" s="42" t="s">
        <v>528</v>
      </c>
      <c r="C8" s="39" t="s">
        <v>517</v>
      </c>
    </row>
    <row r="9" spans="1:4">
      <c r="A9" t="s">
        <v>532</v>
      </c>
      <c r="B9" s="42" t="s">
        <v>524</v>
      </c>
      <c r="C9" s="39" t="s">
        <v>517</v>
      </c>
    </row>
    <row r="10" spans="1:4">
      <c r="A10" t="s">
        <v>534</v>
      </c>
      <c r="B10" s="41" t="s">
        <v>533</v>
      </c>
      <c r="C10" s="39" t="s">
        <v>517</v>
      </c>
    </row>
    <row r="11" spans="1:4">
      <c r="A11" t="s">
        <v>535</v>
      </c>
      <c r="B11" s="41" t="s">
        <v>528</v>
      </c>
      <c r="C11" s="39" t="s">
        <v>517</v>
      </c>
    </row>
    <row r="12" spans="1:4">
      <c r="A12" s="42" t="s">
        <v>536</v>
      </c>
      <c r="B12" s="42" t="s">
        <v>51</v>
      </c>
      <c r="C12" s="39" t="s">
        <v>517</v>
      </c>
    </row>
    <row r="13" spans="1:4">
      <c r="A13" t="s">
        <v>537</v>
      </c>
      <c r="B13" s="42" t="s">
        <v>528</v>
      </c>
      <c r="C13" s="39" t="s">
        <v>517</v>
      </c>
    </row>
    <row r="14" spans="1:4">
      <c r="A14" t="s">
        <v>531</v>
      </c>
      <c r="B14" s="42" t="s">
        <v>528</v>
      </c>
      <c r="C14" s="39" t="s">
        <v>517</v>
      </c>
    </row>
    <row r="15" spans="1:4">
      <c r="A15" s="43" t="s">
        <v>540</v>
      </c>
      <c r="B15" s="43" t="s">
        <v>60</v>
      </c>
      <c r="C15" s="39" t="s">
        <v>517</v>
      </c>
    </row>
    <row r="16" spans="1:4">
      <c r="A16" t="s">
        <v>541</v>
      </c>
      <c r="B16" s="42" t="s">
        <v>547</v>
      </c>
      <c r="C16" s="39" t="s">
        <v>517</v>
      </c>
    </row>
    <row r="17" spans="1:3">
      <c r="A17" s="42" t="s">
        <v>542</v>
      </c>
      <c r="B17" s="44" t="s">
        <v>547</v>
      </c>
      <c r="C17" s="39" t="s">
        <v>517</v>
      </c>
    </row>
    <row r="18" spans="1:3">
      <c r="A18" t="s">
        <v>543</v>
      </c>
      <c r="B18" s="45" t="s">
        <v>548</v>
      </c>
      <c r="C18" s="39" t="s">
        <v>517</v>
      </c>
    </row>
    <row r="19" spans="1:3">
      <c r="A19" s="42" t="s">
        <v>544</v>
      </c>
      <c r="B19" s="42" t="s">
        <v>544</v>
      </c>
      <c r="C19" s="39" t="s">
        <v>517</v>
      </c>
    </row>
    <row r="20" spans="1:3">
      <c r="A20" s="42" t="s">
        <v>545</v>
      </c>
      <c r="B20" s="42" t="s">
        <v>546</v>
      </c>
      <c r="C20" s="39" t="s">
        <v>517</v>
      </c>
    </row>
    <row r="21" spans="1:3">
      <c r="A21" s="42" t="s">
        <v>550</v>
      </c>
      <c r="B21" s="42" t="s">
        <v>549</v>
      </c>
      <c r="C21" s="39" t="s">
        <v>517</v>
      </c>
    </row>
    <row r="22" spans="1:3">
      <c r="A22" s="42" t="s">
        <v>551</v>
      </c>
      <c r="B22" s="44" t="s">
        <v>549</v>
      </c>
      <c r="C22" s="39" t="s">
        <v>517</v>
      </c>
    </row>
    <row r="23" spans="1:3">
      <c r="A23" s="42" t="s">
        <v>553</v>
      </c>
      <c r="B23" s="44" t="s">
        <v>552</v>
      </c>
      <c r="C23" s="39" t="s">
        <v>517</v>
      </c>
    </row>
    <row r="24" spans="1:3">
      <c r="A24" s="42" t="s">
        <v>554</v>
      </c>
      <c r="B24" s="44" t="s">
        <v>145</v>
      </c>
      <c r="C24" s="39" t="s">
        <v>517</v>
      </c>
    </row>
    <row r="25" spans="1:3">
      <c r="A25" s="42" t="s">
        <v>556</v>
      </c>
      <c r="B25" s="44" t="s">
        <v>555</v>
      </c>
      <c r="C25" s="39" t="s">
        <v>517</v>
      </c>
    </row>
    <row r="26" spans="1:3" ht="25.5">
      <c r="A26" s="42" t="s">
        <v>557</v>
      </c>
      <c r="B26" s="44" t="s">
        <v>555</v>
      </c>
      <c r="C26" s="39" t="s">
        <v>517</v>
      </c>
    </row>
    <row r="27" spans="1:3">
      <c r="A27" s="46" t="s">
        <v>558</v>
      </c>
      <c r="B27" s="44" t="s">
        <v>161</v>
      </c>
      <c r="C27" s="39" t="s">
        <v>517</v>
      </c>
    </row>
    <row r="28" spans="1:3">
      <c r="A28" s="46" t="s">
        <v>559</v>
      </c>
      <c r="B28" s="44" t="s">
        <v>161</v>
      </c>
      <c r="C28" s="39" t="s">
        <v>517</v>
      </c>
    </row>
    <row r="29" spans="1:3">
      <c r="A29" s="46" t="s">
        <v>560</v>
      </c>
      <c r="B29" s="44" t="s">
        <v>161</v>
      </c>
      <c r="C29" s="39" t="s">
        <v>517</v>
      </c>
    </row>
    <row r="30" spans="1:3">
      <c r="A30" s="44" t="s">
        <v>561</v>
      </c>
      <c r="B30" s="44" t="s">
        <v>161</v>
      </c>
      <c r="C30" s="39" t="s">
        <v>517</v>
      </c>
    </row>
    <row r="31" spans="1:3">
      <c r="A31" s="46" t="s">
        <v>562</v>
      </c>
      <c r="B31" s="44" t="s">
        <v>163</v>
      </c>
      <c r="C31" s="39" t="s">
        <v>517</v>
      </c>
    </row>
    <row r="32" spans="1:3">
      <c r="A32" s="46" t="s">
        <v>564</v>
      </c>
      <c r="B32" s="44" t="s">
        <v>563</v>
      </c>
      <c r="C32" s="39" t="s">
        <v>517</v>
      </c>
    </row>
    <row r="33" spans="1:3">
      <c r="A33" s="46" t="s">
        <v>566</v>
      </c>
      <c r="B33" s="44" t="s">
        <v>565</v>
      </c>
      <c r="C33" s="39" t="s">
        <v>517</v>
      </c>
    </row>
    <row r="34" spans="1:3">
      <c r="A34" s="46" t="s">
        <v>567</v>
      </c>
      <c r="B34" s="44" t="s">
        <v>180</v>
      </c>
      <c r="C34" s="39" t="s">
        <v>517</v>
      </c>
    </row>
    <row r="35" spans="1:3">
      <c r="A35" s="44" t="s">
        <v>568</v>
      </c>
      <c r="B35" s="44" t="s">
        <v>180</v>
      </c>
      <c r="C35" s="39" t="s">
        <v>517</v>
      </c>
    </row>
    <row r="36" spans="1:3">
      <c r="A36" s="44"/>
      <c r="B36" s="44"/>
      <c r="C36" s="39"/>
    </row>
    <row r="37" spans="1:3">
      <c r="A37" s="47"/>
      <c r="B37" s="44"/>
      <c r="C37" s="39"/>
    </row>
    <row r="38" spans="1:3">
      <c r="A38"/>
      <c r="B38" s="44"/>
      <c r="C38" s="39"/>
    </row>
    <row r="39" spans="1:3">
      <c r="A39"/>
      <c r="B39" s="44"/>
      <c r="C39" s="39"/>
    </row>
    <row r="40" spans="1:3">
      <c r="A40" s="47"/>
      <c r="B40" s="44"/>
      <c r="C40" s="39"/>
    </row>
    <row r="41" spans="1:3">
      <c r="A41" s="47"/>
      <c r="B41" s="44"/>
      <c r="C41" s="39"/>
    </row>
    <row r="42" spans="1:3">
      <c r="A42" s="44"/>
      <c r="B42" s="44"/>
      <c r="C42" s="39"/>
    </row>
    <row r="43" spans="1:3">
      <c r="A43" s="44"/>
      <c r="B43" s="44"/>
      <c r="C43" s="39"/>
    </row>
    <row r="44" spans="1:3">
      <c r="A44" s="44"/>
      <c r="B44" s="44"/>
      <c r="C44" s="39"/>
    </row>
    <row r="45" spans="1:3">
      <c r="A45" s="44"/>
      <c r="B45" s="44"/>
      <c r="C45" s="39"/>
    </row>
    <row r="46" spans="1:3">
      <c r="A46" s="44"/>
      <c r="B46" s="44"/>
    </row>
    <row r="47" spans="1:3">
      <c r="A47" s="44"/>
      <c r="B47" s="44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5" workbookViewId="0">
      <selection activeCell="A30" sqref="A30"/>
    </sheetView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</row>
    <row r="3" spans="1:6">
      <c r="E3">
        <v>262018</v>
      </c>
      <c r="F3">
        <v>272017</v>
      </c>
    </row>
    <row r="4" spans="1:6">
      <c r="A4" t="s">
        <v>376</v>
      </c>
    </row>
    <row r="5" spans="1:6">
      <c r="A5" t="s">
        <v>377</v>
      </c>
      <c r="B5" t="s">
        <v>116</v>
      </c>
      <c r="C5" t="s">
        <v>116</v>
      </c>
      <c r="D5" t="s">
        <v>116</v>
      </c>
    </row>
    <row r="6" spans="1:6">
      <c r="A6" t="s">
        <v>378</v>
      </c>
      <c r="B6" t="s">
        <v>117</v>
      </c>
      <c r="C6" t="s">
        <v>117</v>
      </c>
      <c r="D6" t="s">
        <v>116</v>
      </c>
      <c r="E6">
        <v>6969</v>
      </c>
      <c r="F6">
        <v>8550</v>
      </c>
    </row>
    <row r="7" spans="1:6">
      <c r="A7" t="s">
        <v>379</v>
      </c>
      <c r="B7" t="s">
        <v>352</v>
      </c>
      <c r="C7" t="s">
        <v>137</v>
      </c>
      <c r="D7" t="s">
        <v>116</v>
      </c>
      <c r="E7">
        <v>9599</v>
      </c>
      <c r="F7">
        <v>7212</v>
      </c>
    </row>
    <row r="8" spans="1:6">
      <c r="A8" t="s">
        <v>380</v>
      </c>
      <c r="B8" t="s">
        <v>126</v>
      </c>
      <c r="C8" t="s">
        <v>126</v>
      </c>
      <c r="D8" t="s">
        <v>116</v>
      </c>
      <c r="E8">
        <v>2479</v>
      </c>
      <c r="F8">
        <v>2289</v>
      </c>
    </row>
    <row r="9" spans="1:6">
      <c r="A9" t="s">
        <v>381</v>
      </c>
      <c r="B9" t="s">
        <v>134</v>
      </c>
      <c r="C9" t="s">
        <v>134</v>
      </c>
      <c r="D9" t="s">
        <v>116</v>
      </c>
      <c r="E9">
        <v>2998</v>
      </c>
      <c r="F9">
        <v>2679</v>
      </c>
    </row>
    <row r="10" spans="1:6">
      <c r="A10" t="s">
        <v>382</v>
      </c>
      <c r="B10" t="s">
        <v>12</v>
      </c>
      <c r="C10" t="s">
        <v>12</v>
      </c>
      <c r="D10" t="s">
        <v>116</v>
      </c>
      <c r="E10">
        <v>22045</v>
      </c>
      <c r="F10">
        <v>20730</v>
      </c>
    </row>
    <row r="11" spans="1:6">
      <c r="A11" t="s">
        <v>383</v>
      </c>
      <c r="B11" t="s">
        <v>384</v>
      </c>
      <c r="C11" t="s">
        <v>84</v>
      </c>
      <c r="D11" t="s">
        <v>80</v>
      </c>
      <c r="E11">
        <v>104145</v>
      </c>
      <c r="F11">
        <v>102794</v>
      </c>
    </row>
    <row r="12" spans="1:6">
      <c r="A12" t="s">
        <v>385</v>
      </c>
      <c r="B12" t="s">
        <v>384</v>
      </c>
      <c r="C12" t="s">
        <v>84</v>
      </c>
      <c r="D12" t="s">
        <v>80</v>
      </c>
      <c r="E12">
        <v>16</v>
      </c>
      <c r="F12">
        <v>40</v>
      </c>
    </row>
    <row r="13" spans="1:6">
      <c r="A13" t="s">
        <v>386</v>
      </c>
      <c r="B13" t="s">
        <v>386</v>
      </c>
      <c r="C13" t="s">
        <v>91</v>
      </c>
      <c r="D13" t="s">
        <v>80</v>
      </c>
      <c r="E13">
        <v>248674</v>
      </c>
      <c r="F13">
        <v>248674</v>
      </c>
    </row>
    <row r="14" spans="1:6">
      <c r="A14" t="s">
        <v>387</v>
      </c>
      <c r="D14" t="s">
        <v>80</v>
      </c>
      <c r="E14">
        <v>61888</v>
      </c>
      <c r="F14">
        <v>61888</v>
      </c>
    </row>
    <row r="15" spans="1:6">
      <c r="A15" t="s">
        <v>388</v>
      </c>
      <c r="B15" t="s">
        <v>389</v>
      </c>
      <c r="C15" t="s">
        <v>92</v>
      </c>
      <c r="D15" t="s">
        <v>80</v>
      </c>
      <c r="E15">
        <v>280</v>
      </c>
      <c r="F15">
        <v>377</v>
      </c>
    </row>
    <row r="16" spans="1:6">
      <c r="A16" t="s">
        <v>390</v>
      </c>
      <c r="B16" t="s">
        <v>101</v>
      </c>
      <c r="C16" t="s">
        <v>101</v>
      </c>
      <c r="D16" t="s">
        <v>80</v>
      </c>
      <c r="E16">
        <v>11709</v>
      </c>
      <c r="F16">
        <v>7167</v>
      </c>
    </row>
    <row r="17" spans="1:6">
      <c r="A17" t="s">
        <v>391</v>
      </c>
      <c r="B17" t="s">
        <v>113</v>
      </c>
      <c r="C17" t="s">
        <v>113</v>
      </c>
      <c r="D17" t="s">
        <v>80</v>
      </c>
      <c r="E17">
        <v>1469</v>
      </c>
      <c r="F17">
        <v>1041</v>
      </c>
    </row>
    <row r="18" spans="1:6">
      <c r="A18" t="s">
        <v>392</v>
      </c>
      <c r="D18" t="s">
        <v>80</v>
      </c>
      <c r="E18">
        <v>450226</v>
      </c>
      <c r="F18">
        <v>442711</v>
      </c>
    </row>
    <row r="19" spans="1:6">
      <c r="A19" t="s">
        <v>393</v>
      </c>
      <c r="D19" t="s">
        <v>80</v>
      </c>
    </row>
    <row r="20" spans="1:6">
      <c r="A20" t="s">
        <v>394</v>
      </c>
      <c r="B20" t="s">
        <v>165</v>
      </c>
      <c r="C20" t="s">
        <v>165</v>
      </c>
      <c r="D20" t="s">
        <v>141</v>
      </c>
    </row>
    <row r="21" spans="1:6">
      <c r="A21" t="s">
        <v>395</v>
      </c>
      <c r="B21" t="s">
        <v>170</v>
      </c>
      <c r="C21" t="s">
        <v>170</v>
      </c>
      <c r="D21" t="s">
        <v>141</v>
      </c>
      <c r="E21">
        <v>68</v>
      </c>
      <c r="F21">
        <v>132</v>
      </c>
    </row>
    <row r="22" spans="1:6">
      <c r="A22" t="s">
        <v>396</v>
      </c>
      <c r="B22" t="s">
        <v>396</v>
      </c>
      <c r="C22" t="s">
        <v>163</v>
      </c>
      <c r="D22" t="s">
        <v>141</v>
      </c>
      <c r="E22">
        <v>9564</v>
      </c>
      <c r="F22">
        <v>12307</v>
      </c>
    </row>
    <row r="23" spans="1:6">
      <c r="A23" t="s">
        <v>397</v>
      </c>
      <c r="B23" t="s">
        <v>398</v>
      </c>
      <c r="C23" t="s">
        <v>161</v>
      </c>
      <c r="D23" t="s">
        <v>141</v>
      </c>
      <c r="E23">
        <v>7574</v>
      </c>
      <c r="F23">
        <v>7339</v>
      </c>
    </row>
    <row r="24" spans="1:6">
      <c r="A24" t="s">
        <v>399</v>
      </c>
      <c r="D24" t="s">
        <v>141</v>
      </c>
      <c r="E24">
        <v>7076</v>
      </c>
      <c r="F24">
        <v>5851</v>
      </c>
    </row>
    <row r="25" spans="1:6">
      <c r="A25" t="s">
        <v>400</v>
      </c>
      <c r="B25" t="s">
        <v>159</v>
      </c>
      <c r="C25" t="s">
        <v>159</v>
      </c>
      <c r="D25" t="s">
        <v>141</v>
      </c>
      <c r="E25">
        <v>71</v>
      </c>
      <c r="F25">
        <v>35</v>
      </c>
    </row>
    <row r="26" spans="1:6">
      <c r="A26" t="s">
        <v>401</v>
      </c>
      <c r="B26" t="s">
        <v>398</v>
      </c>
      <c r="C26" t="s">
        <v>161</v>
      </c>
      <c r="D26" t="s">
        <v>141</v>
      </c>
      <c r="E26">
        <v>149</v>
      </c>
      <c r="F26">
        <v>110</v>
      </c>
    </row>
    <row r="27" spans="1:6">
      <c r="A27" t="s">
        <v>402</v>
      </c>
      <c r="B27" t="s">
        <v>100</v>
      </c>
      <c r="C27" t="s">
        <v>100</v>
      </c>
      <c r="D27" t="s">
        <v>80</v>
      </c>
      <c r="E27">
        <v>6637</v>
      </c>
      <c r="F27">
        <v>8281</v>
      </c>
    </row>
    <row r="28" spans="1:6">
      <c r="A28" t="s">
        <v>403</v>
      </c>
      <c r="B28" t="s">
        <v>398</v>
      </c>
      <c r="C28" t="s">
        <v>161</v>
      </c>
      <c r="D28" t="s">
        <v>141</v>
      </c>
      <c r="E28">
        <v>51764</v>
      </c>
      <c r="F28">
        <v>13270</v>
      </c>
    </row>
    <row r="29" spans="1:6">
      <c r="A29" t="s">
        <v>404</v>
      </c>
      <c r="B29" t="s">
        <v>14</v>
      </c>
      <c r="C29" t="s">
        <v>14</v>
      </c>
      <c r="D29" t="s">
        <v>141</v>
      </c>
      <c r="E29">
        <v>82903</v>
      </c>
      <c r="F29">
        <v>47325</v>
      </c>
    </row>
    <row r="30" spans="1:6">
      <c r="A30" t="s">
        <v>405</v>
      </c>
      <c r="D30" t="s">
        <v>141</v>
      </c>
      <c r="E30">
        <v>74000</v>
      </c>
      <c r="F30">
        <v>93000</v>
      </c>
    </row>
    <row r="31" spans="1:6">
      <c r="A31" t="s">
        <v>406</v>
      </c>
      <c r="B31" t="s">
        <v>170</v>
      </c>
      <c r="C31" t="s">
        <v>170</v>
      </c>
      <c r="D31" t="s">
        <v>165</v>
      </c>
      <c r="E31">
        <v>116</v>
      </c>
      <c r="F31">
        <v>184</v>
      </c>
    </row>
    <row r="32" spans="1:6">
      <c r="A32" t="s">
        <v>407</v>
      </c>
      <c r="B32" t="s">
        <v>163</v>
      </c>
      <c r="C32" t="s">
        <v>163</v>
      </c>
      <c r="D32" t="s">
        <v>141</v>
      </c>
      <c r="E32">
        <v>642</v>
      </c>
      <c r="F32">
        <v>786</v>
      </c>
    </row>
    <row r="33" spans="1:6">
      <c r="A33" t="s">
        <v>408</v>
      </c>
      <c r="B33" t="s">
        <v>100</v>
      </c>
      <c r="C33" t="s">
        <v>100</v>
      </c>
      <c r="D33" t="s">
        <v>80</v>
      </c>
      <c r="E33">
        <v>7305</v>
      </c>
      <c r="F33">
        <v>13694</v>
      </c>
    </row>
    <row r="34" spans="1:6">
      <c r="A34" t="s">
        <v>409</v>
      </c>
      <c r="B34" t="s">
        <v>180</v>
      </c>
      <c r="C34" t="s">
        <v>180</v>
      </c>
      <c r="D34" t="s">
        <v>165</v>
      </c>
      <c r="E34">
        <v>20024</v>
      </c>
      <c r="F34">
        <v>12772</v>
      </c>
    </row>
    <row r="35" spans="1:6">
      <c r="A35" t="s">
        <v>410</v>
      </c>
      <c r="B35" t="s">
        <v>164</v>
      </c>
      <c r="C35" t="s">
        <v>164</v>
      </c>
      <c r="D35" t="s">
        <v>165</v>
      </c>
      <c r="E35">
        <v>184990</v>
      </c>
      <c r="F35">
        <v>167761</v>
      </c>
    </row>
    <row r="36" spans="1:6">
      <c r="A36" t="s">
        <v>411</v>
      </c>
      <c r="B36" t="s">
        <v>180</v>
      </c>
      <c r="C36" t="s">
        <v>180</v>
      </c>
      <c r="D36" t="s">
        <v>165</v>
      </c>
    </row>
    <row r="37" spans="1:6">
      <c r="A37" t="s">
        <v>412</v>
      </c>
      <c r="B37" t="s">
        <v>181</v>
      </c>
      <c r="C37" t="s">
        <v>181</v>
      </c>
      <c r="D37" t="s">
        <v>165</v>
      </c>
    </row>
    <row r="38" spans="1:6">
      <c r="A38" t="s">
        <v>413</v>
      </c>
      <c r="B38" t="s">
        <v>183</v>
      </c>
      <c r="C38" t="s">
        <v>183</v>
      </c>
      <c r="D38" t="s">
        <v>181</v>
      </c>
    </row>
    <row r="39" spans="1:6">
      <c r="A39" t="s">
        <v>414</v>
      </c>
      <c r="D39" t="s">
        <v>181</v>
      </c>
    </row>
    <row r="40" spans="1:6">
      <c r="A40" t="s">
        <v>415</v>
      </c>
      <c r="B40" t="s">
        <v>182</v>
      </c>
      <c r="C40" t="s">
        <v>182</v>
      </c>
      <c r="D40" t="s">
        <v>181</v>
      </c>
      <c r="E40">
        <v>390</v>
      </c>
      <c r="F40">
        <v>387</v>
      </c>
    </row>
    <row r="41" spans="1:6">
      <c r="A41" t="s">
        <v>416</v>
      </c>
      <c r="B41" t="s">
        <v>182</v>
      </c>
      <c r="C41" t="s">
        <v>182</v>
      </c>
      <c r="D41" t="s">
        <v>181</v>
      </c>
      <c r="E41">
        <v>375734</v>
      </c>
      <c r="F41">
        <v>372990</v>
      </c>
    </row>
    <row r="42" spans="1:6">
      <c r="A42" t="s">
        <v>417</v>
      </c>
      <c r="B42" t="s">
        <v>187</v>
      </c>
      <c r="C42" t="s">
        <v>187</v>
      </c>
      <c r="D42" t="s">
        <v>181</v>
      </c>
      <c r="E42">
        <v>-110888</v>
      </c>
      <c r="F42">
        <v>-98427</v>
      </c>
    </row>
    <row r="43" spans="1:6">
      <c r="A43" t="s">
        <v>418</v>
      </c>
      <c r="B43" t="s">
        <v>195</v>
      </c>
      <c r="C43" t="s">
        <v>195</v>
      </c>
      <c r="D43" t="s">
        <v>181</v>
      </c>
      <c r="E43">
        <v>265236</v>
      </c>
      <c r="F43">
        <v>274950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opLeftCell="A52" workbookViewId="0">
      <selection activeCell="A64" sqref="A64"/>
    </sheetView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</row>
    <row r="3" spans="1:6">
      <c r="E3">
        <v>262018</v>
      </c>
      <c r="F3">
        <v>272017</v>
      </c>
    </row>
    <row r="4" spans="1:6">
      <c r="A4" t="s">
        <v>376</v>
      </c>
    </row>
    <row r="5" spans="1:6">
      <c r="A5" t="s">
        <v>377</v>
      </c>
    </row>
    <row r="6" spans="1:6">
      <c r="A6" t="s">
        <v>378</v>
      </c>
      <c r="E6">
        <v>6969</v>
      </c>
      <c r="F6">
        <v>8550</v>
      </c>
    </row>
    <row r="7" spans="1:6">
      <c r="A7" t="s">
        <v>379</v>
      </c>
      <c r="E7">
        <v>9599</v>
      </c>
      <c r="F7">
        <v>7212</v>
      </c>
    </row>
    <row r="8" spans="1:6">
      <c r="A8" t="s">
        <v>380</v>
      </c>
      <c r="E8">
        <v>2479</v>
      </c>
      <c r="F8">
        <v>2289</v>
      </c>
    </row>
    <row r="9" spans="1:6">
      <c r="A9" t="s">
        <v>381</v>
      </c>
      <c r="E9">
        <v>2998</v>
      </c>
      <c r="F9">
        <v>2679</v>
      </c>
    </row>
    <row r="10" spans="1:6">
      <c r="A10" t="s">
        <v>382</v>
      </c>
      <c r="E10">
        <v>22045</v>
      </c>
      <c r="F10">
        <v>20730</v>
      </c>
    </row>
    <row r="11" spans="1:6">
      <c r="A11" t="s">
        <v>383</v>
      </c>
      <c r="E11">
        <v>104145</v>
      </c>
      <c r="F11">
        <v>102794</v>
      </c>
    </row>
    <row r="12" spans="1:6">
      <c r="A12" t="s">
        <v>385</v>
      </c>
      <c r="E12">
        <v>16</v>
      </c>
      <c r="F12">
        <v>40</v>
      </c>
    </row>
    <row r="13" spans="1:6">
      <c r="A13" t="s">
        <v>386</v>
      </c>
      <c r="E13">
        <v>248674</v>
      </c>
      <c r="F13">
        <v>248674</v>
      </c>
    </row>
    <row r="14" spans="1:6">
      <c r="A14" t="s">
        <v>387</v>
      </c>
      <c r="E14">
        <v>61888</v>
      </c>
      <c r="F14">
        <v>61888</v>
      </c>
    </row>
    <row r="15" spans="1:6">
      <c r="A15" t="s">
        <v>388</v>
      </c>
      <c r="E15">
        <v>280</v>
      </c>
      <c r="F15">
        <v>377</v>
      </c>
    </row>
    <row r="16" spans="1:6">
      <c r="A16" t="s">
        <v>390</v>
      </c>
      <c r="B16" t="s">
        <v>60</v>
      </c>
      <c r="C16" t="s">
        <v>60</v>
      </c>
      <c r="E16">
        <v>-11709</v>
      </c>
      <c r="F16">
        <v>-7167</v>
      </c>
    </row>
    <row r="17" spans="1:6">
      <c r="A17" t="s">
        <v>391</v>
      </c>
      <c r="B17" t="s">
        <v>419</v>
      </c>
      <c r="C17" t="s">
        <v>33</v>
      </c>
      <c r="E17">
        <v>1469</v>
      </c>
      <c r="F17">
        <v>1041</v>
      </c>
    </row>
    <row r="18" spans="1:6">
      <c r="A18" t="s">
        <v>392</v>
      </c>
      <c r="E18">
        <v>450226</v>
      </c>
      <c r="F18">
        <v>442711</v>
      </c>
    </row>
    <row r="19" spans="1:6">
      <c r="A19" t="s">
        <v>393</v>
      </c>
    </row>
    <row r="20" spans="1:6">
      <c r="A20" t="s">
        <v>394</v>
      </c>
    </row>
    <row r="21" spans="1:6">
      <c r="A21" t="s">
        <v>395</v>
      </c>
      <c r="E21">
        <v>68</v>
      </c>
      <c r="F21">
        <v>132</v>
      </c>
    </row>
    <row r="22" spans="1:6">
      <c r="A22" t="s">
        <v>396</v>
      </c>
      <c r="E22">
        <v>9564</v>
      </c>
      <c r="F22">
        <v>12307</v>
      </c>
    </row>
    <row r="23" spans="1:6">
      <c r="A23" t="s">
        <v>397</v>
      </c>
      <c r="E23">
        <v>7574</v>
      </c>
      <c r="F23">
        <v>7339</v>
      </c>
    </row>
    <row r="24" spans="1:6">
      <c r="A24" t="s">
        <v>399</v>
      </c>
      <c r="E24">
        <v>7076</v>
      </c>
      <c r="F24">
        <v>5851</v>
      </c>
    </row>
    <row r="25" spans="1:6">
      <c r="A25" t="s">
        <v>400</v>
      </c>
      <c r="E25">
        <v>71</v>
      </c>
      <c r="F25">
        <v>35</v>
      </c>
    </row>
    <row r="26" spans="1:6">
      <c r="A26" t="s">
        <v>401</v>
      </c>
      <c r="E26">
        <v>149</v>
      </c>
      <c r="F26">
        <v>110</v>
      </c>
    </row>
    <row r="27" spans="1:6">
      <c r="A27" t="s">
        <v>402</v>
      </c>
      <c r="E27">
        <v>6637</v>
      </c>
      <c r="F27">
        <v>8281</v>
      </c>
    </row>
    <row r="28" spans="1:6">
      <c r="A28" t="s">
        <v>403</v>
      </c>
      <c r="E28">
        <v>51764</v>
      </c>
      <c r="F28">
        <v>13270</v>
      </c>
    </row>
    <row r="29" spans="1:6">
      <c r="A29" t="s">
        <v>404</v>
      </c>
      <c r="E29">
        <v>82903</v>
      </c>
      <c r="F29">
        <v>47325</v>
      </c>
    </row>
    <row r="30" spans="1:6">
      <c r="A30" t="s">
        <v>405</v>
      </c>
      <c r="E30">
        <v>74000</v>
      </c>
      <c r="F30">
        <v>93000</v>
      </c>
    </row>
    <row r="31" spans="1:6">
      <c r="A31" t="s">
        <v>406</v>
      </c>
      <c r="E31">
        <v>116</v>
      </c>
      <c r="F31">
        <v>184</v>
      </c>
    </row>
    <row r="32" spans="1:6">
      <c r="A32" t="s">
        <v>407</v>
      </c>
      <c r="E32">
        <v>642</v>
      </c>
      <c r="F32">
        <v>786</v>
      </c>
    </row>
    <row r="33" spans="1:6">
      <c r="A33" t="s">
        <v>408</v>
      </c>
      <c r="E33">
        <v>7305</v>
      </c>
      <c r="F33">
        <v>13694</v>
      </c>
    </row>
    <row r="34" spans="1:6">
      <c r="A34" t="s">
        <v>409</v>
      </c>
      <c r="E34">
        <v>20024</v>
      </c>
      <c r="F34">
        <v>12772</v>
      </c>
    </row>
    <row r="35" spans="1:6">
      <c r="A35" t="s">
        <v>410</v>
      </c>
      <c r="E35">
        <v>184990</v>
      </c>
      <c r="F35">
        <v>167761</v>
      </c>
    </row>
    <row r="36" spans="1:6">
      <c r="A36" t="s">
        <v>411</v>
      </c>
    </row>
    <row r="37" spans="1:6">
      <c r="A37" t="s">
        <v>412</v>
      </c>
    </row>
    <row r="38" spans="1:6">
      <c r="A38" t="s">
        <v>413</v>
      </c>
    </row>
    <row r="39" spans="1:6">
      <c r="A39" t="s">
        <v>414</v>
      </c>
    </row>
    <row r="40" spans="1:6">
      <c r="A40" t="s">
        <v>415</v>
      </c>
      <c r="E40">
        <v>390</v>
      </c>
      <c r="F40">
        <v>387</v>
      </c>
    </row>
    <row r="41" spans="1:6">
      <c r="A41" t="s">
        <v>416</v>
      </c>
      <c r="E41">
        <v>375734</v>
      </c>
      <c r="F41">
        <v>372990</v>
      </c>
    </row>
    <row r="42" spans="1:6">
      <c r="A42" t="s">
        <v>417</v>
      </c>
      <c r="E42">
        <v>-110888</v>
      </c>
      <c r="F42">
        <v>-98427</v>
      </c>
    </row>
    <row r="43" spans="1:6">
      <c r="A43" t="s">
        <v>418</v>
      </c>
      <c r="E43">
        <v>265236</v>
      </c>
      <c r="F43">
        <v>274950</v>
      </c>
    </row>
    <row r="45" spans="1:6">
      <c r="A45" t="s">
        <v>420</v>
      </c>
      <c r="E45">
        <v>262018</v>
      </c>
      <c r="F45">
        <v>272017</v>
      </c>
    </row>
    <row r="46" spans="1:6">
      <c r="A46" t="s">
        <v>421</v>
      </c>
      <c r="B46" t="s">
        <v>421</v>
      </c>
      <c r="C46" t="s">
        <v>26</v>
      </c>
      <c r="D46" t="s">
        <v>421</v>
      </c>
    </row>
    <row r="47" spans="1:6">
      <c r="A47" t="s">
        <v>422</v>
      </c>
      <c r="D47" t="s">
        <v>421</v>
      </c>
      <c r="E47">
        <v>388835</v>
      </c>
      <c r="F47">
        <v>376615</v>
      </c>
    </row>
    <row r="48" spans="1:6">
      <c r="A48" t="s">
        <v>423</v>
      </c>
      <c r="D48" t="s">
        <v>421</v>
      </c>
      <c r="E48">
        <v>25771</v>
      </c>
      <c r="F48">
        <v>25086</v>
      </c>
    </row>
    <row r="49" spans="1:6">
      <c r="A49" t="s">
        <v>424</v>
      </c>
      <c r="D49" t="s">
        <v>421</v>
      </c>
      <c r="E49">
        <v>21222</v>
      </c>
    </row>
    <row r="50" spans="1:6">
      <c r="A50" t="s">
        <v>425</v>
      </c>
      <c r="B50" t="s">
        <v>426</v>
      </c>
      <c r="C50" t="s">
        <v>427</v>
      </c>
      <c r="D50" t="s">
        <v>421</v>
      </c>
      <c r="E50">
        <v>-435828</v>
      </c>
      <c r="F50">
        <v>-401701</v>
      </c>
    </row>
    <row r="51" spans="1:6">
      <c r="A51" t="s">
        <v>428</v>
      </c>
      <c r="B51" t="s">
        <v>27</v>
      </c>
      <c r="C51" t="s">
        <v>27</v>
      </c>
      <c r="D51" t="s">
        <v>421</v>
      </c>
    </row>
    <row r="52" spans="1:6">
      <c r="A52" t="s">
        <v>429</v>
      </c>
      <c r="D52" t="s">
        <v>421</v>
      </c>
      <c r="E52">
        <v>111142</v>
      </c>
      <c r="F52">
        <v>109898</v>
      </c>
    </row>
    <row r="53" spans="1:6">
      <c r="A53" t="s">
        <v>430</v>
      </c>
      <c r="D53" t="s">
        <v>421</v>
      </c>
      <c r="E53">
        <v>112417</v>
      </c>
      <c r="F53">
        <v>106584</v>
      </c>
    </row>
    <row r="54" spans="1:6">
      <c r="A54" t="s">
        <v>431</v>
      </c>
      <c r="B54" t="s">
        <v>38</v>
      </c>
      <c r="C54" t="s">
        <v>38</v>
      </c>
      <c r="D54" t="s">
        <v>421</v>
      </c>
      <c r="E54">
        <v>91385</v>
      </c>
      <c r="F54">
        <v>85631</v>
      </c>
    </row>
    <row r="55" spans="1:6">
      <c r="A55" t="s">
        <v>432</v>
      </c>
      <c r="D55" t="s">
        <v>421</v>
      </c>
    </row>
    <row r="56" spans="1:6">
      <c r="A56" t="s">
        <v>433</v>
      </c>
      <c r="D56" t="s">
        <v>421</v>
      </c>
      <c r="E56">
        <v>314944</v>
      </c>
      <c r="F56">
        <v>302113</v>
      </c>
    </row>
    <row r="57" spans="1:6">
      <c r="A57" t="s">
        <v>434</v>
      </c>
      <c r="B57" t="s">
        <v>36</v>
      </c>
      <c r="C57" t="s">
        <v>36</v>
      </c>
      <c r="D57" t="s">
        <v>421</v>
      </c>
      <c r="E57">
        <v>50261</v>
      </c>
      <c r="F57">
        <v>38523</v>
      </c>
    </row>
    <row r="58" spans="1:6">
      <c r="A58" t="s">
        <v>435</v>
      </c>
      <c r="B58" t="s">
        <v>36</v>
      </c>
      <c r="C58" t="s">
        <v>36</v>
      </c>
      <c r="D58" t="s">
        <v>421</v>
      </c>
      <c r="E58">
        <v>-36258</v>
      </c>
    </row>
    <row r="59" spans="1:6">
      <c r="A59" t="s">
        <v>436</v>
      </c>
      <c r="B59" t="s">
        <v>51</v>
      </c>
      <c r="C59" t="s">
        <v>51</v>
      </c>
      <c r="D59" t="s">
        <v>421</v>
      </c>
      <c r="E59">
        <v>-24429</v>
      </c>
      <c r="F59">
        <v>-3335</v>
      </c>
    </row>
    <row r="60" spans="1:6">
      <c r="A60" t="s">
        <v>437</v>
      </c>
      <c r="B60" t="s">
        <v>42</v>
      </c>
      <c r="C60" t="s">
        <v>42</v>
      </c>
      <c r="D60" t="s">
        <v>421</v>
      </c>
      <c r="E60">
        <v>17825</v>
      </c>
      <c r="F60">
        <v>18128</v>
      </c>
    </row>
    <row r="61" spans="1:6">
      <c r="A61" t="s">
        <v>438</v>
      </c>
      <c r="B61" t="s">
        <v>439</v>
      </c>
      <c r="C61" t="s">
        <v>47</v>
      </c>
      <c r="D61" t="s">
        <v>421</v>
      </c>
      <c r="E61">
        <v>278</v>
      </c>
      <c r="F61">
        <v>799</v>
      </c>
    </row>
    <row r="62" spans="1:6">
      <c r="A62" t="s">
        <v>440</v>
      </c>
      <c r="D62" t="s">
        <v>421</v>
      </c>
    </row>
    <row r="63" spans="1:6">
      <c r="A63" t="s">
        <v>441</v>
      </c>
      <c r="D63" t="s">
        <v>421</v>
      </c>
    </row>
    <row r="64" spans="1:6">
      <c r="A64" t="s">
        <v>442</v>
      </c>
      <c r="D64" t="s">
        <v>421</v>
      </c>
      <c r="E64">
        <v>-8356</v>
      </c>
      <c r="F64">
        <v>-1666</v>
      </c>
    </row>
    <row r="65" spans="1:6">
      <c r="A65" t="s">
        <v>443</v>
      </c>
      <c r="D65" t="s">
        <v>421</v>
      </c>
      <c r="E65">
        <v>9650</v>
      </c>
      <c r="F65">
        <v>33645</v>
      </c>
    </row>
    <row r="66" spans="1:6">
      <c r="A66" t="s">
        <v>444</v>
      </c>
      <c r="B66" t="s">
        <v>45</v>
      </c>
      <c r="C66" t="s">
        <v>45</v>
      </c>
      <c r="D66" t="s">
        <v>421</v>
      </c>
      <c r="E66">
        <v>445289</v>
      </c>
      <c r="F66">
        <v>394877</v>
      </c>
    </row>
    <row r="67" spans="1:6">
      <c r="A67" t="s">
        <v>445</v>
      </c>
      <c r="D67" t="s">
        <v>421</v>
      </c>
    </row>
    <row r="68" spans="1:6">
      <c r="A68" t="s">
        <v>446</v>
      </c>
      <c r="B68" t="s">
        <v>447</v>
      </c>
      <c r="C68" t="s">
        <v>46</v>
      </c>
      <c r="D68" t="s">
        <v>421</v>
      </c>
      <c r="E68">
        <v>-9461</v>
      </c>
      <c r="F68">
        <v>6824</v>
      </c>
    </row>
    <row r="69" spans="1:6">
      <c r="A69" t="s">
        <v>448</v>
      </c>
      <c r="B69" t="s">
        <v>54</v>
      </c>
      <c r="C69" t="s">
        <v>54</v>
      </c>
      <c r="D69" t="s">
        <v>421</v>
      </c>
    </row>
    <row r="70" spans="1:6">
      <c r="A70" t="s">
        <v>449</v>
      </c>
      <c r="D70" t="s">
        <v>421</v>
      </c>
      <c r="E70">
        <v>3502</v>
      </c>
      <c r="F70">
        <v>3278</v>
      </c>
    </row>
    <row r="71" spans="1:6">
      <c r="A71" t="s">
        <v>450</v>
      </c>
      <c r="D71" t="s">
        <v>421</v>
      </c>
      <c r="E71">
        <v>-761</v>
      </c>
      <c r="F71">
        <v>-5570</v>
      </c>
    </row>
    <row r="72" spans="1:6">
      <c r="A72" t="s">
        <v>451</v>
      </c>
      <c r="B72" t="s">
        <v>61</v>
      </c>
      <c r="C72" t="s">
        <v>61</v>
      </c>
      <c r="D72" t="s">
        <v>421</v>
      </c>
      <c r="E72">
        <v>-12202</v>
      </c>
      <c r="F72">
        <v>9116</v>
      </c>
    </row>
    <row r="73" spans="1:6">
      <c r="A73" t="s">
        <v>452</v>
      </c>
      <c r="B73" t="s">
        <v>62</v>
      </c>
      <c r="C73" t="s">
        <v>62</v>
      </c>
      <c r="D73" t="s">
        <v>421</v>
      </c>
      <c r="E73">
        <v>-3208</v>
      </c>
      <c r="F73">
        <v>497</v>
      </c>
    </row>
    <row r="74" spans="1:6">
      <c r="A74" t="s">
        <v>453</v>
      </c>
      <c r="B74" t="s">
        <v>70</v>
      </c>
      <c r="C74" t="s">
        <v>70</v>
      </c>
      <c r="D74" t="s">
        <v>421</v>
      </c>
      <c r="E74">
        <v>-8994</v>
      </c>
      <c r="F74">
        <v>8619</v>
      </c>
    </row>
    <row r="75" spans="1:6">
      <c r="A75" t="s">
        <v>454</v>
      </c>
      <c r="D75" t="s">
        <v>421</v>
      </c>
    </row>
    <row r="76" spans="1:6">
      <c r="A76" t="s">
        <v>455</v>
      </c>
      <c r="D76" t="s">
        <v>421</v>
      </c>
      <c r="E76">
        <v>-23</v>
      </c>
      <c r="F76">
        <v>22</v>
      </c>
    </row>
    <row r="77" spans="1:6">
      <c r="A77" t="s">
        <v>456</v>
      </c>
      <c r="D77" t="s">
        <v>421</v>
      </c>
      <c r="E77">
        <v>-23</v>
      </c>
      <c r="F77">
        <v>22</v>
      </c>
    </row>
    <row r="78" spans="1:6">
      <c r="A78" t="s">
        <v>457</v>
      </c>
      <c r="D78" t="s">
        <v>421</v>
      </c>
    </row>
    <row r="79" spans="1:6">
      <c r="A79" t="s">
        <v>455</v>
      </c>
      <c r="D79" t="s">
        <v>421</v>
      </c>
      <c r="E79">
        <v>38574553</v>
      </c>
      <c r="F79">
        <v>38453347</v>
      </c>
    </row>
    <row r="80" spans="1:6">
      <c r="A80" t="s">
        <v>456</v>
      </c>
      <c r="D80" t="s">
        <v>421</v>
      </c>
      <c r="E80">
        <v>38574553</v>
      </c>
      <c r="F80">
        <v>39086676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7"/>
  <sheetViews>
    <sheetView workbookViewId="0"/>
  </sheetViews>
  <sheetFormatPr defaultRowHeight="12.75"/>
  <cols>
    <col min="1" max="4" width="25.7109375" customWidth="1"/>
  </cols>
  <sheetData>
    <row r="4" spans="1:7">
      <c r="A4" t="s">
        <v>458</v>
      </c>
      <c r="E4">
        <v>38284435</v>
      </c>
      <c r="F4">
        <v>383</v>
      </c>
      <c r="G4">
        <v>369635</v>
      </c>
    </row>
    <row r="5" spans="1:7">
      <c r="A5" t="s">
        <v>459</v>
      </c>
      <c r="B5" t="s">
        <v>248</v>
      </c>
      <c r="C5" t="s">
        <v>248</v>
      </c>
      <c r="D5" t="s">
        <v>460</v>
      </c>
      <c r="G5">
        <v>1063</v>
      </c>
    </row>
    <row r="6" spans="1:7">
      <c r="A6" t="s">
        <v>461</v>
      </c>
      <c r="E6">
        <v>41611</v>
      </c>
    </row>
    <row r="7" spans="1:7">
      <c r="A7" t="s">
        <v>462</v>
      </c>
      <c r="E7">
        <v>147726</v>
      </c>
      <c r="F7">
        <v>2</v>
      </c>
      <c r="G7">
        <v>976</v>
      </c>
    </row>
    <row r="8" spans="1:7">
      <c r="A8" t="s">
        <v>463</v>
      </c>
      <c r="G8">
        <v>169</v>
      </c>
    </row>
    <row r="9" spans="1:7">
      <c r="A9" t="s">
        <v>464</v>
      </c>
      <c r="B9" t="s">
        <v>232</v>
      </c>
      <c r="C9" t="s">
        <v>232</v>
      </c>
      <c r="D9" t="s">
        <v>460</v>
      </c>
    </row>
    <row r="10" spans="1:7">
      <c r="A10" t="s">
        <v>465</v>
      </c>
      <c r="E10">
        <v>38473772</v>
      </c>
      <c r="F10">
        <v>385</v>
      </c>
      <c r="G10">
        <v>371843</v>
      </c>
    </row>
    <row r="11" spans="1:7">
      <c r="A11" t="s">
        <v>459</v>
      </c>
      <c r="B11" t="s">
        <v>248</v>
      </c>
      <c r="C11" t="s">
        <v>248</v>
      </c>
      <c r="D11" t="s">
        <v>460</v>
      </c>
      <c r="G11">
        <v>1056</v>
      </c>
    </row>
    <row r="12" spans="1:7">
      <c r="A12" t="s">
        <v>461</v>
      </c>
      <c r="E12">
        <v>170417</v>
      </c>
      <c r="F12">
        <v>2</v>
      </c>
      <c r="G12">
        <v>-2</v>
      </c>
    </row>
    <row r="13" spans="1:7">
      <c r="A13" t="s">
        <v>462</v>
      </c>
      <c r="B13" t="s">
        <v>298</v>
      </c>
      <c r="C13" t="s">
        <v>298</v>
      </c>
      <c r="E13">
        <v>17661</v>
      </c>
      <c r="G13">
        <v>93</v>
      </c>
    </row>
    <row r="14" spans="1:7">
      <c r="A14" t="s">
        <v>464</v>
      </c>
      <c r="B14" t="s">
        <v>232</v>
      </c>
      <c r="C14" t="s">
        <v>232</v>
      </c>
      <c r="D14" t="s">
        <v>460</v>
      </c>
    </row>
    <row r="15" spans="1:7">
      <c r="A15" t="s">
        <v>466</v>
      </c>
      <c r="E15">
        <v>38661850</v>
      </c>
      <c r="F15">
        <v>387</v>
      </c>
      <c r="G15">
        <v>372990</v>
      </c>
    </row>
    <row r="16" spans="1:7">
      <c r="A16" t="s">
        <v>467</v>
      </c>
    </row>
    <row r="17" spans="1:7">
      <c r="A17" t="s">
        <v>459</v>
      </c>
      <c r="B17" t="s">
        <v>248</v>
      </c>
      <c r="C17" t="s">
        <v>248</v>
      </c>
      <c r="D17" t="s">
        <v>460</v>
      </c>
      <c r="G17">
        <v>2005</v>
      </c>
    </row>
    <row r="18" spans="1:7">
      <c r="A18" t="s">
        <v>461</v>
      </c>
      <c r="E18">
        <v>155229</v>
      </c>
      <c r="F18">
        <v>1</v>
      </c>
      <c r="G18">
        <v>-1</v>
      </c>
    </row>
    <row r="19" spans="1:7">
      <c r="A19" t="s">
        <v>462</v>
      </c>
      <c r="B19" t="s">
        <v>298</v>
      </c>
      <c r="C19" t="s">
        <v>298</v>
      </c>
      <c r="D19" t="s">
        <v>468</v>
      </c>
      <c r="E19">
        <v>269549</v>
      </c>
      <c r="F19">
        <v>3</v>
      </c>
      <c r="G19">
        <v>1834</v>
      </c>
    </row>
    <row r="20" spans="1:7">
      <c r="A20" t="s">
        <v>469</v>
      </c>
      <c r="E20">
        <v>-10768</v>
      </c>
      <c r="G20">
        <v>-114</v>
      </c>
    </row>
    <row r="21" spans="1:7">
      <c r="A21" t="s">
        <v>470</v>
      </c>
      <c r="B21" t="s">
        <v>298</v>
      </c>
      <c r="C21" t="s">
        <v>298</v>
      </c>
      <c r="D21" t="s">
        <v>468</v>
      </c>
      <c r="E21">
        <v>-66409</v>
      </c>
      <c r="F21">
        <v>-1</v>
      </c>
      <c r="G21">
        <v>-980</v>
      </c>
    </row>
    <row r="22" spans="1:7">
      <c r="A22" t="s">
        <v>471</v>
      </c>
      <c r="B22" t="s">
        <v>232</v>
      </c>
      <c r="C22" t="s">
        <v>232</v>
      </c>
      <c r="D22" t="s">
        <v>460</v>
      </c>
    </row>
    <row r="25" spans="1:7">
      <c r="A25" t="s">
        <v>420</v>
      </c>
      <c r="E25">
        <v>262018</v>
      </c>
      <c r="F25">
        <v>272017</v>
      </c>
      <c r="G25">
        <v>282016</v>
      </c>
    </row>
    <row r="26" spans="1:7">
      <c r="A26" t="s">
        <v>472</v>
      </c>
      <c r="B26" t="s">
        <v>231</v>
      </c>
      <c r="C26" t="s">
        <v>231</v>
      </c>
      <c r="D26" t="s">
        <v>460</v>
      </c>
    </row>
    <row r="27" spans="1:7">
      <c r="A27" t="s">
        <v>453</v>
      </c>
      <c r="B27" t="s">
        <v>232</v>
      </c>
      <c r="C27" t="s">
        <v>232</v>
      </c>
      <c r="D27" t="s">
        <v>460</v>
      </c>
      <c r="E27">
        <v>-8994</v>
      </c>
      <c r="F27">
        <v>8619</v>
      </c>
      <c r="G27">
        <v>18339</v>
      </c>
    </row>
    <row r="28" spans="1:7">
      <c r="A28" t="s">
        <v>473</v>
      </c>
      <c r="D28" t="s">
        <v>460</v>
      </c>
    </row>
    <row r="29" spans="1:7">
      <c r="A29" t="s">
        <v>437</v>
      </c>
      <c r="B29" t="s">
        <v>236</v>
      </c>
      <c r="C29" t="s">
        <v>236</v>
      </c>
      <c r="D29" t="s">
        <v>460</v>
      </c>
      <c r="E29">
        <v>17825</v>
      </c>
      <c r="F29">
        <v>18128</v>
      </c>
      <c r="G29">
        <v>16053</v>
      </c>
    </row>
    <row r="30" spans="1:7">
      <c r="A30" t="s">
        <v>474</v>
      </c>
      <c r="B30" t="s">
        <v>248</v>
      </c>
      <c r="C30" t="s">
        <v>248</v>
      </c>
      <c r="D30" t="s">
        <v>460</v>
      </c>
      <c r="E30">
        <v>2005</v>
      </c>
      <c r="F30">
        <v>1056</v>
      </c>
      <c r="G30">
        <v>1063</v>
      </c>
    </row>
    <row r="31" spans="1:7">
      <c r="A31" t="s">
        <v>450</v>
      </c>
      <c r="D31" t="s">
        <v>460</v>
      </c>
      <c r="E31">
        <v>-761</v>
      </c>
      <c r="F31">
        <v>-5570</v>
      </c>
      <c r="G31">
        <v>352</v>
      </c>
    </row>
    <row r="32" spans="1:7">
      <c r="A32" t="s">
        <v>438</v>
      </c>
      <c r="B32" t="s">
        <v>242</v>
      </c>
      <c r="C32" t="s">
        <v>242</v>
      </c>
      <c r="D32" t="s">
        <v>460</v>
      </c>
      <c r="E32">
        <v>278</v>
      </c>
      <c r="F32">
        <v>799</v>
      </c>
      <c r="G32">
        <v>674</v>
      </c>
    </row>
    <row r="33" spans="1:7">
      <c r="A33" t="s">
        <v>475</v>
      </c>
      <c r="B33" t="s">
        <v>236</v>
      </c>
      <c r="C33" t="s">
        <v>236</v>
      </c>
      <c r="D33" t="s">
        <v>460</v>
      </c>
      <c r="E33">
        <v>5147</v>
      </c>
      <c r="F33">
        <v>32594</v>
      </c>
      <c r="G33">
        <v>8400</v>
      </c>
    </row>
    <row r="34" spans="1:7">
      <c r="A34" t="s">
        <v>476</v>
      </c>
      <c r="D34" t="s">
        <v>460</v>
      </c>
      <c r="E34">
        <v>4503</v>
      </c>
      <c r="F34">
        <v>1051</v>
      </c>
      <c r="G34">
        <v>154</v>
      </c>
    </row>
    <row r="35" spans="1:7">
      <c r="A35" t="s">
        <v>477</v>
      </c>
      <c r="B35" t="s">
        <v>240</v>
      </c>
      <c r="C35" t="s">
        <v>240</v>
      </c>
      <c r="D35" t="s">
        <v>460</v>
      </c>
      <c r="E35">
        <v>280</v>
      </c>
      <c r="F35">
        <v>304</v>
      </c>
      <c r="G35">
        <v>304</v>
      </c>
    </row>
    <row r="36" spans="1:7">
      <c r="A36" t="s">
        <v>478</v>
      </c>
      <c r="D36" t="s">
        <v>460</v>
      </c>
      <c r="E36">
        <v>-47</v>
      </c>
      <c r="F36">
        <v>-119</v>
      </c>
      <c r="G36">
        <v>-82</v>
      </c>
    </row>
    <row r="37" spans="1:7">
      <c r="A37" t="s">
        <v>463</v>
      </c>
      <c r="D37" t="s">
        <v>460</v>
      </c>
      <c r="G37">
        <v>-169</v>
      </c>
    </row>
    <row r="38" spans="1:7">
      <c r="A38" t="s">
        <v>479</v>
      </c>
      <c r="B38" t="s">
        <v>269</v>
      </c>
      <c r="C38" t="s">
        <v>269</v>
      </c>
      <c r="D38" t="s">
        <v>460</v>
      </c>
      <c r="E38">
        <v>-3428</v>
      </c>
      <c r="F38">
        <v>250</v>
      </c>
      <c r="G38">
        <v>12390</v>
      </c>
    </row>
    <row r="39" spans="1:7">
      <c r="A39" t="s">
        <v>480</v>
      </c>
      <c r="B39" t="s">
        <v>251</v>
      </c>
      <c r="C39" t="s">
        <v>251</v>
      </c>
      <c r="D39" t="s">
        <v>460</v>
      </c>
      <c r="G39">
        <v>-660</v>
      </c>
    </row>
    <row r="40" spans="1:7">
      <c r="A40" t="s">
        <v>481</v>
      </c>
      <c r="B40" t="s">
        <v>251</v>
      </c>
      <c r="C40" t="s">
        <v>251</v>
      </c>
      <c r="D40" t="s">
        <v>460</v>
      </c>
    </row>
    <row r="41" spans="1:7">
      <c r="A41" t="s">
        <v>379</v>
      </c>
      <c r="B41" t="s">
        <v>265</v>
      </c>
      <c r="C41" t="s">
        <v>265</v>
      </c>
      <c r="D41" t="s">
        <v>460</v>
      </c>
      <c r="E41">
        <v>-2387</v>
      </c>
      <c r="F41">
        <v>-294</v>
      </c>
      <c r="G41">
        <v>-844</v>
      </c>
    </row>
    <row r="42" spans="1:7">
      <c r="A42" t="s">
        <v>380</v>
      </c>
      <c r="B42" t="s">
        <v>261</v>
      </c>
      <c r="C42" t="s">
        <v>261</v>
      </c>
      <c r="D42" t="s">
        <v>460</v>
      </c>
      <c r="E42">
        <v>-190</v>
      </c>
      <c r="F42">
        <v>-177</v>
      </c>
      <c r="G42">
        <v>-221</v>
      </c>
    </row>
    <row r="43" spans="1:7">
      <c r="A43" t="s">
        <v>381</v>
      </c>
      <c r="B43" t="s">
        <v>264</v>
      </c>
      <c r="C43" t="s">
        <v>264</v>
      </c>
      <c r="D43" t="s">
        <v>460</v>
      </c>
      <c r="E43">
        <v>-319</v>
      </c>
      <c r="F43">
        <v>425</v>
      </c>
      <c r="G43">
        <v>-448</v>
      </c>
    </row>
    <row r="44" spans="1:7">
      <c r="A44" t="s">
        <v>482</v>
      </c>
      <c r="B44" t="s">
        <v>483</v>
      </c>
      <c r="C44" t="s">
        <v>247</v>
      </c>
      <c r="D44" t="s">
        <v>460</v>
      </c>
      <c r="E44">
        <v>37</v>
      </c>
      <c r="F44">
        <v>-85</v>
      </c>
      <c r="G44">
        <v>222</v>
      </c>
    </row>
    <row r="45" spans="1:7">
      <c r="A45" t="s">
        <v>391</v>
      </c>
      <c r="B45" t="s">
        <v>276</v>
      </c>
      <c r="C45" t="s">
        <v>276</v>
      </c>
      <c r="D45" t="s">
        <v>460</v>
      </c>
      <c r="E45">
        <v>122</v>
      </c>
      <c r="F45">
        <v>47</v>
      </c>
      <c r="G45">
        <v>107</v>
      </c>
    </row>
    <row r="46" spans="1:7">
      <c r="A46" t="s">
        <v>396</v>
      </c>
      <c r="B46" t="s">
        <v>275</v>
      </c>
      <c r="C46" t="s">
        <v>275</v>
      </c>
      <c r="D46" t="s">
        <v>460</v>
      </c>
      <c r="E46">
        <v>482</v>
      </c>
      <c r="F46">
        <v>1088</v>
      </c>
      <c r="G46">
        <v>-4579</v>
      </c>
    </row>
    <row r="47" spans="1:7">
      <c r="A47" t="s">
        <v>397</v>
      </c>
      <c r="D47" t="s">
        <v>460</v>
      </c>
      <c r="E47">
        <v>235</v>
      </c>
      <c r="F47">
        <v>1585</v>
      </c>
      <c r="G47">
        <v>-939</v>
      </c>
    </row>
    <row r="48" spans="1:7">
      <c r="A48" t="s">
        <v>399</v>
      </c>
      <c r="D48" t="s">
        <v>460</v>
      </c>
      <c r="E48">
        <v>1225</v>
      </c>
      <c r="F48">
        <v>407</v>
      </c>
      <c r="G48">
        <v>423</v>
      </c>
    </row>
    <row r="49" spans="1:7">
      <c r="A49" t="s">
        <v>484</v>
      </c>
      <c r="D49" t="s">
        <v>460</v>
      </c>
      <c r="E49">
        <v>-7272</v>
      </c>
      <c r="F49">
        <v>-11109</v>
      </c>
      <c r="G49">
        <v>-3236</v>
      </c>
    </row>
    <row r="50" spans="1:7">
      <c r="A50" t="s">
        <v>485</v>
      </c>
      <c r="B50" t="s">
        <v>277</v>
      </c>
      <c r="C50" t="s">
        <v>277</v>
      </c>
      <c r="D50" t="s">
        <v>460</v>
      </c>
      <c r="E50">
        <v>36701</v>
      </c>
      <c r="F50">
        <v>4547</v>
      </c>
      <c r="G50">
        <v>1996</v>
      </c>
    </row>
    <row r="51" spans="1:7">
      <c r="A51" t="s">
        <v>486</v>
      </c>
      <c r="D51" t="s">
        <v>460</v>
      </c>
      <c r="F51">
        <v>125</v>
      </c>
    </row>
    <row r="52" spans="1:7">
      <c r="A52" t="s">
        <v>487</v>
      </c>
      <c r="B52" t="s">
        <v>285</v>
      </c>
      <c r="C52" t="s">
        <v>285</v>
      </c>
      <c r="D52" t="s">
        <v>460</v>
      </c>
      <c r="E52">
        <v>45442</v>
      </c>
      <c r="F52">
        <v>53671</v>
      </c>
      <c r="G52">
        <v>49299</v>
      </c>
    </row>
    <row r="53" spans="1:7">
      <c r="A53" t="s">
        <v>488</v>
      </c>
      <c r="B53" t="s">
        <v>231</v>
      </c>
      <c r="C53" t="s">
        <v>231</v>
      </c>
      <c r="D53" t="s">
        <v>489</v>
      </c>
    </row>
    <row r="54" spans="1:7">
      <c r="A54" t="s">
        <v>490</v>
      </c>
      <c r="D54" t="s">
        <v>489</v>
      </c>
      <c r="G54">
        <v>1465</v>
      </c>
    </row>
    <row r="55" spans="1:7">
      <c r="A55" t="s">
        <v>491</v>
      </c>
      <c r="B55" t="s">
        <v>288</v>
      </c>
      <c r="C55" t="s">
        <v>288</v>
      </c>
      <c r="D55" t="s">
        <v>489</v>
      </c>
      <c r="G55">
        <v>743</v>
      </c>
    </row>
    <row r="56" spans="1:7">
      <c r="A56" t="s">
        <v>492</v>
      </c>
      <c r="B56" t="s">
        <v>287</v>
      </c>
      <c r="C56" t="s">
        <v>287</v>
      </c>
      <c r="D56" t="s">
        <v>489</v>
      </c>
      <c r="E56">
        <v>-27802</v>
      </c>
      <c r="F56">
        <v>-36238</v>
      </c>
      <c r="G56">
        <v>-37410</v>
      </c>
    </row>
    <row r="57" spans="1:7">
      <c r="A57" t="s">
        <v>493</v>
      </c>
      <c r="B57" t="s">
        <v>296</v>
      </c>
      <c r="C57" t="s">
        <v>296</v>
      </c>
      <c r="D57" t="s">
        <v>489</v>
      </c>
      <c r="E57">
        <v>-27802</v>
      </c>
      <c r="F57">
        <v>-36238</v>
      </c>
      <c r="G57">
        <v>-35202</v>
      </c>
    </row>
    <row r="58" spans="1:7">
      <c r="A58" t="s">
        <v>494</v>
      </c>
      <c r="B58" t="s">
        <v>297</v>
      </c>
      <c r="C58" t="s">
        <v>297</v>
      </c>
      <c r="D58" t="s">
        <v>468</v>
      </c>
    </row>
    <row r="59" spans="1:7">
      <c r="A59" t="s">
        <v>495</v>
      </c>
      <c r="B59" t="s">
        <v>299</v>
      </c>
      <c r="C59" t="s">
        <v>299</v>
      </c>
      <c r="D59" t="s">
        <v>468</v>
      </c>
      <c r="E59">
        <v>13307</v>
      </c>
      <c r="F59">
        <v>8000</v>
      </c>
    </row>
    <row r="60" spans="1:7">
      <c r="A60" t="s">
        <v>496</v>
      </c>
      <c r="D60" t="s">
        <v>489</v>
      </c>
      <c r="E60">
        <v>-33000</v>
      </c>
      <c r="F60">
        <v>-19000</v>
      </c>
      <c r="G60">
        <v>-19000</v>
      </c>
    </row>
    <row r="61" spans="1:7">
      <c r="A61" t="s">
        <v>497</v>
      </c>
      <c r="D61" t="s">
        <v>489</v>
      </c>
      <c r="E61">
        <v>-114</v>
      </c>
    </row>
    <row r="62" spans="1:7">
      <c r="A62" t="s">
        <v>498</v>
      </c>
      <c r="B62" t="s">
        <v>298</v>
      </c>
      <c r="C62" t="s">
        <v>298</v>
      </c>
      <c r="D62" t="s">
        <v>468</v>
      </c>
      <c r="E62">
        <v>1837</v>
      </c>
      <c r="F62">
        <v>93</v>
      </c>
      <c r="G62">
        <v>978</v>
      </c>
    </row>
    <row r="63" spans="1:7">
      <c r="A63" t="s">
        <v>499</v>
      </c>
      <c r="B63" t="s">
        <v>500</v>
      </c>
      <c r="C63" t="s">
        <v>500</v>
      </c>
      <c r="D63" t="s">
        <v>468</v>
      </c>
      <c r="E63">
        <v>-132</v>
      </c>
      <c r="F63">
        <v>-144</v>
      </c>
      <c r="G63">
        <v>-177</v>
      </c>
    </row>
    <row r="64" spans="1:7">
      <c r="A64" t="s">
        <v>501</v>
      </c>
      <c r="B64" t="s">
        <v>500</v>
      </c>
      <c r="C64" t="s">
        <v>500</v>
      </c>
      <c r="D64" t="s">
        <v>468</v>
      </c>
      <c r="E64">
        <v>-138</v>
      </c>
    </row>
    <row r="65" spans="1:7">
      <c r="A65" t="s">
        <v>463</v>
      </c>
      <c r="B65" t="s">
        <v>251</v>
      </c>
      <c r="C65" t="s">
        <v>251</v>
      </c>
      <c r="D65" t="s">
        <v>460</v>
      </c>
      <c r="G65">
        <v>169</v>
      </c>
    </row>
    <row r="66" spans="1:7">
      <c r="A66" t="s">
        <v>502</v>
      </c>
      <c r="B66" t="s">
        <v>298</v>
      </c>
      <c r="C66" t="s">
        <v>298</v>
      </c>
      <c r="D66" t="s">
        <v>468</v>
      </c>
      <c r="E66">
        <v>-981</v>
      </c>
    </row>
    <row r="67" spans="1:7">
      <c r="A67" t="s">
        <v>503</v>
      </c>
      <c r="B67" t="s">
        <v>311</v>
      </c>
      <c r="C67" t="s">
        <v>311</v>
      </c>
      <c r="D67" t="s">
        <v>468</v>
      </c>
      <c r="E67">
        <v>-19221</v>
      </c>
      <c r="F67">
        <v>-11051</v>
      </c>
      <c r="G67">
        <v>-18030</v>
      </c>
    </row>
    <row r="68" spans="1:7">
      <c r="A68" t="s">
        <v>504</v>
      </c>
      <c r="B68" t="s">
        <v>314</v>
      </c>
      <c r="C68" t="s">
        <v>314</v>
      </c>
      <c r="D68" t="s">
        <v>468</v>
      </c>
      <c r="E68">
        <v>-1581</v>
      </c>
      <c r="F68">
        <v>6382</v>
      </c>
      <c r="G68">
        <v>-3933</v>
      </c>
    </row>
    <row r="69" spans="1:7">
      <c r="A69" t="s">
        <v>505</v>
      </c>
      <c r="B69" t="s">
        <v>506</v>
      </c>
      <c r="C69" t="s">
        <v>315</v>
      </c>
      <c r="D69" t="s">
        <v>468</v>
      </c>
      <c r="E69">
        <v>8550</v>
      </c>
      <c r="F69">
        <v>2168</v>
      </c>
      <c r="G69">
        <v>6101</v>
      </c>
    </row>
    <row r="70" spans="1:7">
      <c r="A70" t="s">
        <v>507</v>
      </c>
      <c r="B70" t="s">
        <v>316</v>
      </c>
      <c r="C70" t="s">
        <v>316</v>
      </c>
      <c r="D70" t="s">
        <v>468</v>
      </c>
      <c r="E70">
        <v>6969</v>
      </c>
      <c r="F70">
        <v>8550</v>
      </c>
      <c r="G70">
        <v>2168</v>
      </c>
    </row>
    <row r="71" spans="1:7">
      <c r="D71" t="s">
        <v>468</v>
      </c>
      <c r="E71">
        <v>262018</v>
      </c>
      <c r="F71">
        <v>272017</v>
      </c>
      <c r="G71">
        <v>282016</v>
      </c>
    </row>
    <row r="72" spans="1:7">
      <c r="A72" t="s">
        <v>508</v>
      </c>
      <c r="D72" t="s">
        <v>468</v>
      </c>
    </row>
    <row r="73" spans="1:7">
      <c r="A73" t="s">
        <v>509</v>
      </c>
      <c r="D73" t="s">
        <v>468</v>
      </c>
      <c r="E73">
        <v>3393</v>
      </c>
      <c r="F73">
        <v>3314</v>
      </c>
      <c r="G73">
        <v>3086</v>
      </c>
    </row>
    <row r="74" spans="1:7">
      <c r="A74" t="s">
        <v>510</v>
      </c>
      <c r="B74" t="s">
        <v>483</v>
      </c>
      <c r="C74" t="s">
        <v>247</v>
      </c>
      <c r="D74" t="s">
        <v>460</v>
      </c>
      <c r="E74">
        <v>183</v>
      </c>
      <c r="F74">
        <v>336</v>
      </c>
      <c r="G74">
        <v>171</v>
      </c>
    </row>
    <row r="75" spans="1:7">
      <c r="A75" t="s">
        <v>511</v>
      </c>
      <c r="B75" t="s">
        <v>311</v>
      </c>
      <c r="C75" t="s">
        <v>311</v>
      </c>
      <c r="D75" t="s">
        <v>468</v>
      </c>
    </row>
    <row r="76" spans="1:7">
      <c r="A76" t="s">
        <v>512</v>
      </c>
      <c r="B76" t="s">
        <v>287</v>
      </c>
      <c r="C76" t="s">
        <v>287</v>
      </c>
      <c r="D76" t="s">
        <v>489</v>
      </c>
      <c r="E76">
        <v>1543</v>
      </c>
      <c r="F76">
        <v>4741</v>
      </c>
      <c r="G76">
        <v>5158</v>
      </c>
    </row>
    <row r="77" spans="1:7">
      <c r="A77" t="s">
        <v>513</v>
      </c>
      <c r="D77" t="s">
        <v>468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0DAE20-B856-485E-9209-D4A50569AD8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104137F-91F5-4230-9209-0184664D88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D43890-3485-4A6F-9FD4-5391784104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2021-10-27T06:15:20Z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