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54" i="1"/>
  <c r="F154" i="1"/>
  <c r="G92" i="1"/>
  <c r="F92" i="1"/>
  <c r="F433" i="1" l="1"/>
  <c r="G432" i="1"/>
  <c r="G433" i="1" s="1"/>
  <c r="F432" i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N373" i="1"/>
  <c r="J371" i="1"/>
  <c r="L370" i="1"/>
  <c r="N369" i="1"/>
  <c r="H369" i="1"/>
  <c r="F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F326" i="1" s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F161" i="1" s="1"/>
  <c r="F8" i="1" s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2" i="1" s="1"/>
  <c r="M71" i="1"/>
  <c r="M373" i="1" s="1"/>
  <c r="L71" i="1"/>
  <c r="L373" i="1" s="1"/>
  <c r="K71" i="1"/>
  <c r="K373" i="1" s="1"/>
  <c r="J71" i="1"/>
  <c r="J373" i="1" s="1"/>
  <c r="I71" i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8" i="1" s="1"/>
  <c r="K44" i="1"/>
  <c r="K370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F44" i="1" s="1"/>
  <c r="F378" i="1" s="1"/>
  <c r="O30" i="1"/>
  <c r="O369" i="1" s="1"/>
  <c r="N30" i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76" i="1" s="1"/>
  <c r="I12" i="1"/>
  <c r="I366" i="1" s="1"/>
  <c r="H12" i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L377" i="1" s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G9" i="1"/>
  <c r="G384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2" i="1" s="1"/>
  <c r="H366" i="1"/>
  <c r="I372" i="1"/>
  <c r="F12" i="1"/>
  <c r="F376" i="1" s="1"/>
  <c r="F353" i="1"/>
  <c r="F355" i="1" s="1"/>
  <c r="F357" i="1" s="1"/>
  <c r="F385" i="1"/>
  <c r="F382" i="1"/>
  <c r="F383" i="1"/>
  <c r="J368" i="1"/>
  <c r="F370" i="1"/>
  <c r="N370" i="1"/>
  <c r="J372" i="1"/>
  <c r="H373" i="1"/>
  <c r="F375" i="1"/>
  <c r="L376" i="1"/>
  <c r="J377" i="1"/>
  <c r="H378" i="1"/>
  <c r="F381" i="1"/>
  <c r="L382" i="1"/>
  <c r="J383" i="1"/>
  <c r="H384" i="1"/>
  <c r="G297" i="1"/>
  <c r="G319" i="1" s="1"/>
  <c r="G326" i="1" s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H375" i="1"/>
  <c r="N382" i="1"/>
  <c r="I365" i="1"/>
  <c r="M368" i="1"/>
  <c r="M372" i="1"/>
  <c r="I375" i="1"/>
  <c r="O376" i="1"/>
  <c r="M377" i="1"/>
  <c r="K378" i="1"/>
  <c r="I381" i="1"/>
  <c r="O382" i="1"/>
  <c r="K384" i="1"/>
  <c r="F13" i="1"/>
  <c r="F59" i="1"/>
  <c r="F67" i="1" s="1"/>
  <c r="F71" i="1" s="1"/>
  <c r="L372" i="1"/>
  <c r="H381" i="1"/>
  <c r="F363" i="1"/>
  <c r="N368" i="1"/>
  <c r="J370" i="1"/>
  <c r="H376" i="1"/>
  <c r="F377" i="1"/>
  <c r="N377" i="1"/>
  <c r="H382" i="1"/>
  <c r="N376" i="1"/>
  <c r="G363" i="1"/>
  <c r="O368" i="1"/>
  <c r="O372" i="1"/>
  <c r="I376" i="1"/>
  <c r="G377" i="1"/>
  <c r="O377" i="1"/>
  <c r="M378" i="1"/>
  <c r="I382" i="1"/>
  <c r="H363" i="1"/>
  <c r="J366" i="1"/>
  <c r="G13" i="1"/>
  <c r="G44" i="1"/>
  <c r="I363" i="1"/>
  <c r="G383" i="1" l="1"/>
  <c r="G12" i="1"/>
  <c r="F14" i="1"/>
  <c r="F373" i="1"/>
  <c r="F372" i="1"/>
  <c r="F6" i="1"/>
  <c r="F83" i="1"/>
  <c r="G378" i="1"/>
  <c r="G370" i="1"/>
  <c r="G59" i="1"/>
  <c r="G67" i="1" s="1"/>
  <c r="G71" i="1" s="1"/>
  <c r="G353" i="1"/>
  <c r="G355" i="1" s="1"/>
  <c r="G357" i="1" s="1"/>
  <c r="G385" i="1"/>
  <c r="G376" i="1" l="1"/>
  <c r="G366" i="1"/>
  <c r="G14" i="1"/>
  <c r="F366" i="1"/>
  <c r="G373" i="1"/>
  <c r="G83" i="1"/>
  <c r="G372" i="1"/>
  <c r="G6" i="1"/>
  <c r="F365" i="1" s="1"/>
  <c r="F371" i="1"/>
  <c r="G371" i="1" l="1"/>
  <c r="G365" i="1"/>
</calcChain>
</file>

<file path=xl/sharedStrings.xml><?xml version="1.0" encoding="utf-8"?>
<sst xmlns="http://schemas.openxmlformats.org/spreadsheetml/2006/main" count="694" uniqueCount="473">
  <si>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</si>
  <si>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</si>
  <si>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</si>
  <si>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</si>
  <si>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</si>
  <si>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</si>
  <si>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</si>
  <si>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</si>
  <si>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</si>
  <si>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</si>
  <si>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</si>
  <si>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</si>
  <si>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</si>
  <si>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</si>
  <si>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</si>
  <si>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</si>
  <si>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</si>
  <si>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</si>
  <si>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</si>
  <si>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</si>
  <si>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</si>
  <si>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</si>
  <si>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</si>
  <si>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</si>
  <si>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</si>
  <si>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</si>
  <si>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</si>
  <si>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</si>
  <si>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</si>
  <si>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</si>
  <si>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</si>
  <si>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</si>
  <si>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</si>
  <si>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</si>
  <si>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</si>
  <si>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</si>
  <si>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</si>
  <si>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</si>
  <si>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</si>
  <si>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</si>
  <si>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</si>
  <si>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</si>
  <si>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</si>
  <si>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</si>
  <si>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</si>
  <si>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</si>
  <si>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</si>
  <si>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</si>
  <si>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</si>
  <si>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</si>
  <si>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</si>
  <si>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</si>
  <si>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</si>
  <si>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</si>
  <si>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</si>
  <si>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</si>
  <si>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</si>
  <si>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</si>
  <si>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</si>
  <si>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</si>
  <si>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</si>
  <si>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</si>
  <si>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</si>
  <si>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</si>
  <si>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</si>
  <si>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</si>
  <si>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</si>
  <si>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</si>
  <si>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</si>
  <si>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</si>
  <si>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</si>
  <si>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</si>
  <si>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</si>
  <si>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</si>
  <si>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</si>
  <si>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</si>
  <si>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</si>
  <si>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</si>
  <si>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</si>
  <si>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</si>
  <si>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</si>
  <si>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</si>
  <si>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</si>
  <si>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</si>
  <si>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</si>
  <si>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</si>
  <si>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</si>
  <si>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</si>
  <si>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</si>
  <si>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</si>
  <si>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</si>
  <si>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</si>
  <si>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</si>
  <si>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</si>
  <si>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</si>
  <si>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</si>
  <si>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</si>
  <si>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</si>
  <si>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</si>
  <si>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</si>
  <si>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</si>
  <si>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</si>
  <si>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</si>
  <si>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</si>
  <si>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</si>
  <si>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</si>
  <si>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</si>
  <si>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</si>
  <si>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</si>
  <si>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</si>
  <si>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</si>
  <si>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</si>
  <si>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</si>
  <si>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</si>
  <si>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</si>
  <si>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</si>
  <si>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</si>
  <si>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</si>
  <si>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</si>
  <si>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</si>
  <si>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</si>
  <si>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</si>
  <si>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</si>
  <si>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</si>
  <si>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</si>
  <si>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</si>
  <si>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</si>
  <si>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</si>
  <si>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</si>
  <si>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</si>
  <si>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</si>
  <si>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</si>
  <si>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</si>
  <si>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</si>
  <si>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</si>
  <si>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</si>
  <si>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</si>
  <si>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</si>
  <si>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</si>
  <si>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</si>
  <si>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</si>
  <si>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</si>
  <si>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</si>
  <si>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</si>
  <si>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</si>
  <si>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</si>
  <si>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</si>
  <si>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</si>
  <si>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</si>
  <si>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</si>
  <si>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</si>
  <si>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</si>
  <si>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</si>
  <si>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</si>
  <si>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</si>
  <si>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</si>
  <si>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</si>
  <si>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</si>
  <si>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</si>
  <si>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</si>
  <si>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</si>
  <si>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</si>
  <si>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</si>
  <si>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</si>
  <si>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</si>
  <si>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</si>
  <si>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</si>
  <si>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</si>
  <si>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</si>
  <si>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</si>
  <si>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</si>
  <si>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</si>
  <si>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</si>
  <si>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</si>
  <si>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</si>
  <si>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</si>
  <si>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</si>
  <si>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</si>
  <si>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</si>
  <si>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</si>
  <si>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</si>
  <si>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</si>
  <si>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</si>
  <si>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</si>
  <si>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</si>
  <si>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</si>
  <si>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</si>
  <si>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</si>
  <si>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</si>
  <si>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</si>
  <si>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</si>
  <si>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</si>
  <si>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</si>
  <si>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</si>
  <si>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</si>
  <si>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</si>
  <si>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</si>
  <si>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</si>
  <si>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</si>
  <si>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</si>
  <si>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</si>
  <si>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</si>
  <si>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</si>
  <si>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</si>
  <si>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</si>
  <si>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</si>
  <si>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</si>
  <si>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</si>
  <si>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</si>
  <si>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</si>
  <si>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</si>
  <si>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</si>
  <si>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</si>
  <si>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</si>
  <si>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</si>
  <si>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</si>
  <si>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</si>
  <si>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</si>
  <si>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</si>
  <si>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</si>
  <si>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</si>
  <si>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</si>
  <si>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</si>
  <si>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</si>
  <si>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</si>
  <si>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</si>
  <si>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</si>
  <si>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</si>
  <si>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</si>
  <si>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</si>
  <si>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</si>
  <si>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</si>
  <si>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</si>
  <si>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</si>
  <si>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</si>
  <si>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</si>
  <si>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</si>
  <si>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</si>
  <si>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</si>
  <si>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</si>
  <si>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</si>
  <si>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</si>
  <si>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</si>
  <si>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</si>
  <si>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</si>
  <si>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</si>
  <si>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</si>
  <si>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</si>
  <si>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</si>
  <si>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</si>
  <si>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</si>
  <si>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</si>
  <si>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</si>
  <si>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</si>
  <si>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</si>
  <si>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</si>
  <si>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</si>
  <si>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</si>
  <si>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</si>
  <si>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</si>
  <si>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</si>
  <si>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</si>
  <si>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</si>
  <si>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</si>
  <si>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</si>
  <si>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</si>
  <si>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</si>
  <si>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</si>
  <si>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</si>
  <si>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</si>
  <si>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</si>
  <si>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</si>
  <si>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</si>
  <si>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</si>
  <si>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</si>
  <si>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</si>
  <si>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</si>
  <si>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</si>
  <si>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</si>
  <si>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</si>
  <si>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</si>
  <si>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</si>
  <si>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</si>
  <si>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</si>
  <si>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</si>
  <si>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</si>
  <si>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</si>
  <si>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</si>
  <si>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</si>
  <si>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</si>
  <si>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</si>
  <si>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</si>
  <si>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</si>
  <si>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</si>
  <si>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</si>
  <si>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</si>
  <si>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</si>
  <si>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</si>
  <si>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</si>
  <si>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</si>
  <si>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</si>
  <si>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</si>
  <si>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</si>
  <si>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</si>
  <si>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</si>
  <si>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</si>
  <si>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</si>
  <si>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</si>
  <si>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</si>
  <si>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</si>
  <si>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</si>
  <si>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</si>
  <si>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</si>
  <si>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</si>
  <si>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</si>
  <si>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</si>
  <si>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</si>
  <si>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</si>
  <si>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</si>
  <si>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</si>
  <si>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</si>
  <si>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</si>
  <si>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</si>
  <si>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</si>
  <si>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</si>
  <si>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</si>
  <si>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</si>
  <si>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</si>
  <si>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</si>
  <si>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</si>
  <si>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</si>
  <si>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</si>
  <si>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</si>
  <si>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</si>
  <si>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</si>
  <si>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</si>
  <si>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</si>
  <si>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</si>
  <si>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</si>
  <si>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</si>
  <si>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</si>
  <si>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</si>
  <si>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</si>
  <si>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</si>
  <si>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</si>
  <si>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</si>
  <si>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</si>
  <si>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</si>
  <si>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</si>
  <si>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</si>
  <si>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</si>
  <si>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</si>
  <si>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</si>
  <si>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</si>
  <si>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</si>
  <si>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</si>
  <si>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</si>
  <si>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</si>
  <si>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</si>
  <si>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</si>
  <si>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</si>
  <si>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</si>
  <si>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</si>
  <si>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</si>
  <si>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</si>
  <si>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</si>
  <si>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</si>
  <si>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</si>
  <si>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</si>
  <si>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</si>
  <si>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</si>
  <si>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</si>
  <si>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</si>
  <si>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</si>
  <si>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</si>
  <si>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</si>
  <si>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</si>
  <si>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</t>
  </si>
  <si>
    <t>Prepaid expenses and other current assets</t>
  </si>
  <si>
    <t>Prepaid rent, current</t>
  </si>
  <si>
    <t>Total current assets</t>
  </si>
  <si>
    <t>Property and equipment, net</t>
  </si>
  <si>
    <t>Property and Equipment</t>
  </si>
  <si>
    <t>Prepaid rent, non-current</t>
  </si>
  <si>
    <t>Other assets</t>
  </si>
  <si>
    <t>Total assets</t>
  </si>
  <si>
    <t>LIABILITIES AND STOCKHOLDERS EQUITY</t>
  </si>
  <si>
    <t>Current liabilities:</t>
  </si>
  <si>
    <t>Accounts payable</t>
  </si>
  <si>
    <t>Accruals</t>
  </si>
  <si>
    <t>Total current liabilities</t>
  </si>
  <si>
    <t>Commitments and contingencies</t>
  </si>
  <si>
    <t>Stockholders equity:</t>
  </si>
  <si>
    <t>Preferred Stock, $0.00001 par value, 10,000,000 shares authorized at</t>
  </si>
  <si>
    <t>December 31, 2018 and December 31, 2017; no shares issued or</t>
  </si>
  <si>
    <t>Outstanding</t>
  </si>
  <si>
    <t>Common Stock, $0.00001 par value, 50,000,000 shares authorized at</t>
  </si>
  <si>
    <t>December 31, 2018 and December 31, 2017; 26,526,303 and</t>
  </si>
  <si>
    <t>22,584,588 shares issued and outstanding at December 31, 2018 and December 31, 2017, respectively</t>
  </si>
  <si>
    <t>Additional paid-in capital</t>
  </si>
  <si>
    <t>Accumulated deficit</t>
  </si>
  <si>
    <t>Total stockholders equity</t>
  </si>
  <si>
    <t>Revenue</t>
  </si>
  <si>
    <t>Operating expenses:</t>
  </si>
  <si>
    <t>Research and development</t>
  </si>
  <si>
    <t>Sales and marketing</t>
  </si>
  <si>
    <t>Selling and distribution expenses</t>
  </si>
  <si>
    <t>General and administrative</t>
  </si>
  <si>
    <t>Total operating expenses</t>
  </si>
  <si>
    <t>Loss from operations</t>
  </si>
  <si>
    <t>Operating Profit</t>
  </si>
  <si>
    <t>Other income (expense):</t>
  </si>
  <si>
    <t>Interest income, net</t>
  </si>
  <si>
    <t>Loss on sale of property and equipment</t>
  </si>
  <si>
    <t>Total</t>
  </si>
  <si>
    <t>Net loss</t>
  </si>
  <si>
    <t>Basic and diluted loss per common share</t>
  </si>
  <si>
    <t>Cash flows from operating activities:</t>
  </si>
  <si>
    <t>Operating Activities</t>
  </si>
  <si>
    <t>Adjustments to reconcile net loss to:</t>
  </si>
  <si>
    <t>Net cash used in operating activities:</t>
  </si>
  <si>
    <t>Depreciation and amortization</t>
  </si>
  <si>
    <t>Stock based compensation</t>
  </si>
  <si>
    <t>Amortization of prepaid rent from stock issuance to landlord</t>
  </si>
  <si>
    <t>Changes in operating assets and liabilities:</t>
  </si>
  <si>
    <t>Deferred revenue</t>
  </si>
  <si>
    <t>Net cash used in operating activities</t>
  </si>
  <si>
    <t>Cash flows from investing activities:</t>
  </si>
  <si>
    <t>Investing Activities</t>
  </si>
  <si>
    <t>Purchases of property and equipment</t>
  </si>
  <si>
    <t>Proceeds from the sale of property and equipment</t>
  </si>
  <si>
    <t>Net cash used in investing activities</t>
  </si>
  <si>
    <t>Cash flows from financing activities:</t>
  </si>
  <si>
    <t>Financing Activities</t>
  </si>
  <si>
    <t>Net proceeds from the sales of common stock</t>
  </si>
  <si>
    <t>Net proceeds from issuance of shares to private investors</t>
  </si>
  <si>
    <t>Proceeds from the exercise of stock options</t>
  </si>
  <si>
    <t>Proceeds from contributions to employee stock purchase</t>
  </si>
  <si>
    <t>Plan</t>
  </si>
  <si>
    <t>Net cash provided by financing activities</t>
  </si>
  <si>
    <t>Net increase (decrease) in cash and cash equivalents</t>
  </si>
  <si>
    <t>Cash and cash equivalents - beginning</t>
  </si>
  <si>
    <t>Cash and cash equivalents at beginning of period</t>
  </si>
  <si>
    <t>Cash and cash equivalents - ending</t>
  </si>
  <si>
    <t>Supplemental disclosure of non-cash financing activities:</t>
  </si>
  <si>
    <t>Common stock issued for RSUs</t>
  </si>
  <si>
    <t>Finance Costs</t>
  </si>
  <si>
    <t>Original Line Item in the pdf (L-0)</t>
  </si>
  <si>
    <t>Line item in the accounts Template into which Original line item is mapped (L-2)</t>
  </si>
  <si>
    <t xml:space="preserve">Person mapping </t>
  </si>
  <si>
    <t>Niyoshi Aithal</t>
  </si>
  <si>
    <t>changed sign</t>
  </si>
  <si>
    <t>sales and distribution expenses</t>
  </si>
  <si>
    <t>sales and marketing</t>
  </si>
  <si>
    <t>Sign</t>
  </si>
  <si>
    <t>non-operating expense</t>
  </si>
  <si>
    <t>loss on sale of property and equipment</t>
  </si>
  <si>
    <t>computer software</t>
  </si>
  <si>
    <t>computer hardware</t>
  </si>
  <si>
    <t>furniture and fixtures</t>
  </si>
  <si>
    <t>leasehold improvements</t>
  </si>
  <si>
    <t>Less – accumulated depreciation</t>
  </si>
  <si>
    <t>property, plant and equipment</t>
  </si>
  <si>
    <t>leased assets</t>
  </si>
  <si>
    <t>accumulated depreciation and amortisation</t>
  </si>
  <si>
    <t>added value</t>
  </si>
  <si>
    <t>prepaid expenses</t>
  </si>
  <si>
    <t>prepaid rent, current</t>
  </si>
  <si>
    <t>changed value</t>
  </si>
  <si>
    <t>other non-current assets</t>
  </si>
  <si>
    <t>prepaid rent, non-current</t>
  </si>
  <si>
    <t>ordinary shares</t>
  </si>
  <si>
    <t>Common Stock, $0.00001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</si>
</sst>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ill="1"/>
    <xf numFmtId="3" fontId="4" fillId="0" borderId="0" xfId="2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64-49F0-AA9C-867D5E7C31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B2-4219-BEB8-ABA9EB1410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8A-4411-9D94-DD7FF103B2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0E-4237-A647-E662B2A4D0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6A-40E2-B8C9-54E5016F0F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7DB-4DB0-81D6-E8E4C5471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CB-4001-9485-E72029C20F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5D-4B75-97E0-6182198E9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50-463C-B295-297F8D8A44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A-4FE9-B5AE-A1042AA43E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9E-4810-8BBC-D7970A915D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16-4DBC-9EF8-F94EAB5DB8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36-472B-A2CF-522ED4C1ED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791-4DA4-A84D-5AF1E077D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51-4E48-B559-89C589601D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-50840122</v>
      </c>
      <c r="G6" s="7">
        <f t="shared" ref="G6:O6" si="1">IF(G4=$BF$1,"",G71)</f>
        <v>-49376875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1221426</v>
      </c>
      <c r="G7" s="7">
        <f t="shared" ref="G7:O7" si="2">IF(G4=$BF$1,"",G128)</f>
        <v>1503097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20788743</v>
      </c>
      <c r="G8" s="7">
        <f t="shared" ref="G8:O8" si="3">IF(G4=$BF$1,"",G161)</f>
        <v>13902348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3639734</v>
      </c>
      <c r="G9" s="7">
        <f t="shared" ref="G9:O9" si="4">IF(G4=$BF$1,"",G189)</f>
        <v>3646715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0</v>
      </c>
      <c r="G10" s="7">
        <f t="shared" ref="G10:O10" si="5">IF(G4=$BF$1,"",G210)</f>
        <v>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18370435</v>
      </c>
      <c r="G11" s="7">
        <f t="shared" ref="G11:O11" si="6">IF(G4=$BF$1,"",G227)</f>
        <v>11758730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22010169</v>
      </c>
      <c r="G12" s="35">
        <f t="shared" ref="G12:O12" si="7">IF(G4=$BF$1,"",SUM(G7:G8))</f>
        <v>15405445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22010169</v>
      </c>
      <c r="G13" s="35">
        <f t="shared" ref="G13:O13" si="8">IF(G4=$BF$1,"",SUM(G9:G11))</f>
        <v>15405445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5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5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5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5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5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5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5">
      <c r="E24" s="1" t="s">
        <v>26</v>
      </c>
      <c r="F24">
        <v>514823</v>
      </c>
      <c r="G24">
        <v>1154009</v>
      </c>
    </row>
    <row r="25" spans="5:15">
      <c r="E25" s="1" t="s">
        <v>27</v>
      </c>
    </row>
    <row r="26" spans="5:15">
      <c r="E26" s="1" t="s">
        <v>28</v>
      </c>
    </row>
    <row r="27" spans="5:15">
      <c r="E27" s="1" t="s">
        <v>29</v>
      </c>
    </row>
    <row r="28" spans="5:15">
      <c r="E28" s="1" t="s">
        <v>30</v>
      </c>
    </row>
    <row r="29" spans="5:15">
      <c r="E29" s="12" t="s">
        <v>31</v>
      </c>
    </row>
    <row r="30" spans="5:15">
      <c r="E30" s="6" t="s">
        <v>32</v>
      </c>
      <c r="F30" s="7">
        <f>F24-F25+ABS(F26)-F27-F28-F29</f>
        <v>514823</v>
      </c>
      <c r="G30" s="7">
        <f>IF(G4=$BF$1,"",G24-G25+ABS(G26)-G27-G28-G29)</f>
        <v>1154009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5">
      <c r="E31" s="12" t="s">
        <v>33</v>
      </c>
    </row>
    <row r="32" spans="5:15">
      <c r="E32" s="1" t="s">
        <v>34</v>
      </c>
    </row>
    <row r="33" spans="5:16">
      <c r="E33" s="1" t="s">
        <v>35</v>
      </c>
      <c r="F33">
        <v>6185159</v>
      </c>
      <c r="G33">
        <v>5207746</v>
      </c>
      <c r="P33" s="48" t="s">
        <v>451</v>
      </c>
    </row>
    <row r="34" spans="5:16">
      <c r="E34" s="1" t="s">
        <v>36</v>
      </c>
      <c r="F34">
        <v>12387389</v>
      </c>
      <c r="G34">
        <v>12103423</v>
      </c>
    </row>
    <row r="35" spans="5:16">
      <c r="E35" s="1" t="s">
        <v>37</v>
      </c>
      <c r="F35">
        <v>32871685</v>
      </c>
      <c r="G35">
        <v>33230668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51444233</v>
      </c>
      <c r="G43" s="7">
        <f>G32+G33+G34+G35+G36+G37+G38+G39+G40+G41+G42</f>
        <v>50541837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-50929410</v>
      </c>
      <c r="G44" s="7">
        <f>IF(G4=$BF$1,"",G30+G31-G43)</f>
        <v>-49387828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89288</v>
      </c>
      <c r="G52">
        <v>11679</v>
      </c>
    </row>
    <row r="53" spans="5:16">
      <c r="E53" s="1" t="s">
        <v>55</v>
      </c>
    </row>
    <row r="54" spans="5:16">
      <c r="E54" s="1" t="s">
        <v>56</v>
      </c>
      <c r="F54">
        <v>0</v>
      </c>
      <c r="G54">
        <v>0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726</v>
      </c>
      <c r="P56" s="48" t="s">
        <v>451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-50840122</v>
      </c>
      <c r="G59" s="7">
        <f>IF(G4=$BF$1,"",G44+G45+G46+G47+G48-G49-G50-G51+G52-G53+G54+G55-G56+G57+G58)</f>
        <v>-49376875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-50840122</v>
      </c>
      <c r="G67" s="7">
        <f>IF(G4=$BF$1,"",SUM(G59,-G60,-ABS(G61),-G62,-G66))</f>
        <v>-49376875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-50840122</v>
      </c>
      <c r="G71" s="7">
        <f t="shared" ref="G71:O71" si="14">IF(G4=$BF$1,"",SUM(G67:G70))</f>
        <v>-49376875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9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-50840122</v>
      </c>
      <c r="G83" s="7">
        <f t="shared" ref="G83:O83" si="15">IF(G4=$BF$1,"",SUM(G71:G82))</f>
        <v>-49376875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1797454+2709072+544421</f>
        <v>5050947</v>
      </c>
      <c r="G92">
        <f>1418457+2289687+529287</f>
        <v>4237431</v>
      </c>
      <c r="P92" s="48" t="s">
        <v>465</v>
      </c>
    </row>
    <row r="93" spans="5:16">
      <c r="E93" s="1" t="s">
        <v>85</v>
      </c>
    </row>
    <row r="94" spans="5:16">
      <c r="E94" s="1" t="s">
        <v>86</v>
      </c>
      <c r="F94" s="38">
        <v>613111</v>
      </c>
      <c r="G94" s="38">
        <v>613111</v>
      </c>
      <c r="P94" s="48" t="s">
        <v>465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5664058</v>
      </c>
      <c r="G98" s="7">
        <f>IF(G4=$BF$1,"",G89+G90+G91+G92+G93+G94+G95+G96)</f>
        <v>4850542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-4445042</v>
      </c>
      <c r="G99" s="38">
        <v>-3436625</v>
      </c>
      <c r="P99" s="48" t="s">
        <v>465</v>
      </c>
    </row>
    <row r="100" spans="5:16">
      <c r="E100" s="6" t="s">
        <v>90</v>
      </c>
      <c r="F100" s="7">
        <f>F98+F99</f>
        <v>1219016</v>
      </c>
      <c r="G100" s="7">
        <f t="shared" ref="G100:O100" si="17">IF(G4=$BF$1,"",G98+G99)</f>
        <v>1413917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G125" s="38">
        <v>56668</v>
      </c>
      <c r="P125" s="48" t="s">
        <v>465</v>
      </c>
    </row>
    <row r="126" spans="5:16">
      <c r="E126" s="1" t="s">
        <v>113</v>
      </c>
      <c r="F126">
        <v>2410</v>
      </c>
      <c r="G126">
        <v>32512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1221426</v>
      </c>
      <c r="G128" s="7">
        <f t="shared" ref="G128:O128" si="19">IF(G4=$BF$1,"",G100+SUM(G104:G126))</f>
        <v>1503097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20106485</v>
      </c>
      <c r="G130">
        <v>12795254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20106485</v>
      </c>
      <c r="G140" s="7">
        <f t="shared" ref="G140:O140" si="20">IF(G4=$BF$1,"",G130+G131+G132+G133+G134+G135+G136+G139)</f>
        <v>12795254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f>56668+581040</f>
        <v>637708</v>
      </c>
      <c r="G154">
        <f>80784+1026310</f>
        <v>1107094</v>
      </c>
      <c r="P154" s="48" t="s">
        <v>468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44550</v>
      </c>
      <c r="G157">
        <v>0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682258</v>
      </c>
      <c r="G160" s="7">
        <f>IF(G4=$BF$1,"",G146+G147+G148+G149+G150+G151+G152+G153+G154+G155+G156+G157+G158+G159)</f>
        <v>1107094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20788743</v>
      </c>
      <c r="G161" s="7">
        <f t="shared" ref="G161:O161" si="22">IF(G4=$BF$1,"",G140+G145+G160)</f>
        <v>13902348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1778349</v>
      </c>
      <c r="G184">
        <v>1622025</v>
      </c>
    </row>
    <row r="185" spans="5:16">
      <c r="E185" s="12" t="s">
        <v>162</v>
      </c>
    </row>
    <row r="187" spans="5:16">
      <c r="E187" s="1" t="s">
        <v>163</v>
      </c>
      <c r="F187">
        <v>1861385</v>
      </c>
      <c r="G187">
        <v>2024690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3639734</v>
      </c>
      <c r="G189" s="7">
        <f t="shared" ref="G189:O189" si="23">IF(G4=$BF$1,"",SUM(G163:G188))</f>
        <v>3646715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5">
      <c r="E193" s="1" t="s">
        <v>168</v>
      </c>
    </row>
    <row r="194" spans="5:5">
      <c r="E194" s="1" t="s">
        <v>169</v>
      </c>
    </row>
    <row r="195" spans="5:5">
      <c r="E195" s="1" t="s">
        <v>170</v>
      </c>
    </row>
    <row r="196" spans="5:5">
      <c r="E196" s="1" t="s">
        <v>171</v>
      </c>
    </row>
    <row r="197" spans="5:5">
      <c r="E197" s="1" t="s">
        <v>172</v>
      </c>
    </row>
    <row r="198" spans="5:5">
      <c r="E198" s="1" t="s">
        <v>173</v>
      </c>
    </row>
    <row r="199" spans="5:5">
      <c r="E199" s="1" t="s">
        <v>174</v>
      </c>
    </row>
    <row r="200" spans="5:5">
      <c r="E200" s="1" t="s">
        <v>175</v>
      </c>
    </row>
    <row r="201" spans="5:5">
      <c r="E201" s="1" t="s">
        <v>176</v>
      </c>
    </row>
    <row r="202" spans="5:5">
      <c r="E202" s="1" t="s">
        <v>177</v>
      </c>
    </row>
    <row r="203" spans="5:5">
      <c r="E203" s="1" t="s">
        <v>178</v>
      </c>
    </row>
    <row r="204" spans="5:5">
      <c r="E204" s="1" t="s">
        <v>55</v>
      </c>
    </row>
    <row r="205" spans="5:5">
      <c r="E205" s="1" t="s">
        <v>67</v>
      </c>
    </row>
    <row r="206" spans="5:5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0</v>
      </c>
      <c r="G210" s="7">
        <f t="shared" ref="G210:O210" si="24">IF(G4=$BF$1,"",SUM(G191:G209))</f>
        <v>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265+243111741</f>
        <v>243112006</v>
      </c>
      <c r="G212">
        <f>225+185659954</f>
        <v>185660179</v>
      </c>
      <c r="P212" s="48" t="s">
        <v>468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-224741571</v>
      </c>
      <c r="G217">
        <v>-173901449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18370435</v>
      </c>
      <c r="G227" s="7">
        <f t="shared" ref="G227:O227" si="25">IF(G4=$BF$1,"",SUM(G212:G226))</f>
        <v>11758730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-50840122</v>
      </c>
      <c r="G267">
        <v>-49376875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1054720</v>
      </c>
      <c r="G271">
        <v>1309980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</row>
    <row r="279" spans="5:7">
      <c r="E279" s="1" t="s">
        <v>244</v>
      </c>
    </row>
    <row r="280" spans="5:7" ht="25.5" customHeight="1">
      <c r="E280" s="1" t="s">
        <v>245</v>
      </c>
      <c r="F280">
        <v>0</v>
      </c>
      <c r="G280">
        <v>726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>
      <c r="E285" s="1" t="s">
        <v>248</v>
      </c>
      <c r="F285">
        <v>16753754</v>
      </c>
      <c r="G285">
        <v>15802819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0</v>
      </c>
      <c r="G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17808474</v>
      </c>
      <c r="G296" s="7">
        <f>IF(G4=$BF$1,"",G271+G272+G273+G274+G275+G276+G277+G278+G279+G280+G281+G282+G283+G284+G285+G286+G287+G288+G289+G290+G291+G292+G293+G294+G295)</f>
        <v>17113525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-33031648</v>
      </c>
      <c r="G297" s="7">
        <f t="shared" ref="G297:O297" si="27">IF(G4=$BF$1,"",MIN(F267,F268,F269)+F296)</f>
        <v>-33031648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445270</v>
      </c>
      <c r="G302">
        <v>348275</v>
      </c>
    </row>
    <row r="303" spans="5:15">
      <c r="E303" s="1" t="s">
        <v>265</v>
      </c>
      <c r="F303">
        <v>-44550</v>
      </c>
      <c r="G303">
        <v>149500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0</v>
      </c>
      <c r="G309">
        <v>-131959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-163305</v>
      </c>
      <c r="G315">
        <v>-2683073</v>
      </c>
    </row>
    <row r="316" spans="5:15">
      <c r="E316" s="1" t="s">
        <v>276</v>
      </c>
      <c r="F316">
        <v>30102</v>
      </c>
      <c r="G316">
        <v>15995</v>
      </c>
    </row>
    <row r="317" spans="5:15">
      <c r="E317" s="1" t="s">
        <v>277</v>
      </c>
      <c r="F317">
        <v>156324</v>
      </c>
      <c r="G317">
        <v>53530</v>
      </c>
    </row>
    <row r="318" spans="5:15">
      <c r="E318" s="6" t="s">
        <v>278</v>
      </c>
      <c r="F318" s="7">
        <f>F299+F300+F301+F302+F303+F304+F305+F306+F307+F308+F309+F310+F311+F312+F313+F314+F315+F316+F317</f>
        <v>423841</v>
      </c>
      <c r="G318" s="7">
        <f>IF(G4=$BF$1,"",G299+G300+G301+G302+G303+G304+G305+G306+G307+G308+G309+G310+G311+G312+G313+G314+G315+G316+G317)</f>
        <v>-2247732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-32607807</v>
      </c>
      <c r="G319" s="7">
        <f t="shared" ref="G319:O319" si="28">IF(G4=$BF$1,"",G297+G318)</f>
        <v>-35279380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-32607807</v>
      </c>
      <c r="G326" s="7">
        <f t="shared" ref="G326:O326" si="30">IF(G4=$BF$1,"",G325+G319)</f>
        <v>-35279380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-859819</v>
      </c>
      <c r="G328">
        <v>-817448</v>
      </c>
    </row>
    <row r="329" spans="5:15">
      <c r="E329" s="1" t="s">
        <v>288</v>
      </c>
      <c r="F329">
        <v>0</v>
      </c>
      <c r="G329">
        <v>2800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-859819</v>
      </c>
      <c r="G337" s="7">
        <f>IF(G4=$BF$1,"",SUM(G328:G336))</f>
        <v>-814648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40166276</v>
      </c>
      <c r="G339">
        <v>979950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10</v>
      </c>
      <c r="G349">
        <v>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40166286</v>
      </c>
      <c r="G352" s="7">
        <f>IF(G4=$BF$1,"",SUM(G339:G351))</f>
        <v>979958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6698660</v>
      </c>
      <c r="G353" s="7">
        <f t="shared" ref="G353:O353" si="33">IF(G4=$BF$1,"",G326+G337+G352)</f>
        <v>-35114070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6698660</v>
      </c>
      <c r="G355" s="7">
        <f t="shared" ref="G355:O355" si="34">IF(G4=$BF$1,"",G353+G354)</f>
        <v>-35114070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12795254</v>
      </c>
      <c r="G356">
        <v>31258637</v>
      </c>
    </row>
    <row r="357" spans="5:15">
      <c r="E357" s="6" t="s">
        <v>316</v>
      </c>
      <c r="F357" s="7">
        <f>F355+F356</f>
        <v>19493914</v>
      </c>
      <c r="G357" s="7">
        <f t="shared" ref="G357:O357" si="35">IF(G4=$BF$1,"",G355+G356)</f>
        <v>-3855433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-0.55388302864189098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2.9634256926952141E-2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0.42872659634304622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-98.926058082098123</v>
      </c>
      <c r="G370" s="27">
        <f t="shared" si="42"/>
        <v>-42.796744219499153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-98.752623717277586</v>
      </c>
      <c r="G371" s="28">
        <f t="shared" si="43"/>
        <v>-42.787252959032379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-2.3098469621019264</v>
      </c>
      <c r="G372" s="27">
        <f t="shared" si="44"/>
        <v>-3.2051573323587861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-2.7674969046731883</v>
      </c>
      <c r="G373" s="27">
        <f t="shared" si="45"/>
        <v>-4.1991673420513953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0.16536601786201641</v>
      </c>
      <c r="G376" s="30">
        <f t="shared" si="47"/>
        <v>0.23671597931770227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0.19812998440156698</v>
      </c>
      <c r="G377" s="30">
        <f t="shared" si="48"/>
        <v>0.3101283046723583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5.7116105187906587</v>
      </c>
      <c r="G382" s="32">
        <f t="shared" si="51"/>
        <v>3.8122935299303622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5.7116105187906587</v>
      </c>
      <c r="G383" s="32">
        <f t="shared" si="52"/>
        <v>3.8122935299303622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5.5241633042414637</v>
      </c>
      <c r="G384" s="32">
        <f t="shared" si="53"/>
        <v>3.5087068772854475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-8.9588434209752688</v>
      </c>
      <c r="G385" s="32">
        <f t="shared" si="54"/>
        <v>-9.6742904230245585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20106485</v>
      </c>
      <c r="G418" s="17">
        <f>G130-G417</f>
        <v>12795254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3 E267:O269 F333:O336 E330:E336 E339:O351 H155:O159 H154 J154:O154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42">
    <cfRule type="expression" dxfId="40" priority="48">
      <formula>MOD(ROW(),2)=0</formula>
    </cfRule>
  </conditionalFormatting>
  <conditionalFormatting sqref="E45:G58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27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3 F155:G155 E154:F154">
    <cfRule type="expression" dxfId="32" priority="39">
      <formula>MOD(ROW(),2)=0</formula>
    </cfRule>
  </conditionalFormatting>
  <conditionalFormatting sqref="E163:G188">
    <cfRule type="expression" dxfId="31" priority="38">
      <formula>MOD(ROW(),2)=0</formula>
    </cfRule>
  </conditionalFormatting>
  <conditionalFormatting sqref="E191:G209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42 H99:O99 H328:O332">
    <cfRule type="expression" dxfId="18" priority="23">
      <formula>MOD(ROW(),2)=0</formula>
    </cfRule>
  </conditionalFormatting>
  <conditionalFormatting sqref="H45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27">
    <cfRule type="expression" dxfId="12" priority="17">
      <formula>MOD(ROW(),2)=0</formula>
    </cfRule>
  </conditionalFormatting>
  <conditionalFormatting sqref="H130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88">
    <cfRule type="expression" dxfId="9" priority="13">
      <formula>MOD(ROW(),2)=0</formula>
    </cfRule>
  </conditionalFormatting>
  <conditionalFormatting sqref="H191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I154">
    <cfRule type="expression" dxfId="1" priority="2">
      <formula>MOD(ROW(),2)=0</formula>
    </cfRule>
  </conditionalFormatting>
  <conditionalFormatting sqref="G154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447</v>
      </c>
      <c r="B1" s="39" t="s">
        <v>448</v>
      </c>
      <c r="C1" s="39" t="s">
        <v>454</v>
      </c>
      <c r="D1" s="39" t="s">
        <v>449</v>
      </c>
      <c r="E1" s="39"/>
    </row>
    <row r="2" spans="1:5">
      <c r="A2" t="s">
        <v>453</v>
      </c>
      <c r="B2" s="41" t="s">
        <v>452</v>
      </c>
      <c r="C2" s="41">
        <v>0</v>
      </c>
      <c r="D2" s="39" t="s">
        <v>450</v>
      </c>
      <c r="E2" s="39"/>
    </row>
    <row r="3" spans="1:5">
      <c r="A3" t="s">
        <v>456</v>
      </c>
      <c r="B3" s="41" t="s">
        <v>455</v>
      </c>
      <c r="C3" s="41">
        <v>0</v>
      </c>
      <c r="D3" s="39" t="s">
        <v>450</v>
      </c>
    </row>
    <row r="4" spans="1:5">
      <c r="A4" t="s">
        <v>457</v>
      </c>
      <c r="B4" s="41" t="s">
        <v>462</v>
      </c>
      <c r="C4" s="41">
        <v>1</v>
      </c>
      <c r="D4" s="39" t="s">
        <v>450</v>
      </c>
    </row>
    <row r="5" spans="1:5">
      <c r="A5" t="s">
        <v>458</v>
      </c>
      <c r="B5" s="42" t="s">
        <v>462</v>
      </c>
      <c r="C5" s="42">
        <v>1</v>
      </c>
      <c r="D5" s="39" t="s">
        <v>450</v>
      </c>
    </row>
    <row r="6" spans="1:5">
      <c r="A6" t="s">
        <v>459</v>
      </c>
      <c r="B6" s="42" t="s">
        <v>462</v>
      </c>
      <c r="C6" s="42">
        <v>1</v>
      </c>
      <c r="D6" s="39" t="s">
        <v>450</v>
      </c>
    </row>
    <row r="7" spans="1:5">
      <c r="A7" t="s">
        <v>460</v>
      </c>
      <c r="B7" s="41" t="s">
        <v>463</v>
      </c>
      <c r="C7" s="41">
        <v>1</v>
      </c>
      <c r="D7" s="39" t="s">
        <v>450</v>
      </c>
    </row>
    <row r="8" spans="1:5" ht="25.5">
      <c r="A8" t="s">
        <v>461</v>
      </c>
      <c r="B8" s="42" t="s">
        <v>464</v>
      </c>
      <c r="C8" s="42">
        <v>1</v>
      </c>
      <c r="D8" s="39" t="s">
        <v>450</v>
      </c>
    </row>
    <row r="9" spans="1:5">
      <c r="A9" t="s">
        <v>467</v>
      </c>
      <c r="B9" s="42" t="s">
        <v>466</v>
      </c>
      <c r="C9" s="42">
        <v>1</v>
      </c>
      <c r="D9" s="39" t="s">
        <v>450</v>
      </c>
    </row>
    <row r="10" spans="1:5">
      <c r="A10" t="s">
        <v>470</v>
      </c>
      <c r="B10" s="41" t="s">
        <v>469</v>
      </c>
      <c r="C10" s="41">
        <v>1</v>
      </c>
      <c r="D10" s="39" t="s">
        <v>450</v>
      </c>
    </row>
    <row r="11" spans="1:5">
      <c r="A11" t="s">
        <v>472</v>
      </c>
      <c r="B11" s="42" t="s">
        <v>471</v>
      </c>
      <c r="C11" s="42">
        <v>1</v>
      </c>
      <c r="D11" s="39" t="s">
        <v>450</v>
      </c>
    </row>
    <row r="12" spans="1:5">
      <c r="A12" s="42"/>
      <c r="B12"/>
      <c r="C12"/>
      <c r="D12" s="39"/>
    </row>
    <row r="13" spans="1:5">
      <c r="A13"/>
      <c r="B13"/>
      <c r="C13"/>
      <c r="D13" s="39"/>
    </row>
    <row r="14" spans="1:5">
      <c r="A14"/>
      <c r="B14"/>
      <c r="C14"/>
      <c r="D14" s="39"/>
    </row>
    <row r="15" spans="1:5">
      <c r="A15" s="43"/>
      <c r="B15" s="43"/>
      <c r="C15" s="43"/>
      <c r="D15" s="39"/>
    </row>
    <row r="16" spans="1:5">
      <c r="A16"/>
      <c r="B16" s="42"/>
      <c r="C16" s="42"/>
      <c r="D16" s="39"/>
    </row>
    <row r="17" spans="1:4">
      <c r="A17" s="42"/>
      <c r="B17" s="42"/>
      <c r="C17" s="42"/>
      <c r="D17" s="39"/>
    </row>
    <row r="18" spans="1:4">
      <c r="A18"/>
      <c r="B18" s="44"/>
      <c r="C18" s="44"/>
      <c r="D18" s="39"/>
    </row>
    <row r="19" spans="1:4">
      <c r="A19" s="42"/>
      <c r="B19" s="42"/>
      <c r="C19" s="42"/>
      <c r="D19" s="39"/>
    </row>
    <row r="20" spans="1:4">
      <c r="A20" s="42"/>
      <c r="B20"/>
      <c r="C20"/>
      <c r="D20" s="39"/>
    </row>
    <row r="21" spans="1:4">
      <c r="A21" s="42"/>
      <c r="B21"/>
      <c r="C21"/>
      <c r="D21" s="39"/>
    </row>
    <row r="22" spans="1:4">
      <c r="A22" s="42"/>
      <c r="B22" s="45"/>
      <c r="C22" s="45"/>
      <c r="D22" s="39"/>
    </row>
    <row r="23" spans="1:4">
      <c r="A23" s="42"/>
      <c r="B23" s="45"/>
      <c r="C23" s="45"/>
      <c r="D23" s="39"/>
    </row>
    <row r="24" spans="1:4">
      <c r="A24" s="42"/>
      <c r="B24" s="45"/>
      <c r="C24" s="45"/>
      <c r="D24" s="39"/>
    </row>
    <row r="25" spans="1:4">
      <c r="A25" s="42"/>
      <c r="B25" s="45"/>
      <c r="C25" s="45"/>
      <c r="D25" s="39"/>
    </row>
    <row r="26" spans="1:4">
      <c r="A26" s="42"/>
      <c r="B26" s="45"/>
      <c r="C26" s="45"/>
      <c r="D26" s="39"/>
    </row>
    <row r="27" spans="1:4">
      <c r="A27" s="46"/>
      <c r="B27" s="45"/>
      <c r="C27" s="45"/>
      <c r="D27" s="39"/>
    </row>
    <row r="28" spans="1:4">
      <c r="A28" s="46"/>
      <c r="B28" s="45"/>
      <c r="C28" s="45"/>
      <c r="D28" s="39"/>
    </row>
    <row r="29" spans="1:4">
      <c r="A29" s="46"/>
      <c r="B29" s="45"/>
      <c r="C29" s="45"/>
      <c r="D29" s="39"/>
    </row>
    <row r="30" spans="1:4">
      <c r="A30" s="45"/>
      <c r="B30" s="45"/>
      <c r="C30" s="45"/>
      <c r="D30" s="39"/>
    </row>
    <row r="31" spans="1:4">
      <c r="A31" s="46"/>
      <c r="B31" s="45"/>
      <c r="C31" s="45"/>
      <c r="D31" s="39"/>
    </row>
    <row r="32" spans="1:4">
      <c r="A32" s="46"/>
      <c r="B32" s="45"/>
      <c r="C32" s="45"/>
      <c r="D32" s="39"/>
    </row>
    <row r="33" spans="1:4">
      <c r="A33" s="46"/>
      <c r="B33" s="45"/>
      <c r="C33" s="45"/>
      <c r="D33" s="39"/>
    </row>
    <row r="34" spans="1:4">
      <c r="A34" s="46"/>
      <c r="B34" s="45"/>
      <c r="C34" s="45"/>
      <c r="D34" s="39"/>
    </row>
    <row r="35" spans="1:4">
      <c r="A35" s="45"/>
      <c r="B35" s="45"/>
      <c r="C35" s="45"/>
      <c r="D35" s="39"/>
    </row>
    <row r="36" spans="1:4">
      <c r="A36" s="45"/>
      <c r="B36" s="45"/>
      <c r="C36" s="45"/>
      <c r="D36" s="39"/>
    </row>
    <row r="37" spans="1:4">
      <c r="A37" s="47"/>
      <c r="B37" s="45"/>
      <c r="C37" s="45"/>
      <c r="D37" s="39"/>
    </row>
    <row r="38" spans="1:4">
      <c r="A38"/>
      <c r="B38" s="45"/>
      <c r="C38" s="45"/>
      <c r="D38" s="39"/>
    </row>
    <row r="39" spans="1:4">
      <c r="A39"/>
      <c r="B39" s="45"/>
      <c r="C39" s="45"/>
      <c r="D39" s="39"/>
    </row>
    <row r="40" spans="1:4">
      <c r="A40" s="47"/>
      <c r="B40" s="45"/>
      <c r="C40" s="45"/>
      <c r="D40" s="39"/>
    </row>
    <row r="41" spans="1:4">
      <c r="A41" s="47"/>
      <c r="B41" s="45"/>
      <c r="C41" s="45"/>
      <c r="D41" s="39"/>
    </row>
    <row r="42" spans="1:4">
      <c r="A42" s="45"/>
      <c r="B42" s="45"/>
      <c r="C42" s="45"/>
      <c r="D42" s="39"/>
    </row>
    <row r="43" spans="1:4">
      <c r="A43" s="45"/>
      <c r="B43" s="45"/>
      <c r="C43" s="45"/>
      <c r="D43" s="39"/>
    </row>
    <row r="44" spans="1:4">
      <c r="A44" s="45"/>
      <c r="B44" s="45"/>
      <c r="C44" s="45"/>
      <c r="D44" s="39"/>
    </row>
    <row r="45" spans="1:4">
      <c r="A45" s="45"/>
      <c r="B45" s="45"/>
      <c r="C45" s="45"/>
      <c r="D45" s="39"/>
    </row>
    <row r="46" spans="1:4">
      <c r="A46" s="45"/>
      <c r="B46" s="45"/>
      <c r="C46" s="45"/>
    </row>
    <row r="47" spans="1:4">
      <c r="A47" s="45"/>
      <c r="B47" s="45"/>
      <c r="C47" s="45"/>
    </row>
    <row r="48" spans="1:4">
      <c r="A48" s="45"/>
      <c r="B48" s="45"/>
      <c r="C48" s="45"/>
    </row>
    <row r="49" spans="1:3">
      <c r="A49" s="45"/>
      <c r="B49" s="45"/>
      <c r="C49" s="45"/>
    </row>
    <row r="50" spans="1:3">
      <c r="A50" s="45"/>
      <c r="B50" s="45"/>
      <c r="C50" s="45"/>
    </row>
    <row r="51" spans="1:3">
      <c r="A51" s="45"/>
      <c r="B51" s="45"/>
      <c r="C51" s="45"/>
    </row>
    <row r="52" spans="1:3">
      <c r="A52" s="45"/>
      <c r="B52" s="45"/>
      <c r="C52" s="45"/>
    </row>
    <row r="53" spans="1:3">
      <c r="A53" s="45"/>
      <c r="B53" s="45"/>
      <c r="C53" s="45"/>
    </row>
    <row r="54" spans="1:3">
      <c r="A54" s="45"/>
      <c r="B54" s="45"/>
      <c r="C54" s="45"/>
    </row>
    <row r="55" spans="1:3">
      <c r="A55" s="45"/>
      <c r="B55" s="45"/>
      <c r="C55" s="45"/>
    </row>
    <row r="56" spans="1:3">
      <c r="A56" s="45"/>
      <c r="B56" s="45"/>
      <c r="C56" s="45"/>
    </row>
    <row r="57" spans="1:3">
      <c r="A57" s="45"/>
      <c r="B57" s="45"/>
      <c r="C57" s="45"/>
    </row>
    <row r="58" spans="1:3">
      <c r="A58" s="45"/>
      <c r="B58" s="45"/>
      <c r="C58" s="45"/>
    </row>
    <row r="59" spans="1:3">
      <c r="A59" s="45"/>
      <c r="B59" s="45"/>
      <c r="C59" s="45"/>
    </row>
    <row r="60" spans="1:3">
      <c r="A60" s="45"/>
      <c r="B60" s="45"/>
      <c r="C60" s="45"/>
    </row>
    <row r="61" spans="1:3">
      <c r="A61" s="45"/>
      <c r="B61" s="45"/>
      <c r="C61" s="45"/>
    </row>
    <row r="62" spans="1:3">
      <c r="A62" s="45"/>
      <c r="B62" s="45"/>
      <c r="C62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11" sqref="A11"/>
    </sheetView>
  </sheetViews>
  <sheetFormatPr defaultRowHeight="12.75"/>
  <cols>
    <col min="1" max="4" width="25.7109375" customWidth="1"/>
  </cols>
  <sheetData>
    <row r="1" spans="1:6">
      <c r="E1">
        <v>31</v>
      </c>
      <c r="F1">
        <v>31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20106485</v>
      </c>
      <c r="F5">
        <v>12795254</v>
      </c>
    </row>
    <row r="6" spans="1:6">
      <c r="A6" t="s">
        <v>377</v>
      </c>
      <c r="B6" t="s">
        <v>352</v>
      </c>
      <c r="C6" t="s">
        <v>137</v>
      </c>
      <c r="D6" t="s">
        <v>116</v>
      </c>
      <c r="E6">
        <v>44550</v>
      </c>
    </row>
    <row r="7" spans="1:6">
      <c r="A7" t="s">
        <v>378</v>
      </c>
      <c r="B7" t="s">
        <v>134</v>
      </c>
      <c r="C7" t="s">
        <v>134</v>
      </c>
      <c r="D7" t="s">
        <v>116</v>
      </c>
      <c r="E7">
        <v>581040</v>
      </c>
      <c r="F7">
        <v>1026310</v>
      </c>
    </row>
    <row r="8" spans="1:6">
      <c r="A8" t="s">
        <v>379</v>
      </c>
      <c r="D8" t="s">
        <v>116</v>
      </c>
      <c r="E8">
        <v>56668</v>
      </c>
      <c r="F8">
        <v>80784</v>
      </c>
    </row>
    <row r="9" spans="1:6">
      <c r="A9" t="s">
        <v>380</v>
      </c>
      <c r="B9" t="s">
        <v>12</v>
      </c>
      <c r="C9" t="s">
        <v>12</v>
      </c>
      <c r="D9" t="s">
        <v>116</v>
      </c>
      <c r="E9">
        <v>20788743</v>
      </c>
      <c r="F9">
        <v>13902348</v>
      </c>
    </row>
    <row r="10" spans="1:6">
      <c r="A10" t="s">
        <v>381</v>
      </c>
      <c r="B10" t="s">
        <v>382</v>
      </c>
      <c r="C10" t="s">
        <v>84</v>
      </c>
      <c r="D10" t="s">
        <v>80</v>
      </c>
      <c r="E10">
        <v>1219016</v>
      </c>
      <c r="F10">
        <v>1413917</v>
      </c>
    </row>
    <row r="11" spans="1:6">
      <c r="A11" t="s">
        <v>383</v>
      </c>
      <c r="D11" t="s">
        <v>80</v>
      </c>
      <c r="F11">
        <v>56668</v>
      </c>
    </row>
    <row r="12" spans="1:6">
      <c r="A12" t="s">
        <v>384</v>
      </c>
      <c r="B12" t="s">
        <v>113</v>
      </c>
      <c r="C12" t="s">
        <v>113</v>
      </c>
      <c r="D12" t="s">
        <v>80</v>
      </c>
      <c r="E12">
        <v>2410</v>
      </c>
      <c r="F12">
        <v>32512</v>
      </c>
    </row>
    <row r="13" spans="1:6">
      <c r="A13" t="s">
        <v>385</v>
      </c>
      <c r="D13" t="s">
        <v>80</v>
      </c>
      <c r="E13">
        <v>22010169</v>
      </c>
      <c r="F13">
        <v>15405445</v>
      </c>
    </row>
    <row r="14" spans="1:6">
      <c r="A14" t="s">
        <v>386</v>
      </c>
      <c r="D14" t="s">
        <v>80</v>
      </c>
    </row>
    <row r="15" spans="1:6">
      <c r="A15" t="s">
        <v>387</v>
      </c>
      <c r="B15" t="s">
        <v>165</v>
      </c>
      <c r="C15" t="s">
        <v>165</v>
      </c>
      <c r="D15" t="s">
        <v>141</v>
      </c>
    </row>
    <row r="16" spans="1:6">
      <c r="A16" t="s">
        <v>388</v>
      </c>
      <c r="B16" t="s">
        <v>388</v>
      </c>
      <c r="C16" t="s">
        <v>163</v>
      </c>
      <c r="D16" t="s">
        <v>141</v>
      </c>
      <c r="E16">
        <v>1861385</v>
      </c>
      <c r="F16">
        <v>2024690</v>
      </c>
    </row>
    <row r="17" spans="1:6">
      <c r="A17" t="s">
        <v>364</v>
      </c>
      <c r="B17" t="s">
        <v>389</v>
      </c>
      <c r="C17" t="s">
        <v>161</v>
      </c>
      <c r="D17" t="s">
        <v>141</v>
      </c>
      <c r="E17">
        <v>1778349</v>
      </c>
      <c r="F17">
        <v>1622025</v>
      </c>
    </row>
    <row r="18" spans="1:6">
      <c r="A18" t="s">
        <v>390</v>
      </c>
      <c r="B18" t="s">
        <v>14</v>
      </c>
      <c r="C18" t="s">
        <v>14</v>
      </c>
      <c r="D18" t="s">
        <v>141</v>
      </c>
      <c r="E18">
        <v>3639734</v>
      </c>
      <c r="F18">
        <v>3646715</v>
      </c>
    </row>
    <row r="19" spans="1:6">
      <c r="A19" t="s">
        <v>391</v>
      </c>
      <c r="B19" t="s">
        <v>180</v>
      </c>
      <c r="C19" t="s">
        <v>180</v>
      </c>
      <c r="D19" t="s">
        <v>165</v>
      </c>
    </row>
    <row r="20" spans="1:6">
      <c r="A20" t="s">
        <v>392</v>
      </c>
      <c r="B20" t="s">
        <v>181</v>
      </c>
      <c r="C20" t="s">
        <v>181</v>
      </c>
      <c r="D20" t="s">
        <v>141</v>
      </c>
    </row>
    <row r="21" spans="1:6">
      <c r="A21" t="s">
        <v>393</v>
      </c>
      <c r="D21" t="s">
        <v>141</v>
      </c>
    </row>
    <row r="22" spans="1:6">
      <c r="A22" t="s">
        <v>394</v>
      </c>
      <c r="D22" t="s">
        <v>141</v>
      </c>
    </row>
    <row r="23" spans="1:6">
      <c r="A23" t="s">
        <v>395</v>
      </c>
      <c r="D23" t="s">
        <v>141</v>
      </c>
    </row>
    <row r="24" spans="1:6">
      <c r="A24" t="s">
        <v>396</v>
      </c>
      <c r="B24" t="s">
        <v>182</v>
      </c>
      <c r="C24" t="s">
        <v>182</v>
      </c>
      <c r="D24" t="s">
        <v>181</v>
      </c>
    </row>
    <row r="25" spans="1:6">
      <c r="A25" t="s">
        <v>397</v>
      </c>
      <c r="D25" t="s">
        <v>181</v>
      </c>
    </row>
    <row r="26" spans="1:6">
      <c r="A26" t="s">
        <v>398</v>
      </c>
      <c r="D26" t="s">
        <v>181</v>
      </c>
      <c r="E26">
        <v>265</v>
      </c>
      <c r="F26">
        <v>225</v>
      </c>
    </row>
    <row r="27" spans="1:6">
      <c r="A27" t="s">
        <v>399</v>
      </c>
      <c r="B27" t="s">
        <v>182</v>
      </c>
      <c r="C27" t="s">
        <v>182</v>
      </c>
      <c r="D27" t="s">
        <v>181</v>
      </c>
      <c r="E27">
        <v>243111741</v>
      </c>
      <c r="F27">
        <v>185659954</v>
      </c>
    </row>
    <row r="28" spans="1:6">
      <c r="A28" t="s">
        <v>400</v>
      </c>
      <c r="B28" t="s">
        <v>187</v>
      </c>
      <c r="C28" t="s">
        <v>187</v>
      </c>
      <c r="D28" t="s">
        <v>181</v>
      </c>
      <c r="E28">
        <v>-224741571</v>
      </c>
      <c r="F28">
        <v>-173901449</v>
      </c>
    </row>
    <row r="29" spans="1:6">
      <c r="A29" t="s">
        <v>401</v>
      </c>
      <c r="B29" t="s">
        <v>195</v>
      </c>
      <c r="C29" t="s">
        <v>195</v>
      </c>
      <c r="D29" t="s">
        <v>181</v>
      </c>
    </row>
    <row r="30" spans="1:6">
      <c r="D30" t="s">
        <v>181</v>
      </c>
      <c r="E30">
        <v>18370435</v>
      </c>
      <c r="F30">
        <v>11758730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/>
  </sheetViews>
  <sheetFormatPr defaultRowHeight="12.75"/>
  <cols>
    <col min="1" max="4" width="25.7109375" customWidth="1"/>
  </cols>
  <sheetData>
    <row r="3" spans="1:6">
      <c r="E3">
        <v>2018</v>
      </c>
      <c r="F3">
        <v>2017</v>
      </c>
    </row>
    <row r="4" spans="1:6">
      <c r="A4" t="s">
        <v>402</v>
      </c>
      <c r="B4" t="s">
        <v>402</v>
      </c>
      <c r="C4" t="s">
        <v>26</v>
      </c>
      <c r="D4" t="s">
        <v>402</v>
      </c>
      <c r="E4">
        <v>514823</v>
      </c>
      <c r="F4">
        <v>1154009</v>
      </c>
    </row>
    <row r="5" spans="1:6">
      <c r="A5" t="s">
        <v>403</v>
      </c>
      <c r="B5" t="s">
        <v>58</v>
      </c>
      <c r="C5" t="s">
        <v>58</v>
      </c>
      <c r="D5" t="s">
        <v>402</v>
      </c>
    </row>
    <row r="6" spans="1:6">
      <c r="A6" t="s">
        <v>404</v>
      </c>
      <c r="B6" t="s">
        <v>37</v>
      </c>
      <c r="C6" t="s">
        <v>37</v>
      </c>
      <c r="D6" t="s">
        <v>402</v>
      </c>
      <c r="E6">
        <v>32871685</v>
      </c>
      <c r="F6">
        <v>33230668</v>
      </c>
    </row>
    <row r="7" spans="1:6">
      <c r="A7" t="s">
        <v>405</v>
      </c>
      <c r="B7" t="s">
        <v>406</v>
      </c>
      <c r="C7" t="s">
        <v>35</v>
      </c>
      <c r="D7" t="s">
        <v>402</v>
      </c>
      <c r="E7">
        <v>-6185159</v>
      </c>
      <c r="F7">
        <v>-5207746</v>
      </c>
    </row>
    <row r="8" spans="1:6">
      <c r="A8" t="s">
        <v>407</v>
      </c>
      <c r="B8" t="s">
        <v>36</v>
      </c>
      <c r="C8" t="s">
        <v>36</v>
      </c>
      <c r="D8" t="s">
        <v>402</v>
      </c>
      <c r="E8">
        <v>12387389</v>
      </c>
      <c r="F8">
        <v>12103423</v>
      </c>
    </row>
    <row r="9" spans="1:6">
      <c r="A9" t="s">
        <v>408</v>
      </c>
      <c r="B9" t="s">
        <v>45</v>
      </c>
      <c r="C9" t="s">
        <v>45</v>
      </c>
      <c r="D9" t="s">
        <v>402</v>
      </c>
      <c r="E9">
        <v>51444233</v>
      </c>
      <c r="F9">
        <v>50541837</v>
      </c>
    </row>
    <row r="10" spans="1:6">
      <c r="A10" t="s">
        <v>409</v>
      </c>
      <c r="B10" t="s">
        <v>410</v>
      </c>
      <c r="C10" t="s">
        <v>46</v>
      </c>
      <c r="D10" t="s">
        <v>402</v>
      </c>
      <c r="E10">
        <v>-50929410</v>
      </c>
      <c r="F10">
        <v>-49387828</v>
      </c>
    </row>
    <row r="11" spans="1:6">
      <c r="A11" t="s">
        <v>411</v>
      </c>
      <c r="B11" t="s">
        <v>56</v>
      </c>
      <c r="C11" t="s">
        <v>56</v>
      </c>
      <c r="D11" t="s">
        <v>402</v>
      </c>
    </row>
    <row r="12" spans="1:6">
      <c r="A12" t="s">
        <v>412</v>
      </c>
      <c r="B12" t="s">
        <v>54</v>
      </c>
      <c r="C12" t="s">
        <v>54</v>
      </c>
      <c r="D12" t="s">
        <v>402</v>
      </c>
      <c r="E12">
        <v>89288</v>
      </c>
      <c r="F12">
        <v>11679</v>
      </c>
    </row>
    <row r="13" spans="1:6">
      <c r="A13" t="s">
        <v>413</v>
      </c>
      <c r="B13" t="s">
        <v>58</v>
      </c>
      <c r="C13" t="s">
        <v>58</v>
      </c>
      <c r="D13" t="s">
        <v>402</v>
      </c>
      <c r="F13">
        <v>-726</v>
      </c>
    </row>
    <row r="14" spans="1:6">
      <c r="A14" t="s">
        <v>414</v>
      </c>
      <c r="D14" t="s">
        <v>402</v>
      </c>
      <c r="E14">
        <v>89288</v>
      </c>
      <c r="F14">
        <v>10953</v>
      </c>
    </row>
    <row r="15" spans="1:6">
      <c r="A15" t="s">
        <v>415</v>
      </c>
      <c r="B15" t="s">
        <v>66</v>
      </c>
      <c r="C15" t="s">
        <v>66</v>
      </c>
      <c r="D15" t="s">
        <v>402</v>
      </c>
      <c r="E15">
        <v>-50840122</v>
      </c>
      <c r="F15">
        <v>-49376875</v>
      </c>
    </row>
    <row r="16" spans="1:6">
      <c r="A16" t="s">
        <v>416</v>
      </c>
      <c r="D16" t="s">
        <v>402</v>
      </c>
      <c r="E16">
        <v>-199</v>
      </c>
      <c r="F16">
        <v>-231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/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417</v>
      </c>
      <c r="B3" t="s">
        <v>231</v>
      </c>
      <c r="C3" t="s">
        <v>231</v>
      </c>
      <c r="D3" t="s">
        <v>418</v>
      </c>
    </row>
    <row r="4" spans="1:6">
      <c r="A4" t="s">
        <v>415</v>
      </c>
      <c r="B4" t="s">
        <v>232</v>
      </c>
      <c r="C4" t="s">
        <v>232</v>
      </c>
      <c r="D4" t="s">
        <v>418</v>
      </c>
      <c r="E4">
        <v>-50840122</v>
      </c>
      <c r="F4">
        <v>-49376875</v>
      </c>
    </row>
    <row r="5" spans="1:6">
      <c r="A5" t="s">
        <v>419</v>
      </c>
      <c r="D5" t="s">
        <v>418</v>
      </c>
    </row>
    <row r="6" spans="1:6">
      <c r="A6" t="s">
        <v>420</v>
      </c>
      <c r="B6" t="s">
        <v>285</v>
      </c>
      <c r="C6" t="s">
        <v>285</v>
      </c>
      <c r="D6" t="s">
        <v>418</v>
      </c>
    </row>
    <row r="7" spans="1:6">
      <c r="A7" t="s">
        <v>421</v>
      </c>
      <c r="B7" t="s">
        <v>236</v>
      </c>
      <c r="C7" t="s">
        <v>236</v>
      </c>
      <c r="D7" t="s">
        <v>418</v>
      </c>
      <c r="E7">
        <v>1054720</v>
      </c>
      <c r="F7">
        <v>1309980</v>
      </c>
    </row>
    <row r="8" spans="1:6">
      <c r="A8" t="s">
        <v>422</v>
      </c>
      <c r="B8" t="s">
        <v>248</v>
      </c>
      <c r="C8" t="s">
        <v>248</v>
      </c>
      <c r="D8" t="s">
        <v>418</v>
      </c>
      <c r="E8">
        <v>16753754</v>
      </c>
      <c r="F8">
        <v>15802819</v>
      </c>
    </row>
    <row r="9" spans="1:6">
      <c r="A9" t="s">
        <v>413</v>
      </c>
      <c r="B9" t="s">
        <v>245</v>
      </c>
      <c r="C9" t="s">
        <v>245</v>
      </c>
      <c r="D9" t="s">
        <v>418</v>
      </c>
      <c r="F9">
        <v>726</v>
      </c>
    </row>
    <row r="10" spans="1:6">
      <c r="A10" t="s">
        <v>423</v>
      </c>
      <c r="D10" t="s">
        <v>418</v>
      </c>
      <c r="E10">
        <v>80784</v>
      </c>
      <c r="F10">
        <v>80784</v>
      </c>
    </row>
    <row r="11" spans="1:6">
      <c r="A11" t="s">
        <v>424</v>
      </c>
      <c r="B11" t="s">
        <v>251</v>
      </c>
      <c r="C11" t="s">
        <v>251</v>
      </c>
      <c r="D11" t="s">
        <v>418</v>
      </c>
    </row>
    <row r="12" spans="1:6">
      <c r="A12" t="s">
        <v>377</v>
      </c>
      <c r="B12" t="s">
        <v>265</v>
      </c>
      <c r="C12" t="s">
        <v>265</v>
      </c>
      <c r="D12" t="s">
        <v>418</v>
      </c>
      <c r="E12">
        <v>-44550</v>
      </c>
      <c r="F12">
        <v>149500</v>
      </c>
    </row>
    <row r="13" spans="1:6">
      <c r="A13" t="s">
        <v>378</v>
      </c>
      <c r="B13" t="s">
        <v>264</v>
      </c>
      <c r="C13" t="s">
        <v>264</v>
      </c>
      <c r="D13" t="s">
        <v>418</v>
      </c>
      <c r="E13">
        <v>445270</v>
      </c>
      <c r="F13">
        <v>348275</v>
      </c>
    </row>
    <row r="14" spans="1:6">
      <c r="A14" t="s">
        <v>384</v>
      </c>
      <c r="B14" t="s">
        <v>276</v>
      </c>
      <c r="C14" t="s">
        <v>276</v>
      </c>
      <c r="D14" t="s">
        <v>418</v>
      </c>
      <c r="E14">
        <v>30102</v>
      </c>
      <c r="F14">
        <v>15995</v>
      </c>
    </row>
    <row r="15" spans="1:6">
      <c r="A15" t="s">
        <v>388</v>
      </c>
      <c r="B15" t="s">
        <v>275</v>
      </c>
      <c r="C15" t="s">
        <v>275</v>
      </c>
      <c r="D15" t="s">
        <v>418</v>
      </c>
      <c r="E15">
        <v>-163305</v>
      </c>
      <c r="F15">
        <v>-2683073</v>
      </c>
    </row>
    <row r="16" spans="1:6">
      <c r="A16" t="s">
        <v>364</v>
      </c>
      <c r="B16" t="s">
        <v>277</v>
      </c>
      <c r="C16" t="s">
        <v>277</v>
      </c>
      <c r="D16" t="s">
        <v>418</v>
      </c>
      <c r="E16">
        <v>156324</v>
      </c>
      <c r="F16">
        <v>53530</v>
      </c>
    </row>
    <row r="17" spans="1:6">
      <c r="A17" t="s">
        <v>425</v>
      </c>
      <c r="B17" t="s">
        <v>269</v>
      </c>
      <c r="C17" t="s">
        <v>269</v>
      </c>
      <c r="D17" t="s">
        <v>418</v>
      </c>
      <c r="F17">
        <v>-131959</v>
      </c>
    </row>
    <row r="18" spans="1:6">
      <c r="A18" t="s">
        <v>426</v>
      </c>
      <c r="B18" t="s">
        <v>285</v>
      </c>
      <c r="C18" t="s">
        <v>285</v>
      </c>
      <c r="D18" t="s">
        <v>418</v>
      </c>
      <c r="E18">
        <v>-32527023</v>
      </c>
      <c r="F18">
        <v>-34430298</v>
      </c>
    </row>
    <row r="19" spans="1:6">
      <c r="A19" t="s">
        <v>427</v>
      </c>
      <c r="B19" t="s">
        <v>286</v>
      </c>
      <c r="C19" t="s">
        <v>286</v>
      </c>
      <c r="D19" t="s">
        <v>428</v>
      </c>
    </row>
    <row r="20" spans="1:6">
      <c r="A20" t="s">
        <v>429</v>
      </c>
      <c r="B20" t="s">
        <v>287</v>
      </c>
      <c r="C20" t="s">
        <v>287</v>
      </c>
      <c r="D20" t="s">
        <v>428</v>
      </c>
      <c r="E20">
        <v>-859819</v>
      </c>
      <c r="F20">
        <v>-817448</v>
      </c>
    </row>
    <row r="21" spans="1:6">
      <c r="A21" t="s">
        <v>430</v>
      </c>
      <c r="B21" t="s">
        <v>288</v>
      </c>
      <c r="C21" t="s">
        <v>288</v>
      </c>
      <c r="D21" t="s">
        <v>428</v>
      </c>
      <c r="F21">
        <v>2800</v>
      </c>
    </row>
    <row r="22" spans="1:6">
      <c r="A22" t="s">
        <v>431</v>
      </c>
      <c r="B22" t="s">
        <v>296</v>
      </c>
      <c r="C22" t="s">
        <v>296</v>
      </c>
      <c r="D22" t="s">
        <v>428</v>
      </c>
      <c r="E22">
        <v>-859819</v>
      </c>
      <c r="F22">
        <v>-814648</v>
      </c>
    </row>
    <row r="23" spans="1:6">
      <c r="A23" t="s">
        <v>432</v>
      </c>
      <c r="B23" t="s">
        <v>297</v>
      </c>
      <c r="C23" t="s">
        <v>297</v>
      </c>
      <c r="D23" t="s">
        <v>433</v>
      </c>
    </row>
    <row r="24" spans="1:6">
      <c r="A24" t="s">
        <v>434</v>
      </c>
      <c r="B24" t="s">
        <v>298</v>
      </c>
      <c r="C24" t="s">
        <v>298</v>
      </c>
      <c r="D24" t="s">
        <v>433</v>
      </c>
      <c r="E24">
        <v>38846815</v>
      </c>
    </row>
    <row r="25" spans="1:6">
      <c r="A25" t="s">
        <v>435</v>
      </c>
      <c r="D25" t="s">
        <v>433</v>
      </c>
      <c r="F25">
        <v>14932547</v>
      </c>
    </row>
    <row r="26" spans="1:6">
      <c r="A26" t="s">
        <v>436</v>
      </c>
      <c r="B26" t="s">
        <v>298</v>
      </c>
      <c r="C26" t="s">
        <v>298</v>
      </c>
      <c r="D26" t="s">
        <v>433</v>
      </c>
      <c r="E26">
        <v>1319461</v>
      </c>
      <c r="F26">
        <v>979950</v>
      </c>
    </row>
    <row r="27" spans="1:6">
      <c r="A27" t="s">
        <v>437</v>
      </c>
      <c r="B27" t="s">
        <v>298</v>
      </c>
      <c r="C27" t="s">
        <v>298</v>
      </c>
      <c r="D27" t="s">
        <v>433</v>
      </c>
    </row>
    <row r="28" spans="1:6">
      <c r="A28" t="s">
        <v>438</v>
      </c>
      <c r="D28" t="s">
        <v>433</v>
      </c>
      <c r="E28">
        <v>531797</v>
      </c>
      <c r="F28">
        <v>869066</v>
      </c>
    </row>
    <row r="29" spans="1:6">
      <c r="A29" t="s">
        <v>439</v>
      </c>
      <c r="B29" t="s">
        <v>311</v>
      </c>
      <c r="C29" t="s">
        <v>311</v>
      </c>
      <c r="D29" t="s">
        <v>433</v>
      </c>
      <c r="E29">
        <v>40698073</v>
      </c>
      <c r="F29">
        <v>16781563</v>
      </c>
    </row>
    <row r="30" spans="1:6">
      <c r="A30" t="s">
        <v>440</v>
      </c>
      <c r="B30" t="s">
        <v>440</v>
      </c>
      <c r="C30" t="s">
        <v>312</v>
      </c>
      <c r="D30" t="s">
        <v>433</v>
      </c>
      <c r="E30">
        <v>7311231</v>
      </c>
      <c r="F30">
        <v>-18463383</v>
      </c>
    </row>
    <row r="31" spans="1:6">
      <c r="A31" t="s">
        <v>441</v>
      </c>
      <c r="B31" t="s">
        <v>442</v>
      </c>
      <c r="C31" t="s">
        <v>315</v>
      </c>
      <c r="D31" t="s">
        <v>433</v>
      </c>
      <c r="E31">
        <v>12795254</v>
      </c>
      <c r="F31">
        <v>31258637</v>
      </c>
    </row>
    <row r="32" spans="1:6">
      <c r="A32" t="s">
        <v>443</v>
      </c>
      <c r="B32" t="s">
        <v>314</v>
      </c>
      <c r="C32" t="s">
        <v>314</v>
      </c>
      <c r="D32" t="s">
        <v>433</v>
      </c>
      <c r="E32">
        <v>20106485</v>
      </c>
      <c r="F32">
        <v>12795254</v>
      </c>
    </row>
    <row r="33" spans="1:6">
      <c r="A33" t="s">
        <v>444</v>
      </c>
      <c r="D33" t="s">
        <v>433</v>
      </c>
    </row>
    <row r="34" spans="1:6">
      <c r="A34" t="s">
        <v>445</v>
      </c>
      <c r="B34" t="s">
        <v>446</v>
      </c>
      <c r="C34" t="s">
        <v>446</v>
      </c>
      <c r="D34" t="s">
        <v>433</v>
      </c>
      <c r="E34">
        <v>10</v>
      </c>
      <c r="F34">
        <v>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3A9D2-4E6D-4C07-A755-EE0AAD779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0FB9AB-0925-4AD2-9156-F012FDDAC3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CF61B7-797D-4192-AA8F-154F55D337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2021-11-01T04:40:03Z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