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F227" i="1" s="1"/>
  <c r="F11" i="1" s="1"/>
  <c r="G171" i="1"/>
  <c r="F171" i="1"/>
  <c r="G184" i="1"/>
  <c r="F184" i="1"/>
  <c r="G125" i="1"/>
  <c r="F125" i="1"/>
  <c r="G92" i="1"/>
  <c r="G98" i="1" s="1"/>
  <c r="G100" i="1" s="1"/>
  <c r="F92" i="1"/>
  <c r="G433" i="1"/>
  <c r="F433" i="1"/>
  <c r="G432" i="1"/>
  <c r="F432" i="1"/>
  <c r="G417" i="1"/>
  <c r="G418" i="1" s="1"/>
  <c r="F417" i="1"/>
  <c r="F418" i="1" s="1"/>
  <c r="G397" i="1"/>
  <c r="G409" i="1" s="1"/>
  <c r="G410" i="1" s="1"/>
  <c r="F397" i="1"/>
  <c r="F409" i="1" s="1"/>
  <c r="F410" i="1" s="1"/>
  <c r="N382" i="1"/>
  <c r="M382" i="1"/>
  <c r="L382" i="1"/>
  <c r="O381" i="1"/>
  <c r="N381" i="1"/>
  <c r="M381" i="1"/>
  <c r="L381" i="1"/>
  <c r="K381" i="1"/>
  <c r="J381" i="1"/>
  <c r="G381" i="1"/>
  <c r="F381" i="1"/>
  <c r="K377" i="1"/>
  <c r="J377" i="1"/>
  <c r="M376" i="1"/>
  <c r="L376" i="1"/>
  <c r="O375" i="1"/>
  <c r="N375" i="1"/>
  <c r="M375" i="1"/>
  <c r="L375" i="1"/>
  <c r="K375" i="1"/>
  <c r="J375" i="1"/>
  <c r="G375" i="1"/>
  <c r="F375" i="1"/>
  <c r="I373" i="1"/>
  <c r="M371" i="1"/>
  <c r="L371" i="1"/>
  <c r="O370" i="1"/>
  <c r="N370" i="1"/>
  <c r="J369" i="1"/>
  <c r="I369" i="1"/>
  <c r="L368" i="1"/>
  <c r="K368" i="1"/>
  <c r="J368" i="1"/>
  <c r="N366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F98" i="1"/>
  <c r="F100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8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G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28" i="1" l="1"/>
  <c r="G7" i="1" s="1"/>
  <c r="G12" i="1" s="1"/>
  <c r="G376" i="1" s="1"/>
  <c r="F128" i="1"/>
  <c r="F7" i="1" s="1"/>
  <c r="F161" i="1"/>
  <c r="F8" i="1" s="1"/>
  <c r="H373" i="1"/>
  <c r="F384" i="1"/>
  <c r="F13" i="1"/>
  <c r="F377" i="1"/>
  <c r="F353" i="1"/>
  <c r="F355" i="1" s="1"/>
  <c r="F357" i="1" s="1"/>
  <c r="F385" i="1"/>
  <c r="G384" i="1"/>
  <c r="G13" i="1"/>
  <c r="G377" i="1"/>
  <c r="G353" i="1"/>
  <c r="G355" i="1" s="1"/>
  <c r="G357" i="1" s="1"/>
  <c r="G385" i="1"/>
  <c r="F383" i="1"/>
  <c r="F382" i="1"/>
  <c r="G383" i="1"/>
  <c r="G382" i="1"/>
  <c r="K372" i="1"/>
  <c r="K383" i="1"/>
  <c r="H365" i="1"/>
  <c r="L372" i="1"/>
  <c r="H375" i="1"/>
  <c r="H381" i="1"/>
  <c r="I365" i="1"/>
  <c r="M368" i="1"/>
  <c r="I370" i="1"/>
  <c r="M372" i="1"/>
  <c r="I375" i="1"/>
  <c r="O376" i="1"/>
  <c r="M377" i="1"/>
  <c r="K378" i="1"/>
  <c r="I381" i="1"/>
  <c r="O382" i="1"/>
  <c r="K384" i="1"/>
  <c r="J372" i="1"/>
  <c r="H378" i="1"/>
  <c r="H384" i="1"/>
  <c r="J378" i="1"/>
  <c r="J384" i="1"/>
  <c r="F363" i="1"/>
  <c r="N368" i="1"/>
  <c r="N372" i="1"/>
  <c r="H376" i="1"/>
  <c r="N377" i="1"/>
  <c r="L378" i="1"/>
  <c r="H382" i="1"/>
  <c r="G363" i="1"/>
  <c r="O368" i="1"/>
  <c r="O372" i="1"/>
  <c r="I376" i="1"/>
  <c r="O377" i="1"/>
  <c r="M378" i="1"/>
  <c r="I382" i="1"/>
  <c r="J383" i="1"/>
  <c r="F44" i="1"/>
  <c r="H363" i="1"/>
  <c r="I384" i="1"/>
  <c r="G44" i="1"/>
  <c r="I363" i="1"/>
  <c r="F12" i="1" l="1"/>
  <c r="F366" i="1" s="1"/>
  <c r="F14" i="1"/>
  <c r="F376" i="1"/>
  <c r="G378" i="1"/>
  <c r="G59" i="1"/>
  <c r="G67" i="1" s="1"/>
  <c r="G71" i="1" s="1"/>
  <c r="G370" i="1"/>
  <c r="F370" i="1"/>
  <c r="F378" i="1"/>
  <c r="F59" i="1"/>
  <c r="F67" i="1" s="1"/>
  <c r="F71" i="1" s="1"/>
  <c r="G14" i="1"/>
  <c r="G366" i="1"/>
  <c r="F6" i="1" l="1"/>
  <c r="F373" i="1"/>
  <c r="F83" i="1"/>
  <c r="F372" i="1"/>
  <c r="G373" i="1"/>
  <c r="G83" i="1"/>
  <c r="G6" i="1"/>
  <c r="G372" i="1"/>
  <c r="G365" i="1" l="1"/>
  <c r="G371" i="1"/>
  <c r="F365" i="1"/>
  <c r="F371" i="1"/>
</calcChain>
</file>

<file path=xl/sharedStrings.xml><?xml version="1.0" encoding="utf-8"?>
<sst xmlns="http://schemas.openxmlformats.org/spreadsheetml/2006/main" count="876" uniqueCount="545">
  <si>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</si>
  <si>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</si>
  <si>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</si>
  <si>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</si>
  <si>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</si>
  <si>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</si>
  <si>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</si>
  <si>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</si>
  <si>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</si>
  <si>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</si>
  <si>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</si>
  <si>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</si>
  <si>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</si>
  <si>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</si>
  <si>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</si>
  <si>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</si>
  <si>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</si>
  <si>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</si>
  <si>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</si>
  <si>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</si>
  <si>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</si>
  <si>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</si>
  <si>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</si>
  <si>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</si>
  <si>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</si>
  <si>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</si>
  <si>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</si>
  <si>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</si>
  <si>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</si>
  <si>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</si>
  <si>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</si>
  <si>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</si>
  <si>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</si>
  <si>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</si>
  <si>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</si>
  <si>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</si>
  <si>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</si>
  <si>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</si>
  <si>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</si>
  <si>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</si>
  <si>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</si>
  <si>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</si>
  <si>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</si>
  <si>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</si>
  <si>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</si>
  <si>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</si>
  <si>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</si>
  <si>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</si>
  <si>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</si>
  <si>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</si>
  <si>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</si>
  <si>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</si>
  <si>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</si>
  <si>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</si>
  <si>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</si>
  <si>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</si>
  <si>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</si>
  <si>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</si>
  <si>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</si>
  <si>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</si>
  <si>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</si>
  <si>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</si>
  <si>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</si>
  <si>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</si>
  <si>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</si>
  <si>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</si>
  <si>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</si>
  <si>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</si>
  <si>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</si>
  <si>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</si>
  <si>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</si>
  <si>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</si>
  <si>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</si>
  <si>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</si>
  <si>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</si>
  <si>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</si>
  <si>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</si>
  <si>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</si>
  <si>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</si>
  <si>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</si>
  <si>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</si>
  <si>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</si>
  <si>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</si>
  <si>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</si>
  <si>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</si>
  <si>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</si>
  <si>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</si>
  <si>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</si>
  <si>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</si>
  <si>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</si>
  <si>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</si>
  <si>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</si>
  <si>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</si>
  <si>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</si>
  <si>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</si>
  <si>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</si>
  <si>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</si>
  <si>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</si>
  <si>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</si>
  <si>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</si>
  <si>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</si>
  <si>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</si>
  <si>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</si>
  <si>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</si>
  <si>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</si>
  <si>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</si>
  <si>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</si>
  <si>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</si>
  <si>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</si>
  <si>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</si>
  <si>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</si>
  <si>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</si>
  <si>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</si>
  <si>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</si>
  <si>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</si>
  <si>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</si>
  <si>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</si>
  <si>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</si>
  <si>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</si>
  <si>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</si>
  <si>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</si>
  <si>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</si>
  <si>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</si>
  <si>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</si>
  <si>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</si>
  <si>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</si>
  <si>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</si>
  <si>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</si>
  <si>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</si>
  <si>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</si>
  <si>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</si>
  <si>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</si>
  <si>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</si>
  <si>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</si>
  <si>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</si>
  <si>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</si>
  <si>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</si>
  <si>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</si>
  <si>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</si>
  <si>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</si>
  <si>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</si>
  <si>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</si>
  <si>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</si>
  <si>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</si>
  <si>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</si>
  <si>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</si>
  <si>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</si>
  <si>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</si>
  <si>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</si>
  <si>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</si>
  <si>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</si>
  <si>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</si>
  <si>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</si>
  <si>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</si>
  <si>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</si>
  <si>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</si>
  <si>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</si>
  <si>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</si>
  <si>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</si>
  <si>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</si>
  <si>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</si>
  <si>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</si>
  <si>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</si>
  <si>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</si>
  <si>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</si>
  <si>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</si>
  <si>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</si>
  <si>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</si>
  <si>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</si>
  <si>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</si>
  <si>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</si>
  <si>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</si>
  <si>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</si>
  <si>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</si>
  <si>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</si>
  <si>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</si>
  <si>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</si>
  <si>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</si>
  <si>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</si>
  <si>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</si>
  <si>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</si>
  <si>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</si>
  <si>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</si>
  <si>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</si>
  <si>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</si>
  <si>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</si>
  <si>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</si>
  <si>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</si>
  <si>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</si>
  <si>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</si>
  <si>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</si>
  <si>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</si>
  <si>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</si>
  <si>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</si>
  <si>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</si>
  <si>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</si>
  <si>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</si>
  <si>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</si>
  <si>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</si>
  <si>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</si>
  <si>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</si>
  <si>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</si>
  <si>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</si>
  <si>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</si>
  <si>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</si>
  <si>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</si>
  <si>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</si>
  <si>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</si>
  <si>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</si>
  <si>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</si>
  <si>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</si>
  <si>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</si>
  <si>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</si>
  <si>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</si>
  <si>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</si>
  <si>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</si>
  <si>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</si>
  <si>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</si>
  <si>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</si>
  <si>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</si>
  <si>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</si>
  <si>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</si>
  <si>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</si>
  <si>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</si>
  <si>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</si>
  <si>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</si>
  <si>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</si>
  <si>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</si>
  <si>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</si>
  <si>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</si>
  <si>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</si>
  <si>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</si>
  <si>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</si>
  <si>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</si>
  <si>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</si>
  <si>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</si>
  <si>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</si>
  <si>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</si>
  <si>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</si>
  <si>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</si>
  <si>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</si>
  <si>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</si>
  <si>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</si>
  <si>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</si>
  <si>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</si>
  <si>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</si>
  <si>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</si>
  <si>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</si>
  <si>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</si>
  <si>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</si>
  <si>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</si>
  <si>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</si>
  <si>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</si>
  <si>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</si>
  <si>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</si>
  <si>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</si>
  <si>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</si>
  <si>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</si>
  <si>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</si>
  <si>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</si>
  <si>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</si>
  <si>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</si>
  <si>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</si>
  <si>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</si>
  <si>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</si>
  <si>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</si>
  <si>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</si>
  <si>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</si>
  <si>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</si>
  <si>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</si>
  <si>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</si>
  <si>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</si>
  <si>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</si>
  <si>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</si>
  <si>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</si>
  <si>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</si>
  <si>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</si>
  <si>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</si>
  <si>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</si>
  <si>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</si>
  <si>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</si>
  <si>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</si>
  <si>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</si>
  <si>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</si>
  <si>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</si>
  <si>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</si>
  <si>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</si>
  <si>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</si>
  <si>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</si>
  <si>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</si>
  <si>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</si>
  <si>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</si>
  <si>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</si>
  <si>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</si>
  <si>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</si>
  <si>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</si>
  <si>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</si>
  <si>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</si>
  <si>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</si>
  <si>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</si>
  <si>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</si>
  <si>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</si>
  <si>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</si>
  <si>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</si>
  <si>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</si>
  <si>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</si>
  <si>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</si>
  <si>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</si>
  <si>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</si>
  <si>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</si>
  <si>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</si>
  <si>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</si>
  <si>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</si>
  <si>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</si>
  <si>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</si>
  <si>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</si>
  <si>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</si>
  <si>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</si>
  <si>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</si>
  <si>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</si>
  <si>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</si>
  <si>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</si>
  <si>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</si>
  <si>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</si>
  <si>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</si>
  <si>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</si>
  <si>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</si>
  <si>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</si>
  <si>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</si>
  <si>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</si>
  <si>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</si>
  <si>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</si>
  <si>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</si>
  <si>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</si>
  <si>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</si>
  <si>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</si>
  <si>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</si>
  <si>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</si>
  <si>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</si>
  <si>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</si>
  <si>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</si>
  <si>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</si>
  <si>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</si>
  <si>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</si>
  <si>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</si>
  <si>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</si>
  <si>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</si>
  <si>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</si>
  <si>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</si>
  <si>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</si>
  <si>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</si>
  <si>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</si>
  <si>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</si>
  <si>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</si>
  <si>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</si>
  <si>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</si>
  <si>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</si>
  <si>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</si>
  <si>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</si>
  <si>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</si>
  <si>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</si>
  <si>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</si>
  <si>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</si>
  <si>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</si>
  <si>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</si>
  <si>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</si>
  <si>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</si>
  <si>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</si>
  <si>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</si>
  <si>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</si>
  <si>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</si>
  <si>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</si>
  <si>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</si>
  <si>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</si>
  <si>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ePlus inc. AND SUBSIDIARIES</t>
  </si>
  <si>
    <t>CONSOLIDATED BALANCE SHEETS</t>
  </si>
  <si>
    <t>ASSETS</t>
  </si>
  <si>
    <t>Current assets:</t>
  </si>
  <si>
    <t>Cash and cash equivalents</t>
  </si>
  <si>
    <t>Accounts receivable  trade, net</t>
  </si>
  <si>
    <t>Accounts receivable  other, net</t>
  </si>
  <si>
    <t>Inventories</t>
  </si>
  <si>
    <t>Financing receivables  net, current</t>
  </si>
  <si>
    <t>Deferred costs</t>
  </si>
  <si>
    <t>Other current assets</t>
  </si>
  <si>
    <t>Total current assets</t>
  </si>
  <si>
    <t>Financing receivables and operating leases  net</t>
  </si>
  <si>
    <t>Property, equipment and other assets</t>
  </si>
  <si>
    <t>Property and Equipment</t>
  </si>
  <si>
    <t>Goodwill</t>
  </si>
  <si>
    <t>Other intangible assets  net</t>
  </si>
  <si>
    <t>Other Intangibles</t>
  </si>
  <si>
    <t>TOTAL ASSETS</t>
  </si>
  <si>
    <t>LIABILITIES AND STOCKHOLDERS EQUITY</t>
  </si>
  <si>
    <t>LIABILITIES</t>
  </si>
  <si>
    <t>Current liabilities:</t>
  </si>
  <si>
    <t>Accounts payable</t>
  </si>
  <si>
    <t>Accounts payable  floor plan</t>
  </si>
  <si>
    <t>Salaries and commissions payable</t>
  </si>
  <si>
    <t>Deferred revenue</t>
  </si>
  <si>
    <t>Recourse notes payable  current</t>
  </si>
  <si>
    <t>Non-recourse notes payable  current</t>
  </si>
  <si>
    <t>Other current liabilities</t>
  </si>
  <si>
    <t>Total current liabilities</t>
  </si>
  <si>
    <t>Non-recourse notes payable  long term</t>
  </si>
  <si>
    <t>Deferred tax liability  net</t>
  </si>
  <si>
    <t>Other liabilities</t>
  </si>
  <si>
    <t>TOTAL LIABILITIES</t>
  </si>
  <si>
    <t>COMMITMENTS AND CONTINGENCIES (Note 8)</t>
  </si>
  <si>
    <t>STOCKHOLDERS EQUITY</t>
  </si>
  <si>
    <t>Preferred stock, $.01 per share par value; 2,000 shares authorized; none</t>
  </si>
  <si>
    <t>issued or outstanding</t>
  </si>
  <si>
    <t>Common stock, $.01 per share par value; 25,000 shares authorized; 13,761</t>
  </si>
  <si>
    <t>outstanding at March 31, 2018 and 14,161 outstanding at March 31, 2017 and</t>
  </si>
  <si>
    <t>Additional paid-in capital</t>
  </si>
  <si>
    <t>Treasury stock, at cost, 467 shares at March 31, 2018</t>
  </si>
  <si>
    <t>Treasury Stock</t>
  </si>
  <si>
    <t>Retained earnings</t>
  </si>
  <si>
    <t>Accumulated other comprehensive income  foreign currency translation adjustment</t>
  </si>
  <si>
    <t>Total Stockholders Equity</t>
  </si>
  <si>
    <t>Net sales</t>
  </si>
  <si>
    <t>Net revenue</t>
  </si>
  <si>
    <t>Revenue</t>
  </si>
  <si>
    <t>Cost of sales</t>
  </si>
  <si>
    <t>Gross profit</t>
  </si>
  <si>
    <t>Gross Profit</t>
  </si>
  <si>
    <t>Selling, general, and administrative expenses</t>
  </si>
  <si>
    <t>Depreciation and amortization</t>
  </si>
  <si>
    <t>Interest and financing costs</t>
  </si>
  <si>
    <t>Operating expenses</t>
  </si>
  <si>
    <t>Operating income</t>
  </si>
  <si>
    <t>Other income (expense)</t>
  </si>
  <si>
    <t>Earnings before tax</t>
  </si>
  <si>
    <t>Provision for income taxes</t>
  </si>
  <si>
    <t>Net earnings</t>
  </si>
  <si>
    <t>Net earnings per common share  basic</t>
  </si>
  <si>
    <t>Net earnings per common share  diluted</t>
  </si>
  <si>
    <t>Weighted average common shares outstanding  basic</t>
  </si>
  <si>
    <t>CONSOLIDATED STATEMENTS OF COMPREHENSIVE INCOME</t>
  </si>
  <si>
    <t>NET EARNINGS</t>
  </si>
  <si>
    <t>Profit for the period</t>
  </si>
  <si>
    <t>OTHER COMPREHENSIVE INCOME, NET OF TAX:</t>
  </si>
  <si>
    <t>Total Other Comprehensive Income</t>
  </si>
  <si>
    <t>Foreign currency translation adjustments</t>
  </si>
  <si>
    <t>Other comprehensive income (loss)</t>
  </si>
  <si>
    <t>Cash Flows From Operating Activities:</t>
  </si>
  <si>
    <t>Operating Activities</t>
  </si>
  <si>
    <t>Adjustments to reconcile net earnings to net cash (used in) provided by</t>
  </si>
  <si>
    <t>operating activities:</t>
  </si>
  <si>
    <t>Reserve for credit losses, inventory obsolescence and sales returns</t>
  </si>
  <si>
    <t>Share-based compensation expense</t>
  </si>
  <si>
    <t>Deferred taxes</t>
  </si>
  <si>
    <t>Payments from lessees directly to lenders  operating leases</t>
  </si>
  <si>
    <t>Gain on disposal of property, equipment and operating lease equipment</t>
  </si>
  <si>
    <t>Gain on sale of</t>
  </si>
  <si>
    <t>Other</t>
  </si>
  <si>
    <t>Changes in:</t>
  </si>
  <si>
    <t>Accounts receivable  trade</t>
  </si>
  <si>
    <t>Accounts receivable  other</t>
  </si>
  <si>
    <t>Financing receivables  net</t>
  </si>
  <si>
    <t>Deferred costs, other intangible assets and other assets</t>
  </si>
  <si>
    <t>Investing Activities</t>
  </si>
  <si>
    <t>Salaries and commissions payable, deferred revenue and other liabilities</t>
  </si>
  <si>
    <t>Net cash provided by operating activities</t>
  </si>
  <si>
    <t>Cash Flows From Investing Activities:</t>
  </si>
  <si>
    <t>Proceeds from sale of property, equipment and operating lease equipment</t>
  </si>
  <si>
    <t>Purchases of property, equipment and operating lease equipment</t>
  </si>
  <si>
    <t>Purchases of assets to be leased or financed</t>
  </si>
  <si>
    <t>Issuance of</t>
  </si>
  <si>
    <t>Repayments of</t>
  </si>
  <si>
    <t>Proceeds from sale of</t>
  </si>
  <si>
    <t>Cash used in acquisitions, net of cash acquired</t>
  </si>
  <si>
    <t>Cash Flows From Financing Activities:</t>
  </si>
  <si>
    <t>Financing Activities</t>
  </si>
  <si>
    <t>Borrowings of non-recourse and recourse notes payable</t>
  </si>
  <si>
    <t>Repayments of non-recourse and recourse notes payable</t>
  </si>
  <si>
    <t>Repurchase of common stock</t>
  </si>
  <si>
    <t>Dividends paid</t>
  </si>
  <si>
    <t xml:space="preserve">Dividend paid to shareholders to parent on minority interests </t>
  </si>
  <si>
    <t>Payments to settle financing of acquisitions</t>
  </si>
  <si>
    <t>Net borrowings (repayments) on floor plan facility</t>
  </si>
  <si>
    <t>Net cash (used in) provided by financing activities</t>
  </si>
  <si>
    <t>..............Effect of exchange rate changes on cash</t>
  </si>
  <si>
    <t>.....Net Increase (Decrease) in Cash and Cash Equivalents</t>
  </si>
  <si>
    <t>Net increase (decrease) in cash and cash equivalents</t>
  </si>
  <si>
    <t>........Cash and Cash Equivalents, Beginning of Period</t>
  </si>
  <si>
    <t>Cash and cash equivalents at beginning of period</t>
  </si>
  <si>
    <t>............Cash and Cash Equivalents, End of Period</t>
  </si>
  <si>
    <t>Supplemental Disclosures of Cash Flow Information:</t>
  </si>
  <si>
    <t>Cash paid for interest</t>
  </si>
  <si>
    <t>Cash paid for income taxes</t>
  </si>
  <si>
    <t xml:space="preserve">Adjustment for Income Tax Paid </t>
  </si>
  <si>
    <t>Schedule of Non-Cash Investing and Financing Activities:</t>
  </si>
  <si>
    <t>equipment</t>
  </si>
  <si>
    <t>Purchase of assets to be leased or financed</t>
  </si>
  <si>
    <t>Issuance offinancing receivables</t>
  </si>
  <si>
    <t>Repayment offinancing receivables</t>
  </si>
  <si>
    <t>Proceeds from sale offinancing receivables</t>
  </si>
  <si>
    <t>Financing of acquisitions</t>
  </si>
  <si>
    <t>Borrowing of non-recourse and recourse notes payable</t>
  </si>
  <si>
    <t>Vesting of share-based compensation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</si>
  <si>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</si>
  <si>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</si>
  <si>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</si>
  <si>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</si>
  <si>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</si>
  <si>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property, plant and equipment</t>
  </si>
  <si>
    <t>leasehold improvements</t>
  </si>
  <si>
    <t>leased assets</t>
  </si>
  <si>
    <t>accumulated depreciation and amortisation</t>
  </si>
  <si>
    <t>other non-current assets</t>
  </si>
  <si>
    <t>ordinary shares</t>
  </si>
  <si>
    <t>changed value</t>
  </si>
  <si>
    <t>turnover</t>
  </si>
  <si>
    <t>net sales</t>
  </si>
  <si>
    <t>added value</t>
  </si>
  <si>
    <t>moved to row 36</t>
  </si>
  <si>
    <t>other operating expenses</t>
  </si>
  <si>
    <t>interest and financing costs</t>
  </si>
  <si>
    <t>deleted value</t>
  </si>
  <si>
    <t>furniture, fixtures and equipment</t>
  </si>
  <si>
    <t>vehicles</t>
  </si>
  <si>
    <t>capitalized software</t>
  </si>
  <si>
    <t>accumulated depreciation and amortization</t>
  </si>
  <si>
    <t>financing receivables - net, current</t>
  </si>
  <si>
    <t>other non-operating current assets</t>
  </si>
  <si>
    <t>deferred costs</t>
  </si>
  <si>
    <t>financing receivables and operating leases - net</t>
  </si>
  <si>
    <t>deferred costs - non-current</t>
  </si>
  <si>
    <t>other</t>
  </si>
  <si>
    <t>accounts payable</t>
  </si>
  <si>
    <t>accounts payable - floor plan</t>
  </si>
  <si>
    <t>due to employee</t>
  </si>
  <si>
    <t>salaries and commissions payable</t>
  </si>
  <si>
    <t>deferred revenue</t>
  </si>
  <si>
    <t>notes payable</t>
  </si>
  <si>
    <t>Recourse notes payable – current</t>
  </si>
  <si>
    <t>Non-recourse notes payable – current</t>
  </si>
  <si>
    <t>deleted value and added another</t>
  </si>
  <si>
    <t>other operating current liabilities</t>
  </si>
  <si>
    <t>other current liabilities</t>
  </si>
  <si>
    <t>other liabilities</t>
  </si>
  <si>
    <t>Non-recourse notes payable – long term</t>
  </si>
  <si>
    <t>long term accruals</t>
  </si>
  <si>
    <t>Common stock, $.01 per share par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</si>
</sst>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6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Fill="1" applyAlignment="1">
      <alignment horizontal="left" vertical="center" wrapText="1"/>
    </xf>
    <xf numFmtId="3" fontId="4" fillId="0" borderId="0" xfId="2" applyAlignment="1">
      <alignment horizontal="left" vertical="center" wrapText="1"/>
    </xf>
    <xf numFmtId="3" fontId="4" fillId="0" borderId="0" xfId="2" applyFill="1"/>
    <xf numFmtId="3" fontId="4" fillId="0" borderId="0" xfId="2"/>
    <xf numFmtId="3" fontId="0" fillId="12" borderId="0" xfId="0" applyFill="1"/>
    <xf numFmtId="3" fontId="0" fillId="13" borderId="0" xfId="0" applyFill="1"/>
    <xf numFmtId="3" fontId="4" fillId="0" borderId="0" xfId="2" applyFont="1" applyAlignment="1">
      <alignment horizontal="right" vertical="center" wrapText="1"/>
    </xf>
    <xf numFmtId="3" fontId="4" fillId="0" borderId="0" xfId="2" applyFont="1" applyFill="1" applyAlignment="1">
      <alignment horizontal="right" vertical="center" wrapText="1"/>
    </xf>
    <xf numFmtId="3" fontId="4" fillId="0" borderId="0" xfId="2" applyFont="1" applyAlignment="1">
      <alignment horizontal="right"/>
    </xf>
    <xf numFmtId="3" fontId="4" fillId="0" borderId="0" xfId="2" applyFill="1" applyAlignment="1">
      <alignment horizontal="right" vertical="center" wrapText="1"/>
    </xf>
    <xf numFmtId="3" fontId="0" fillId="0" borderId="0" xfId="0" applyAlignment="1">
      <alignment horizontal="right"/>
    </xf>
    <xf numFmtId="3" fontId="4" fillId="0" borderId="0" xfId="2" applyAlignment="1">
      <alignment horizontal="right" vertical="center" wrapText="1"/>
    </xf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701-4AD2-9DF7-1F00545DD3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7E8-4E57-9736-45E63A79C1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B41-4648-8016-8660736762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91A-4D6C-9968-97ED8EB2FE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A90-446E-A325-C413BF1E37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2A-48FA-AF76-EC05BA8A89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ED6-463B-9904-34E1D73890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ADA-4209-989B-CC17676F2A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5EF-4A63-83C5-1164D6097D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9E-4953-BDE7-14B134BE5A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574-410B-9953-A38F253261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9C-4618-9B0E-A4E1CAD43D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C5-44DA-8B54-BDE71013E9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4A8-4BBA-B96F-D151E86CF6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CBC-4D0F-86B8-436845A986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55122</v>
      </c>
      <c r="G6" s="7">
        <f t="shared" ref="G6:O6" si="1">IF(G4=$BF$1,"",G71)</f>
        <v>50556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190580</v>
      </c>
      <c r="G7" s="7">
        <f t="shared" ref="G7:O7" si="2">IF(G4=$BF$1,"",G128)</f>
        <v>144396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568124</v>
      </c>
      <c r="G8" s="7">
        <f t="shared" ref="G8:O8" si="3">IF(G4=$BF$1,"",G161)</f>
        <v>597324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353300</v>
      </c>
      <c r="G9" s="7">
        <f t="shared" ref="G9:O9" si="4">IF(G4=$BF$1,"",G189)</f>
        <v>376492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32801</v>
      </c>
      <c r="G10" s="7">
        <f t="shared" ref="G10:O10" si="5">IF(G4=$BF$1,"",G210)</f>
        <v>19310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372603</v>
      </c>
      <c r="G11" s="7">
        <f t="shared" ref="G11:O11" si="6">IF(G4=$BF$1,"",G227)</f>
        <v>345918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758704</v>
      </c>
      <c r="G12" s="35">
        <f t="shared" ref="G12:O12" si="7">IF(G4=$BF$1,"",SUM(G7:G8))</f>
        <v>741720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758704</v>
      </c>
      <c r="G13" s="35">
        <f t="shared" ref="G13:O13" si="8">IF(G4=$BF$1,"",SUM(G9:G11))</f>
        <v>741720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1410997</v>
      </c>
      <c r="G24">
        <v>1329389</v>
      </c>
      <c r="P24" s="48" t="s">
        <v>512</v>
      </c>
    </row>
    <row r="25" spans="5:16">
      <c r="E25" s="1" t="s">
        <v>27</v>
      </c>
      <c r="F25">
        <v>1087515</v>
      </c>
      <c r="G25">
        <v>1029630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323482</v>
      </c>
      <c r="G30" s="7">
        <f>IF(G4=$BF$1,"",G24-G25+ABS(G26)-G27-G28-G29)</f>
        <v>299759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9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228127</v>
      </c>
      <c r="G34">
        <v>205232</v>
      </c>
      <c r="H34">
        <v>178980</v>
      </c>
    </row>
    <row r="35" spans="5:16">
      <c r="E35" s="1" t="s">
        <v>37</v>
      </c>
    </row>
    <row r="36" spans="5:16">
      <c r="E36" s="1" t="s">
        <v>38</v>
      </c>
      <c r="F36" s="38">
        <v>1195</v>
      </c>
      <c r="G36" s="38">
        <v>1543</v>
      </c>
      <c r="P36" s="48" t="s">
        <v>515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9921</v>
      </c>
      <c r="G40">
        <v>7252</v>
      </c>
      <c r="H40">
        <v>5548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239243</v>
      </c>
      <c r="G43" s="7">
        <f>G32+G33+G34+G35+G36+G37+G38+G39+G40+G41+G42</f>
        <v>214027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9"/>
    </row>
    <row r="44" spans="5:16">
      <c r="E44" s="6" t="s">
        <v>46</v>
      </c>
      <c r="F44" s="7">
        <f>F30+F31-F43</f>
        <v>84239</v>
      </c>
      <c r="G44" s="7">
        <f>IF(G4=$BF$1,"",G30+G31-G43)</f>
        <v>85732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9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/>
      <c r="G49"/>
      <c r="P49" s="48" t="s">
        <v>516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>
        <v>-348</v>
      </c>
      <c r="G54">
        <v>380</v>
      </c>
      <c r="H54">
        <v>0</v>
      </c>
    </row>
    <row r="55" spans="5:16">
      <c r="E55" s="1" t="s">
        <v>57</v>
      </c>
    </row>
    <row r="56" spans="5:16">
      <c r="E56" s="1" t="s">
        <v>58</v>
      </c>
      <c r="F56"/>
      <c r="G56"/>
      <c r="P56" s="48" t="s">
        <v>519</v>
      </c>
    </row>
    <row r="57" spans="5:16">
      <c r="E57" s="1" t="s">
        <v>59</v>
      </c>
      <c r="F57"/>
      <c r="G57"/>
      <c r="P57" s="48" t="s">
        <v>519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83891</v>
      </c>
      <c r="G59" s="7">
        <f>IF(G4=$BF$1,"",G44+G45+G46+G47+G48-G49-G50-G51+G52-G53+G54+G55-G56+G57+G58)</f>
        <v>86112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9"/>
    </row>
    <row r="60" spans="5:16">
      <c r="E60" s="1" t="s">
        <v>62</v>
      </c>
      <c r="F60">
        <v>28769</v>
      </c>
      <c r="G60">
        <v>35556</v>
      </c>
      <c r="H60">
        <v>31004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55122</v>
      </c>
      <c r="G67" s="7">
        <f>IF(G4=$BF$1,"",SUM(G59,-G60,-ABS(G61),-G62,-G66))</f>
        <v>50556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9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55122</v>
      </c>
      <c r="G71" s="7">
        <f t="shared" ref="G71:O71" si="14">IF(G4=$BF$1,"",SUM(G67:G70))</f>
        <v>50556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55122</v>
      </c>
      <c r="G83" s="7">
        <f t="shared" ref="G83:O83" si="15">IF(G4=$BF$1,"",SUM(G71:G82))</f>
        <v>50556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20167+4772</f>
        <v>24939</v>
      </c>
      <c r="G92">
        <f>17132+4342</f>
        <v>21474</v>
      </c>
      <c r="P92" s="48" t="s">
        <v>515</v>
      </c>
    </row>
    <row r="93" spans="5:16">
      <c r="E93" s="1" t="s">
        <v>85</v>
      </c>
      <c r="F93" s="38">
        <v>336</v>
      </c>
      <c r="G93" s="38">
        <v>343</v>
      </c>
      <c r="P93" s="48" t="s">
        <v>515</v>
      </c>
    </row>
    <row r="94" spans="5:16">
      <c r="E94" s="1" t="s">
        <v>86</v>
      </c>
      <c r="F94" s="38">
        <v>5252</v>
      </c>
      <c r="G94" s="38">
        <v>4680</v>
      </c>
      <c r="P94" s="48" t="s">
        <v>515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30527</v>
      </c>
      <c r="G98" s="7">
        <f>IF(G4=$BF$1,"",G89+G90+G91+G92+G93+G94+G95+G96)</f>
        <v>26497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9"/>
    </row>
    <row r="99" spans="5:16">
      <c r="E99" s="1" t="s">
        <v>89</v>
      </c>
      <c r="F99" s="38">
        <v>-23017</v>
      </c>
      <c r="G99" s="38">
        <v>-19807</v>
      </c>
      <c r="P99" s="48" t="s">
        <v>515</v>
      </c>
    </row>
    <row r="100" spans="5:16">
      <c r="E100" s="6" t="s">
        <v>90</v>
      </c>
      <c r="F100" s="7">
        <f>F98+F99</f>
        <v>7510</v>
      </c>
      <c r="G100" s="7">
        <f t="shared" ref="G100:O100" si="17">IF(G4=$BF$1,"",G98+G99)</f>
        <v>6690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9"/>
    </row>
    <row r="101" spans="5:16">
      <c r="E101" s="1" t="s">
        <v>91</v>
      </c>
      <c r="F101">
        <v>76624</v>
      </c>
      <c r="G101">
        <v>48397</v>
      </c>
    </row>
    <row r="102" spans="5:16">
      <c r="E102" s="1" t="s">
        <v>92</v>
      </c>
      <c r="F102">
        <v>26302</v>
      </c>
      <c r="G102">
        <v>12160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102926</v>
      </c>
      <c r="G104" s="7">
        <f t="shared" ref="G104:O104" si="18">IF(G4=$BF$1,"",G101+G102+G103)</f>
        <v>60557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  <c r="F105">
        <v>68511</v>
      </c>
      <c r="G105">
        <v>71883</v>
      </c>
      <c r="P105" s="48" t="s">
        <v>512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f>9302+2331</f>
        <v>11633</v>
      </c>
      <c r="G125" s="38">
        <f>3536+1730</f>
        <v>5266</v>
      </c>
      <c r="P125" s="48" t="s">
        <v>515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190580</v>
      </c>
      <c r="G128" s="7">
        <f t="shared" ref="G128:O128" si="19">IF(G4=$BF$1,"",G100+SUM(G104:G126))</f>
        <v>144396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9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118198</v>
      </c>
      <c r="G130">
        <v>109760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  <c r="F133">
        <v>270156</v>
      </c>
      <c r="G133">
        <v>266029</v>
      </c>
    </row>
    <row r="134" spans="5:16">
      <c r="E134" s="1" t="s">
        <v>95</v>
      </c>
      <c r="F134" s="38">
        <v>69936</v>
      </c>
      <c r="G134" s="38">
        <v>51656</v>
      </c>
      <c r="P134" s="48" t="s">
        <v>515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458290</v>
      </c>
      <c r="G140" s="7">
        <f t="shared" ref="G140:O140" si="20">IF(G4=$BF$1,"",G130+G131+G132+G133+G134+G135+G136+G139)</f>
        <v>427445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39855</v>
      </c>
      <c r="G144">
        <v>93557</v>
      </c>
    </row>
    <row r="145" spans="5:16">
      <c r="E145" s="6" t="s">
        <v>127</v>
      </c>
      <c r="F145" s="7">
        <f>F141+F142+F143+F144</f>
        <v>39855</v>
      </c>
      <c r="G145" s="7">
        <f t="shared" ref="G145:O145" si="21">IF(G4=$BF$1,"",G141+G142+G143+G144)</f>
        <v>93557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26532</v>
      </c>
      <c r="G157">
        <v>24987</v>
      </c>
    </row>
    <row r="158" spans="5:16">
      <c r="E158" s="1" t="s">
        <v>138</v>
      </c>
      <c r="F158">
        <v>23625</v>
      </c>
      <c r="G158">
        <v>43364</v>
      </c>
    </row>
    <row r="159" spans="5:16">
      <c r="E159" s="1" t="s">
        <v>139</v>
      </c>
      <c r="F159" s="38">
        <v>19822</v>
      </c>
      <c r="G159" s="38">
        <v>7971</v>
      </c>
      <c r="P159" s="48" t="s">
        <v>515</v>
      </c>
    </row>
    <row r="160" spans="5:16">
      <c r="E160" s="6" t="s">
        <v>140</v>
      </c>
      <c r="F160" s="7">
        <f>F146+F147+F148+F149+F150+F151+F152+F153+F154+F155+F156+F157+F158+F159</f>
        <v>69979</v>
      </c>
      <c r="G160" s="7">
        <f>IF(G4=$BF$1,"",G146+G147+G148+G149+G150+G151+G152+G153+G154+G155+G156+G157+G158+G159)</f>
        <v>76322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568124</v>
      </c>
      <c r="G161" s="7">
        <f t="shared" ref="G161:O161" si="22">IF(G4=$BF$1,"",G140+G145+G160)</f>
        <v>597324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9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  <c r="F171" s="38">
        <f>1343+40863</f>
        <v>42206</v>
      </c>
      <c r="G171" s="38">
        <f>908+26085</f>
        <v>26993</v>
      </c>
      <c r="P171" s="48" t="s">
        <v>515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  <c r="F177" s="38">
        <v>19801</v>
      </c>
      <c r="G177" s="38">
        <v>18878</v>
      </c>
      <c r="P177" s="48" t="s">
        <v>515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 s="38">
        <f>106933+112109</f>
        <v>219042</v>
      </c>
      <c r="G184" s="38">
        <f>113518+132612</f>
        <v>246130</v>
      </c>
      <c r="P184" s="48" t="s">
        <v>515</v>
      </c>
    </row>
    <row r="185" spans="5:16">
      <c r="E185" s="12" t="s">
        <v>162</v>
      </c>
      <c r="F185" s="38">
        <v>38881</v>
      </c>
      <c r="G185" s="38">
        <v>65312</v>
      </c>
      <c r="P185" s="48" t="s">
        <v>515</v>
      </c>
    </row>
    <row r="187" spans="5:16">
      <c r="E187" s="1" t="s">
        <v>163</v>
      </c>
      <c r="F187">
        <v>33370</v>
      </c>
      <c r="G187">
        <v>19179</v>
      </c>
      <c r="P187" s="48" t="s">
        <v>538</v>
      </c>
    </row>
    <row r="188" spans="5:16">
      <c r="E188" s="1" t="s">
        <v>164</v>
      </c>
      <c r="F188"/>
      <c r="G188"/>
      <c r="P188" s="48" t="s">
        <v>519</v>
      </c>
    </row>
    <row r="189" spans="5:16">
      <c r="E189" s="6" t="s">
        <v>13</v>
      </c>
      <c r="F189" s="7">
        <f>SUM(F163:F188)</f>
        <v>353300</v>
      </c>
      <c r="G189" s="7">
        <f t="shared" ref="G189:O189" si="23">IF(G4=$BF$1,"",SUM(G163:G188))</f>
        <v>376492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9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 s="38">
        <v>10072</v>
      </c>
      <c r="G197" s="38">
        <v>10431</v>
      </c>
      <c r="P197" s="48" t="s">
        <v>515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>
        <v>1662</v>
      </c>
      <c r="G203">
        <v>1799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21067</v>
      </c>
      <c r="G209">
        <v>7080</v>
      </c>
      <c r="P209" s="48" t="s">
        <v>515</v>
      </c>
    </row>
    <row r="210" spans="5:16">
      <c r="E210" s="6" t="s">
        <v>14</v>
      </c>
      <c r="F210" s="7">
        <f>SUM(F191:F209)</f>
        <v>32801</v>
      </c>
      <c r="G210" s="7">
        <f t="shared" ref="G210:O210" si="24">IF(G4=$BF$1,"",SUM(G191:G209))</f>
        <v>19310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9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142+130000</f>
        <v>130142</v>
      </c>
      <c r="G212">
        <f>142+123536</f>
        <v>123678</v>
      </c>
      <c r="P212" s="48" t="s">
        <v>512</v>
      </c>
    </row>
    <row r="213" spans="5:16">
      <c r="E213" s="1" t="s">
        <v>183</v>
      </c>
      <c r="F213">
        <v>0</v>
      </c>
      <c r="G213">
        <v>0</v>
      </c>
    </row>
    <row r="214" spans="5:16">
      <c r="E214" s="1" t="s">
        <v>184</v>
      </c>
    </row>
    <row r="215" spans="5:16">
      <c r="E215" s="1" t="s">
        <v>185</v>
      </c>
      <c r="F215">
        <v>532</v>
      </c>
      <c r="G215">
        <v>-583</v>
      </c>
    </row>
    <row r="216" spans="5:16">
      <c r="E216" s="1" t="s">
        <v>186</v>
      </c>
    </row>
    <row r="217" spans="5:16">
      <c r="E217" s="1" t="s">
        <v>187</v>
      </c>
      <c r="F217">
        <v>277945</v>
      </c>
      <c r="G217">
        <v>222823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-36016</v>
      </c>
      <c r="G223">
        <v>0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372603</v>
      </c>
      <c r="G227" s="7">
        <f t="shared" ref="G227:O227" si="25">IF(G4=$BF$1,"",SUM(G212:G226))</f>
        <v>345918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9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15827</v>
      </c>
      <c r="G271">
        <v>11731</v>
      </c>
      <c r="H271">
        <v>15980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  <c r="F280">
        <v>-8694</v>
      </c>
      <c r="G280">
        <v>-3977</v>
      </c>
      <c r="H280">
        <v>-3104</v>
      </c>
    </row>
    <row r="281" spans="5:8" ht="25.5" customHeight="1">
      <c r="E281" s="1" t="s">
        <v>246</v>
      </c>
    </row>
    <row r="284" spans="5:8">
      <c r="E284" s="1" t="s">
        <v>247</v>
      </c>
      <c r="F284">
        <v>32134</v>
      </c>
      <c r="G284">
        <v>32240</v>
      </c>
      <c r="H284">
        <v>29789</v>
      </c>
    </row>
    <row r="285" spans="5:8">
      <c r="E285" s="1" t="s">
        <v>248</v>
      </c>
      <c r="F285">
        <v>6464</v>
      </c>
      <c r="G285">
        <v>6025</v>
      </c>
      <c r="H285">
        <v>5711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65</v>
      </c>
      <c r="G288">
        <v>193</v>
      </c>
      <c r="H288">
        <v>185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45796</v>
      </c>
      <c r="G296" s="7">
        <f>IF(G4=$BF$1,"",G271+G272+G273+G274+G275+G276+G277+G278+G279+G280+G281+G282+G283+G284+G285+G286+G287+G288+G289+G290+G291+G292+G293+G294+G295)</f>
        <v>46212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45796</v>
      </c>
      <c r="G297" s="7">
        <f t="shared" ref="G297:O297" si="27">IF(G4=$BF$1,"",MIN(F267,F268,F269)+F296)</f>
        <v>45796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54982</v>
      </c>
      <c r="G299">
        <v>-60022</v>
      </c>
      <c r="H299">
        <v>-13405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  <c r="F303">
        <v>-1955</v>
      </c>
      <c r="G303">
        <v>-23056</v>
      </c>
      <c r="H303">
        <v>-20372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258</v>
      </c>
      <c r="G315">
        <v>3845</v>
      </c>
      <c r="H315">
        <v>-738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53285</v>
      </c>
      <c r="G318" s="7">
        <f>IF(G4=$BF$1,"",G299+G300+G301+G302+G303+G304+G305+G306+G307+G308+G309+G310+G311+G312+G313+G314+G315+G316+G317)</f>
        <v>-79233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99081</v>
      </c>
      <c r="G319" s="7">
        <f t="shared" ref="G319:O319" si="28">IF(G4=$BF$1,"",G297+G318)</f>
        <v>-33437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99081</v>
      </c>
      <c r="G326" s="7">
        <f t="shared" ref="G326:O326" si="30">IF(G4=$BF$1,"",G325+G319)</f>
        <v>-33437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-42807</v>
      </c>
      <c r="G328">
        <v>-15845</v>
      </c>
      <c r="H328">
        <v>-26476</v>
      </c>
    </row>
    <row r="329" spans="5:15">
      <c r="E329" s="1" t="s">
        <v>288</v>
      </c>
      <c r="F329">
        <v>14403</v>
      </c>
      <c r="G329">
        <v>7339</v>
      </c>
      <c r="H329">
        <v>6931</v>
      </c>
    </row>
    <row r="330" spans="5:15">
      <c r="E330" s="1" t="s">
        <v>289</v>
      </c>
      <c r="F330">
        <v>-19474</v>
      </c>
      <c r="G330">
        <v>-1091</v>
      </c>
      <c r="H330">
        <v>11189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-47878</v>
      </c>
      <c r="G337" s="7">
        <f>IF(G4=$BF$1,"",SUM(G328:G336))</f>
        <v>-9597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-35245</v>
      </c>
      <c r="G339">
        <v>-30493</v>
      </c>
      <c r="H339">
        <v>-11339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-20503</v>
      </c>
      <c r="G343">
        <v>6156</v>
      </c>
      <c r="H343">
        <v>22475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0</v>
      </c>
      <c r="G348">
        <v>0</v>
      </c>
      <c r="H348">
        <v>-80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-55748</v>
      </c>
      <c r="G352" s="7">
        <f>IF(G4=$BF$1,"",SUM(G339:G351))</f>
        <v>-24337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-4545</v>
      </c>
      <c r="G353" s="7">
        <f t="shared" ref="G353:O353" si="33">IF(G4=$BF$1,"",G326+G337+G352)</f>
        <v>-67371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114</v>
      </c>
      <c r="G354">
        <v>509</v>
      </c>
      <c r="H354">
        <v>212</v>
      </c>
    </row>
    <row r="355" spans="5:15">
      <c r="E355" s="6" t="s">
        <v>314</v>
      </c>
      <c r="F355" s="7">
        <f>F353+F354</f>
        <v>-4431</v>
      </c>
      <c r="G355" s="7">
        <f t="shared" ref="G355:O355" si="34">IF(G4=$BF$1,"",G353+G354)</f>
        <v>-66862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109760</v>
      </c>
      <c r="G356">
        <v>94766</v>
      </c>
      <c r="H356">
        <v>76175</v>
      </c>
    </row>
    <row r="357" spans="5:15">
      <c r="E357" s="6" t="s">
        <v>316</v>
      </c>
      <c r="F357" s="7">
        <f>F355+F356</f>
        <v>105329</v>
      </c>
      <c r="G357" s="7">
        <f t="shared" ref="G357:O357" si="35">IF(G4=$BF$1,"",G355+G356)</f>
        <v>27904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6.1387599867307463E-2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9.0315689532399712E-2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2.2898128673893112E-2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0.22925775178827454</v>
      </c>
      <c r="G369" s="27">
        <f t="shared" si="41"/>
        <v>0.22548629483168584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5.970175698460025E-2</v>
      </c>
      <c r="G370" s="27">
        <f t="shared" si="42"/>
        <v>6.4489776882462546E-2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3.9065993761857751E-2</v>
      </c>
      <c r="G371" s="28">
        <f t="shared" si="43"/>
        <v>3.8029500770654791E-2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7.2652839579071676E-2</v>
      </c>
      <c r="G372" s="27">
        <f t="shared" si="44"/>
        <v>6.8160491829801009E-2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0.14793761724945853</v>
      </c>
      <c r="G373" s="27">
        <f t="shared" si="45"/>
        <v>0.14615024369937385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0.5088954322107172</v>
      </c>
      <c r="G376" s="30">
        <f t="shared" si="47"/>
        <v>0.53362724478239765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1.0362262246949165</v>
      </c>
      <c r="G377" s="30">
        <f t="shared" si="48"/>
        <v>1.1442075867691186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1.6080498160203793</v>
      </c>
      <c r="G382" s="32">
        <f t="shared" si="51"/>
        <v>1.586551639875482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1.495242003962638</v>
      </c>
      <c r="G383" s="32">
        <f t="shared" si="52"/>
        <v>1.3380549918723372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0.33455420322671953</v>
      </c>
      <c r="G384" s="32">
        <f t="shared" si="53"/>
        <v>0.29153341903679231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0.28044438154542883</v>
      </c>
      <c r="G385" s="32">
        <f t="shared" si="54"/>
        <v>-8.8811980068633598E-2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118198</v>
      </c>
      <c r="G418" s="17">
        <f>G130-G417</f>
        <v>109760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55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501</v>
      </c>
      <c r="B1" s="39" t="s">
        <v>502</v>
      </c>
      <c r="C1" s="50" t="s">
        <v>503</v>
      </c>
      <c r="D1" s="39" t="s">
        <v>504</v>
      </c>
      <c r="E1" s="39"/>
    </row>
    <row r="2" spans="1:5">
      <c r="A2" t="s">
        <v>514</v>
      </c>
      <c r="B2" s="41" t="s">
        <v>513</v>
      </c>
      <c r="C2" s="50">
        <v>1</v>
      </c>
      <c r="D2" s="39" t="s">
        <v>505</v>
      </c>
      <c r="E2" s="39"/>
    </row>
    <row r="3" spans="1:5">
      <c r="A3" t="s">
        <v>518</v>
      </c>
      <c r="B3" s="41" t="s">
        <v>517</v>
      </c>
      <c r="C3" s="50">
        <v>0</v>
      </c>
      <c r="D3" s="39" t="s">
        <v>505</v>
      </c>
    </row>
    <row r="4" spans="1:5">
      <c r="A4" t="s">
        <v>520</v>
      </c>
      <c r="B4" s="41" t="s">
        <v>506</v>
      </c>
      <c r="C4" s="50">
        <v>1</v>
      </c>
      <c r="D4" s="39" t="s">
        <v>505</v>
      </c>
    </row>
    <row r="5" spans="1:5">
      <c r="A5" t="s">
        <v>521</v>
      </c>
      <c r="B5" s="42" t="s">
        <v>521</v>
      </c>
      <c r="C5" s="51">
        <v>1</v>
      </c>
      <c r="D5" s="39" t="s">
        <v>505</v>
      </c>
    </row>
    <row r="6" spans="1:5">
      <c r="A6" t="s">
        <v>522</v>
      </c>
      <c r="B6" s="42" t="s">
        <v>506</v>
      </c>
      <c r="C6" s="51">
        <v>1</v>
      </c>
      <c r="D6" s="39" t="s">
        <v>505</v>
      </c>
    </row>
    <row r="7" spans="1:5">
      <c r="A7" t="s">
        <v>507</v>
      </c>
      <c r="B7" s="41" t="s">
        <v>508</v>
      </c>
      <c r="C7" s="50">
        <v>1</v>
      </c>
      <c r="D7" s="39" t="s">
        <v>505</v>
      </c>
    </row>
    <row r="8" spans="1:5">
      <c r="A8" t="s">
        <v>523</v>
      </c>
      <c r="B8" t="s">
        <v>509</v>
      </c>
      <c r="C8" s="51">
        <v>1</v>
      </c>
      <c r="D8" s="39" t="s">
        <v>505</v>
      </c>
    </row>
    <row r="9" spans="1:5">
      <c r="A9" t="s">
        <v>524</v>
      </c>
      <c r="B9" s="42" t="s">
        <v>95</v>
      </c>
      <c r="C9" s="51">
        <v>1</v>
      </c>
      <c r="D9" s="39" t="s">
        <v>505</v>
      </c>
    </row>
    <row r="10" spans="1:5">
      <c r="A10" t="s">
        <v>526</v>
      </c>
      <c r="B10" s="41" t="s">
        <v>525</v>
      </c>
      <c r="C10" s="50">
        <v>1</v>
      </c>
      <c r="D10" s="39" t="s">
        <v>505</v>
      </c>
    </row>
    <row r="11" spans="1:5">
      <c r="A11" t="s">
        <v>527</v>
      </c>
      <c r="B11" s="42" t="s">
        <v>95</v>
      </c>
      <c r="C11" s="51">
        <v>1</v>
      </c>
      <c r="D11" s="39" t="s">
        <v>505</v>
      </c>
    </row>
    <row r="12" spans="1:5">
      <c r="A12" s="42" t="s">
        <v>528</v>
      </c>
      <c r="B12" s="42" t="s">
        <v>510</v>
      </c>
      <c r="C12" s="51">
        <v>1</v>
      </c>
      <c r="D12" s="39" t="s">
        <v>505</v>
      </c>
    </row>
    <row r="13" spans="1:5">
      <c r="A13" t="s">
        <v>529</v>
      </c>
      <c r="B13" s="42" t="s">
        <v>510</v>
      </c>
      <c r="C13" s="51">
        <v>1</v>
      </c>
      <c r="D13" s="39" t="s">
        <v>505</v>
      </c>
    </row>
    <row r="14" spans="1:5">
      <c r="A14" t="s">
        <v>530</v>
      </c>
      <c r="B14" t="s">
        <v>161</v>
      </c>
      <c r="C14" s="51">
        <v>1</v>
      </c>
      <c r="D14" s="39" t="s">
        <v>505</v>
      </c>
    </row>
    <row r="15" spans="1:5">
      <c r="A15" s="43" t="s">
        <v>531</v>
      </c>
      <c r="B15" s="43" t="s">
        <v>161</v>
      </c>
      <c r="C15" s="52">
        <v>1</v>
      </c>
      <c r="D15" s="39" t="s">
        <v>505</v>
      </c>
    </row>
    <row r="16" spans="1:5">
      <c r="A16" t="s">
        <v>533</v>
      </c>
      <c r="B16" s="42" t="s">
        <v>532</v>
      </c>
      <c r="C16" s="51">
        <v>1</v>
      </c>
      <c r="D16" s="39" t="s">
        <v>505</v>
      </c>
    </row>
    <row r="17" spans="1:4" ht="25.5">
      <c r="A17" s="42" t="s">
        <v>534</v>
      </c>
      <c r="B17" s="42" t="s">
        <v>162</v>
      </c>
      <c r="C17" s="51">
        <v>1</v>
      </c>
      <c r="D17" s="39" t="s">
        <v>505</v>
      </c>
    </row>
    <row r="18" spans="1:4">
      <c r="A18" t="s">
        <v>536</v>
      </c>
      <c r="B18" s="44" t="s">
        <v>535</v>
      </c>
      <c r="C18" s="53">
        <v>1</v>
      </c>
      <c r="D18" s="39" t="s">
        <v>505</v>
      </c>
    </row>
    <row r="19" spans="1:4">
      <c r="A19" t="s">
        <v>537</v>
      </c>
      <c r="B19" s="42" t="s">
        <v>535</v>
      </c>
      <c r="C19" s="51">
        <v>1</v>
      </c>
      <c r="D19" s="39" t="s">
        <v>505</v>
      </c>
    </row>
    <row r="20" spans="1:4">
      <c r="A20" s="42" t="s">
        <v>540</v>
      </c>
      <c r="B20" s="42" t="s">
        <v>539</v>
      </c>
      <c r="C20" s="54">
        <v>1</v>
      </c>
      <c r="D20" s="39" t="s">
        <v>505</v>
      </c>
    </row>
    <row r="21" spans="1:4">
      <c r="A21" s="42" t="s">
        <v>541</v>
      </c>
      <c r="B21" t="s">
        <v>180</v>
      </c>
      <c r="C21" s="54">
        <v>1</v>
      </c>
      <c r="D21" s="39" t="s">
        <v>505</v>
      </c>
    </row>
    <row r="22" spans="1:4">
      <c r="A22" t="s">
        <v>542</v>
      </c>
      <c r="B22" s="45" t="s">
        <v>543</v>
      </c>
      <c r="C22" s="55">
        <v>1</v>
      </c>
      <c r="D22" s="39" t="s">
        <v>505</v>
      </c>
    </row>
    <row r="23" spans="1:4">
      <c r="A23" t="s">
        <v>544</v>
      </c>
      <c r="B23" s="45" t="s">
        <v>511</v>
      </c>
      <c r="C23" s="55">
        <v>1</v>
      </c>
      <c r="D23" s="39" t="s">
        <v>505</v>
      </c>
    </row>
    <row r="24" spans="1:4">
      <c r="A24" s="42"/>
      <c r="B24" s="45"/>
      <c r="D24" s="39"/>
    </row>
    <row r="25" spans="1:4">
      <c r="A25" s="42"/>
      <c r="B25" s="45"/>
      <c r="D25" s="39"/>
    </row>
    <row r="26" spans="1:4">
      <c r="A26" s="42"/>
      <c r="B26" s="45"/>
      <c r="D26" s="39"/>
    </row>
    <row r="27" spans="1:4">
      <c r="A27" s="46"/>
      <c r="B27" s="45"/>
      <c r="D27" s="39"/>
    </row>
    <row r="28" spans="1:4">
      <c r="A28" s="46"/>
      <c r="B28" s="45"/>
      <c r="D28" s="39"/>
    </row>
    <row r="29" spans="1:4">
      <c r="A29" s="46"/>
      <c r="B29" s="45"/>
      <c r="D29" s="39"/>
    </row>
    <row r="30" spans="1:4">
      <c r="A30" s="45"/>
      <c r="B30" s="45"/>
      <c r="D30" s="39"/>
    </row>
    <row r="31" spans="1:4">
      <c r="A31" s="46"/>
      <c r="B31" s="45"/>
      <c r="D31" s="39"/>
    </row>
    <row r="32" spans="1:4">
      <c r="A32" s="46"/>
      <c r="B32" s="45"/>
      <c r="D32" s="39"/>
    </row>
    <row r="33" spans="1:4">
      <c r="A33" s="46"/>
      <c r="B33" s="45"/>
      <c r="D33" s="39"/>
    </row>
    <row r="34" spans="1:4">
      <c r="A34" s="46"/>
      <c r="B34" s="45"/>
      <c r="D34" s="39"/>
    </row>
    <row r="35" spans="1:4">
      <c r="A35" s="45"/>
      <c r="B35" s="45"/>
      <c r="D35" s="39"/>
    </row>
    <row r="36" spans="1:4">
      <c r="A36" s="45"/>
      <c r="B36" s="45"/>
      <c r="D36" s="39"/>
    </row>
    <row r="37" spans="1:4">
      <c r="A37" s="47"/>
      <c r="B37" s="45"/>
      <c r="D37" s="39"/>
    </row>
    <row r="38" spans="1:4">
      <c r="A38"/>
      <c r="B38" s="45"/>
      <c r="D38" s="39"/>
    </row>
    <row r="39" spans="1:4">
      <c r="A39"/>
      <c r="B39" s="45"/>
      <c r="D39" s="39"/>
    </row>
    <row r="40" spans="1:4">
      <c r="A40" s="47"/>
      <c r="B40" s="45"/>
      <c r="D40" s="39"/>
    </row>
    <row r="41" spans="1:4">
      <c r="A41" s="47"/>
      <c r="B41" s="45"/>
      <c r="D41" s="39"/>
    </row>
    <row r="42" spans="1:4">
      <c r="A42" s="45"/>
      <c r="B42" s="45"/>
      <c r="D42" s="39"/>
    </row>
    <row r="43" spans="1:4">
      <c r="A43" s="45"/>
      <c r="B43" s="45"/>
      <c r="D43" s="39"/>
    </row>
    <row r="44" spans="1:4">
      <c r="A44" s="45"/>
      <c r="B44" s="45"/>
      <c r="D44" s="39"/>
    </row>
    <row r="45" spans="1:4">
      <c r="A45" s="45"/>
      <c r="B45" s="45"/>
      <c r="D45" s="39"/>
    </row>
    <row r="46" spans="1:4">
      <c r="A46" s="45"/>
      <c r="B46" s="45"/>
    </row>
    <row r="47" spans="1:4">
      <c r="A47" s="45"/>
      <c r="B47" s="45"/>
    </row>
    <row r="48" spans="1:4">
      <c r="A48" s="45"/>
      <c r="B48" s="45"/>
    </row>
    <row r="49" spans="1:2">
      <c r="A49" s="45"/>
      <c r="B49" s="45"/>
    </row>
    <row r="50" spans="1:2">
      <c r="A50" s="45"/>
      <c r="B50" s="45"/>
    </row>
    <row r="51" spans="1:2">
      <c r="A51" s="45"/>
      <c r="B51" s="45"/>
    </row>
    <row r="52" spans="1:2">
      <c r="A52" s="45"/>
      <c r="B52" s="45"/>
    </row>
    <row r="53" spans="1:2">
      <c r="A53" s="45"/>
      <c r="B53" s="45"/>
    </row>
    <row r="54" spans="1:2">
      <c r="A54" s="45"/>
      <c r="B54" s="45"/>
    </row>
    <row r="55" spans="1:2">
      <c r="A55" s="45"/>
      <c r="B55" s="45"/>
    </row>
    <row r="56" spans="1:2">
      <c r="A56" s="45"/>
      <c r="B56" s="45"/>
    </row>
    <row r="57" spans="1:2">
      <c r="A57" s="45"/>
      <c r="B57" s="45"/>
    </row>
    <row r="58" spans="1:2">
      <c r="A58" s="45"/>
      <c r="B58" s="45"/>
    </row>
    <row r="59" spans="1:2">
      <c r="A59" s="45"/>
      <c r="B59" s="45"/>
    </row>
    <row r="60" spans="1:2">
      <c r="A60" s="45"/>
      <c r="B60" s="45"/>
    </row>
    <row r="61" spans="1:2">
      <c r="A61" s="45"/>
      <c r="B61" s="45"/>
    </row>
    <row r="62" spans="1:2">
      <c r="A62" s="45"/>
      <c r="B62" s="4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A14" sqref="A14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4" spans="1:6">
      <c r="E4">
        <v>31</v>
      </c>
      <c r="F4">
        <v>31</v>
      </c>
    </row>
    <row r="5" spans="1:6">
      <c r="E5">
        <v>2018</v>
      </c>
      <c r="F5">
        <v>2017</v>
      </c>
    </row>
    <row r="7" spans="1:6">
      <c r="A7" t="s">
        <v>376</v>
      </c>
    </row>
    <row r="8" spans="1:6">
      <c r="A8" t="s">
        <v>377</v>
      </c>
      <c r="B8" t="s">
        <v>116</v>
      </c>
      <c r="C8" t="s">
        <v>116</v>
      </c>
      <c r="D8" t="s">
        <v>116</v>
      </c>
    </row>
    <row r="9" spans="1:6">
      <c r="A9" t="s">
        <v>378</v>
      </c>
      <c r="B9" t="s">
        <v>117</v>
      </c>
      <c r="C9" t="s">
        <v>117</v>
      </c>
      <c r="D9" t="s">
        <v>116</v>
      </c>
      <c r="E9">
        <v>118198</v>
      </c>
      <c r="F9">
        <v>109760</v>
      </c>
    </row>
    <row r="10" spans="1:6">
      <c r="A10" t="s">
        <v>379</v>
      </c>
      <c r="B10" t="s">
        <v>120</v>
      </c>
      <c r="C10" t="s">
        <v>120</v>
      </c>
      <c r="D10" t="s">
        <v>116</v>
      </c>
      <c r="E10">
        <v>270156</v>
      </c>
      <c r="F10">
        <v>266029</v>
      </c>
    </row>
    <row r="11" spans="1:6">
      <c r="A11" t="s">
        <v>380</v>
      </c>
      <c r="B11" t="s">
        <v>352</v>
      </c>
      <c r="C11" t="s">
        <v>137</v>
      </c>
      <c r="D11" t="s">
        <v>116</v>
      </c>
      <c r="E11">
        <v>26532</v>
      </c>
      <c r="F11">
        <v>24987</v>
      </c>
    </row>
    <row r="12" spans="1:6">
      <c r="A12" t="s">
        <v>381</v>
      </c>
      <c r="B12" t="s">
        <v>126</v>
      </c>
      <c r="C12" t="s">
        <v>126</v>
      </c>
      <c r="D12" t="s">
        <v>116</v>
      </c>
      <c r="E12">
        <v>39855</v>
      </c>
      <c r="F12">
        <v>93557</v>
      </c>
    </row>
    <row r="13" spans="1:6">
      <c r="A13" t="s">
        <v>382</v>
      </c>
      <c r="B13" t="s">
        <v>95</v>
      </c>
      <c r="C13" t="s">
        <v>95</v>
      </c>
      <c r="D13" t="s">
        <v>80</v>
      </c>
      <c r="E13">
        <v>69936</v>
      </c>
      <c r="F13">
        <v>51656</v>
      </c>
    </row>
    <row r="14" spans="1:6">
      <c r="A14" t="s">
        <v>383</v>
      </c>
      <c r="D14" t="s">
        <v>116</v>
      </c>
      <c r="E14">
        <v>19822</v>
      </c>
      <c r="F14">
        <v>7971</v>
      </c>
    </row>
    <row r="15" spans="1:6">
      <c r="A15" t="s">
        <v>384</v>
      </c>
      <c r="B15" t="s">
        <v>138</v>
      </c>
      <c r="C15" t="s">
        <v>138</v>
      </c>
      <c r="D15" t="s">
        <v>116</v>
      </c>
      <c r="E15">
        <v>23625</v>
      </c>
      <c r="F15">
        <v>43364</v>
      </c>
    </row>
    <row r="16" spans="1:6">
      <c r="A16" t="s">
        <v>385</v>
      </c>
      <c r="B16" t="s">
        <v>12</v>
      </c>
      <c r="C16" t="s">
        <v>12</v>
      </c>
      <c r="D16" t="s">
        <v>116</v>
      </c>
      <c r="E16">
        <v>568124</v>
      </c>
      <c r="F16">
        <v>597324</v>
      </c>
    </row>
    <row r="17" spans="1:6">
      <c r="A17" t="s">
        <v>386</v>
      </c>
      <c r="D17" t="s">
        <v>116</v>
      </c>
      <c r="E17">
        <v>68511</v>
      </c>
      <c r="F17">
        <v>71883</v>
      </c>
    </row>
    <row r="18" spans="1:6">
      <c r="A18" t="s">
        <v>387</v>
      </c>
      <c r="B18" t="s">
        <v>388</v>
      </c>
      <c r="C18" t="s">
        <v>84</v>
      </c>
      <c r="D18" t="s">
        <v>80</v>
      </c>
      <c r="E18">
        <v>19143</v>
      </c>
      <c r="F18">
        <v>11956</v>
      </c>
    </row>
    <row r="19" spans="1:6">
      <c r="A19" t="s">
        <v>389</v>
      </c>
      <c r="B19" t="s">
        <v>389</v>
      </c>
      <c r="C19" t="s">
        <v>91</v>
      </c>
      <c r="D19" t="s">
        <v>80</v>
      </c>
      <c r="E19">
        <v>76624</v>
      </c>
      <c r="F19">
        <v>48397</v>
      </c>
    </row>
    <row r="20" spans="1:6">
      <c r="A20" t="s">
        <v>390</v>
      </c>
      <c r="B20" t="s">
        <v>391</v>
      </c>
      <c r="C20" t="s">
        <v>92</v>
      </c>
      <c r="D20" t="s">
        <v>80</v>
      </c>
      <c r="E20">
        <v>26302</v>
      </c>
      <c r="F20">
        <v>12160</v>
      </c>
    </row>
    <row r="21" spans="1:6">
      <c r="A21" t="s">
        <v>392</v>
      </c>
      <c r="D21" t="s">
        <v>80</v>
      </c>
      <c r="E21">
        <v>758704</v>
      </c>
      <c r="F21">
        <v>741720</v>
      </c>
    </row>
    <row r="22" spans="1:6">
      <c r="A22" t="s">
        <v>393</v>
      </c>
      <c r="D22" t="s">
        <v>80</v>
      </c>
    </row>
    <row r="23" spans="1:6">
      <c r="A23" t="s">
        <v>394</v>
      </c>
      <c r="B23" t="s">
        <v>145</v>
      </c>
      <c r="C23" t="s">
        <v>145</v>
      </c>
      <c r="D23" t="s">
        <v>80</v>
      </c>
    </row>
    <row r="24" spans="1:6">
      <c r="A24" t="s">
        <v>395</v>
      </c>
      <c r="B24" t="s">
        <v>165</v>
      </c>
      <c r="C24" t="s">
        <v>165</v>
      </c>
      <c r="D24" t="s">
        <v>141</v>
      </c>
    </row>
    <row r="25" spans="1:6">
      <c r="A25" t="s">
        <v>396</v>
      </c>
      <c r="B25" t="s">
        <v>396</v>
      </c>
      <c r="C25" t="s">
        <v>163</v>
      </c>
      <c r="D25" t="s">
        <v>141</v>
      </c>
      <c r="E25">
        <v>106933</v>
      </c>
      <c r="F25">
        <v>113518</v>
      </c>
    </row>
    <row r="26" spans="1:6">
      <c r="A26" t="s">
        <v>397</v>
      </c>
      <c r="B26" t="s">
        <v>396</v>
      </c>
      <c r="C26" t="s">
        <v>163</v>
      </c>
      <c r="D26" t="s">
        <v>141</v>
      </c>
      <c r="E26">
        <v>112109</v>
      </c>
      <c r="F26">
        <v>132612</v>
      </c>
    </row>
    <row r="27" spans="1:6">
      <c r="A27" t="s">
        <v>398</v>
      </c>
      <c r="D27" t="s">
        <v>141</v>
      </c>
      <c r="E27">
        <v>19801</v>
      </c>
      <c r="F27">
        <v>18878</v>
      </c>
    </row>
    <row r="28" spans="1:6">
      <c r="A28" t="s">
        <v>399</v>
      </c>
      <c r="B28" t="s">
        <v>172</v>
      </c>
      <c r="C28" t="s">
        <v>172</v>
      </c>
      <c r="D28" t="s">
        <v>141</v>
      </c>
      <c r="E28">
        <v>38881</v>
      </c>
      <c r="F28">
        <v>65312</v>
      </c>
    </row>
    <row r="29" spans="1:6">
      <c r="A29" t="s">
        <v>400</v>
      </c>
      <c r="D29" t="s">
        <v>141</v>
      </c>
      <c r="E29">
        <v>1343</v>
      </c>
      <c r="F29">
        <v>908</v>
      </c>
    </row>
    <row r="30" spans="1:6">
      <c r="A30" t="s">
        <v>401</v>
      </c>
      <c r="D30" t="s">
        <v>141</v>
      </c>
      <c r="E30">
        <v>40863</v>
      </c>
      <c r="F30">
        <v>26085</v>
      </c>
    </row>
    <row r="31" spans="1:6">
      <c r="A31" t="s">
        <v>402</v>
      </c>
      <c r="B31" t="s">
        <v>180</v>
      </c>
      <c r="C31" t="s">
        <v>180</v>
      </c>
      <c r="D31" t="s">
        <v>141</v>
      </c>
      <c r="E31">
        <v>33370</v>
      </c>
      <c r="F31">
        <v>19179</v>
      </c>
    </row>
    <row r="32" spans="1:6">
      <c r="A32" t="s">
        <v>403</v>
      </c>
      <c r="B32" t="s">
        <v>14</v>
      </c>
      <c r="C32" t="s">
        <v>14</v>
      </c>
      <c r="D32" t="s">
        <v>141</v>
      </c>
      <c r="E32">
        <v>353300</v>
      </c>
      <c r="F32">
        <v>376492</v>
      </c>
    </row>
    <row r="33" spans="1:6">
      <c r="A33" t="s">
        <v>404</v>
      </c>
      <c r="D33" t="s">
        <v>141</v>
      </c>
      <c r="E33">
        <v>10072</v>
      </c>
      <c r="F33">
        <v>10431</v>
      </c>
    </row>
    <row r="34" spans="1:6">
      <c r="A34" t="s">
        <v>405</v>
      </c>
      <c r="B34" t="s">
        <v>178</v>
      </c>
      <c r="C34" t="s">
        <v>178</v>
      </c>
      <c r="D34" t="s">
        <v>165</v>
      </c>
      <c r="E34">
        <v>1662</v>
      </c>
      <c r="F34">
        <v>1799</v>
      </c>
    </row>
    <row r="35" spans="1:6">
      <c r="A35" t="s">
        <v>406</v>
      </c>
      <c r="B35" t="s">
        <v>180</v>
      </c>
      <c r="C35" t="s">
        <v>180</v>
      </c>
      <c r="D35" t="s">
        <v>141</v>
      </c>
      <c r="E35">
        <v>21067</v>
      </c>
      <c r="F35">
        <v>7080</v>
      </c>
    </row>
    <row r="36" spans="1:6">
      <c r="A36" t="s">
        <v>407</v>
      </c>
      <c r="B36" t="s">
        <v>164</v>
      </c>
      <c r="C36" t="s">
        <v>164</v>
      </c>
      <c r="D36" t="s">
        <v>141</v>
      </c>
      <c r="E36">
        <v>386101</v>
      </c>
      <c r="F36">
        <v>395802</v>
      </c>
    </row>
    <row r="37" spans="1:6">
      <c r="A37" t="s">
        <v>408</v>
      </c>
      <c r="B37" t="s">
        <v>180</v>
      </c>
      <c r="C37" t="s">
        <v>180</v>
      </c>
      <c r="D37" t="s">
        <v>165</v>
      </c>
    </row>
    <row r="38" spans="1:6">
      <c r="A38" t="s">
        <v>409</v>
      </c>
      <c r="B38" t="s">
        <v>181</v>
      </c>
      <c r="C38" t="s">
        <v>181</v>
      </c>
      <c r="D38" t="s">
        <v>141</v>
      </c>
    </row>
    <row r="39" spans="1:6">
      <c r="A39" t="s">
        <v>410</v>
      </c>
      <c r="B39" t="s">
        <v>183</v>
      </c>
      <c r="C39" t="s">
        <v>183</v>
      </c>
      <c r="D39" t="s">
        <v>181</v>
      </c>
    </row>
    <row r="40" spans="1:6">
      <c r="A40" t="s">
        <v>411</v>
      </c>
      <c r="D40" t="s">
        <v>181</v>
      </c>
    </row>
    <row r="41" spans="1:6">
      <c r="A41" t="s">
        <v>412</v>
      </c>
      <c r="B41" t="s">
        <v>182</v>
      </c>
      <c r="C41" t="s">
        <v>182</v>
      </c>
      <c r="D41" t="s">
        <v>181</v>
      </c>
    </row>
    <row r="42" spans="1:6">
      <c r="A42" t="s">
        <v>413</v>
      </c>
      <c r="D42" t="s">
        <v>181</v>
      </c>
      <c r="E42">
        <v>142</v>
      </c>
      <c r="F42">
        <v>142</v>
      </c>
    </row>
    <row r="43" spans="1:6">
      <c r="A43" t="s">
        <v>414</v>
      </c>
      <c r="B43" t="s">
        <v>182</v>
      </c>
      <c r="C43" t="s">
        <v>182</v>
      </c>
      <c r="D43" t="s">
        <v>181</v>
      </c>
      <c r="E43">
        <v>130000</v>
      </c>
      <c r="F43">
        <v>123536</v>
      </c>
    </row>
    <row r="44" spans="1:6">
      <c r="A44" t="s">
        <v>415</v>
      </c>
      <c r="B44" t="s">
        <v>416</v>
      </c>
      <c r="C44" t="s">
        <v>192</v>
      </c>
      <c r="D44" t="s">
        <v>181</v>
      </c>
      <c r="E44">
        <v>-36016</v>
      </c>
    </row>
    <row r="45" spans="1:6">
      <c r="A45" t="s">
        <v>417</v>
      </c>
      <c r="B45" t="s">
        <v>187</v>
      </c>
      <c r="C45" t="s">
        <v>187</v>
      </c>
      <c r="D45" t="s">
        <v>181</v>
      </c>
      <c r="E45">
        <v>277945</v>
      </c>
      <c r="F45">
        <v>222823</v>
      </c>
    </row>
    <row r="46" spans="1:6">
      <c r="A46" t="s">
        <v>418</v>
      </c>
      <c r="B46" t="s">
        <v>185</v>
      </c>
      <c r="C46" t="s">
        <v>185</v>
      </c>
      <c r="D46" t="s">
        <v>181</v>
      </c>
      <c r="E46">
        <v>532</v>
      </c>
      <c r="F46">
        <v>-583</v>
      </c>
    </row>
    <row r="47" spans="1:6">
      <c r="A47" t="s">
        <v>419</v>
      </c>
      <c r="B47" t="s">
        <v>195</v>
      </c>
      <c r="C47" t="s">
        <v>195</v>
      </c>
      <c r="D47" t="s">
        <v>181</v>
      </c>
      <c r="E47">
        <v>372603</v>
      </c>
      <c r="F47">
        <v>345918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RowHeight="12.75"/>
  <cols>
    <col min="1" max="4" width="25.7109375" customWidth="1"/>
  </cols>
  <sheetData>
    <row r="1" spans="1:7">
      <c r="F1">
        <v>31</v>
      </c>
    </row>
    <row r="2" spans="1:7">
      <c r="E2">
        <v>2018</v>
      </c>
      <c r="F2">
        <v>2017</v>
      </c>
      <c r="G2">
        <v>2016</v>
      </c>
    </row>
    <row r="4" spans="1:7">
      <c r="A4" t="s">
        <v>420</v>
      </c>
      <c r="B4" t="s">
        <v>421</v>
      </c>
      <c r="C4" t="s">
        <v>26</v>
      </c>
      <c r="D4" t="s">
        <v>422</v>
      </c>
      <c r="E4">
        <v>1410997</v>
      </c>
      <c r="F4">
        <v>1329389</v>
      </c>
      <c r="G4">
        <v>1204199</v>
      </c>
    </row>
    <row r="5" spans="1:7">
      <c r="A5" t="s">
        <v>423</v>
      </c>
      <c r="B5" t="s">
        <v>27</v>
      </c>
      <c r="C5" t="s">
        <v>27</v>
      </c>
      <c r="D5" t="s">
        <v>422</v>
      </c>
      <c r="E5">
        <v>1087515</v>
      </c>
      <c r="F5">
        <v>1029630</v>
      </c>
      <c r="G5">
        <v>942142</v>
      </c>
    </row>
    <row r="6" spans="1:7">
      <c r="A6" t="s">
        <v>424</v>
      </c>
      <c r="B6" t="s">
        <v>425</v>
      </c>
      <c r="C6" t="s">
        <v>32</v>
      </c>
      <c r="D6" t="s">
        <v>422</v>
      </c>
      <c r="E6">
        <v>323482</v>
      </c>
      <c r="F6">
        <v>299759</v>
      </c>
      <c r="G6">
        <v>262057</v>
      </c>
    </row>
    <row r="7" spans="1:7">
      <c r="A7" t="s">
        <v>426</v>
      </c>
      <c r="B7" t="s">
        <v>36</v>
      </c>
      <c r="C7" t="s">
        <v>36</v>
      </c>
      <c r="D7" t="s">
        <v>422</v>
      </c>
      <c r="E7">
        <v>228127</v>
      </c>
      <c r="F7">
        <v>205232</v>
      </c>
      <c r="G7">
        <v>178980</v>
      </c>
    </row>
    <row r="8" spans="1:7">
      <c r="A8" t="s">
        <v>427</v>
      </c>
      <c r="B8" t="s">
        <v>42</v>
      </c>
      <c r="C8" t="s">
        <v>42</v>
      </c>
      <c r="D8" t="s">
        <v>422</v>
      </c>
      <c r="E8">
        <v>9921</v>
      </c>
      <c r="F8">
        <v>7252</v>
      </c>
      <c r="G8">
        <v>5548</v>
      </c>
    </row>
    <row r="9" spans="1:7">
      <c r="A9" t="s">
        <v>428</v>
      </c>
      <c r="B9" t="s">
        <v>51</v>
      </c>
      <c r="C9" t="s">
        <v>51</v>
      </c>
      <c r="D9" t="s">
        <v>422</v>
      </c>
      <c r="E9">
        <v>-1195</v>
      </c>
      <c r="F9">
        <v>-1543</v>
      </c>
      <c r="G9">
        <v>1778</v>
      </c>
    </row>
    <row r="10" spans="1:7">
      <c r="A10" t="s">
        <v>429</v>
      </c>
      <c r="B10" t="s">
        <v>58</v>
      </c>
      <c r="C10" t="s">
        <v>58</v>
      </c>
      <c r="D10" t="s">
        <v>422</v>
      </c>
      <c r="E10">
        <v>239243</v>
      </c>
      <c r="F10">
        <v>214027</v>
      </c>
      <c r="G10">
        <v>186306</v>
      </c>
    </row>
    <row r="11" spans="1:7">
      <c r="A11" t="s">
        <v>430</v>
      </c>
      <c r="B11" t="s">
        <v>422</v>
      </c>
      <c r="C11" t="s">
        <v>26</v>
      </c>
      <c r="D11" t="s">
        <v>422</v>
      </c>
      <c r="E11">
        <v>84239</v>
      </c>
      <c r="F11">
        <v>85732</v>
      </c>
      <c r="G11">
        <v>75751</v>
      </c>
    </row>
    <row r="12" spans="1:7">
      <c r="A12" t="s">
        <v>431</v>
      </c>
      <c r="B12" t="s">
        <v>56</v>
      </c>
      <c r="C12" t="s">
        <v>56</v>
      </c>
      <c r="D12" t="s">
        <v>422</v>
      </c>
      <c r="E12">
        <v>-348</v>
      </c>
      <c r="F12">
        <v>380</v>
      </c>
    </row>
    <row r="13" spans="1:7">
      <c r="A13" t="s">
        <v>432</v>
      </c>
      <c r="D13" t="s">
        <v>422</v>
      </c>
      <c r="E13">
        <v>83891</v>
      </c>
      <c r="F13">
        <v>86112</v>
      </c>
      <c r="G13">
        <v>75751</v>
      </c>
    </row>
    <row r="14" spans="1:7">
      <c r="A14" t="s">
        <v>433</v>
      </c>
      <c r="B14" t="s">
        <v>62</v>
      </c>
      <c r="C14" t="s">
        <v>62</v>
      </c>
      <c r="D14" t="s">
        <v>422</v>
      </c>
      <c r="E14">
        <v>28769</v>
      </c>
      <c r="F14">
        <v>35556</v>
      </c>
      <c r="G14">
        <v>31004</v>
      </c>
    </row>
    <row r="15" spans="1:7">
      <c r="A15" t="s">
        <v>434</v>
      </c>
      <c r="D15" t="s">
        <v>422</v>
      </c>
      <c r="E15">
        <v>55122</v>
      </c>
      <c r="F15">
        <v>50556</v>
      </c>
      <c r="G15">
        <v>44747</v>
      </c>
    </row>
    <row r="16" spans="1:7">
      <c r="A16" t="s">
        <v>435</v>
      </c>
      <c r="D16" t="s">
        <v>422</v>
      </c>
      <c r="E16">
        <v>400</v>
      </c>
      <c r="F16">
        <v>365</v>
      </c>
      <c r="G16">
        <v>308</v>
      </c>
    </row>
    <row r="17" spans="1:7">
      <c r="A17" t="s">
        <v>436</v>
      </c>
      <c r="D17" t="s">
        <v>422</v>
      </c>
      <c r="E17">
        <v>395</v>
      </c>
      <c r="F17">
        <v>360</v>
      </c>
      <c r="G17">
        <v>305</v>
      </c>
    </row>
    <row r="18" spans="1:7">
      <c r="A18" t="s">
        <v>437</v>
      </c>
      <c r="D18" t="s">
        <v>422</v>
      </c>
      <c r="E18">
        <v>13790</v>
      </c>
      <c r="F18">
        <v>13867</v>
      </c>
      <c r="G18">
        <v>14513</v>
      </c>
    </row>
    <row r="19" spans="1:7">
      <c r="A19" t="s">
        <v>374</v>
      </c>
      <c r="D19" t="s">
        <v>422</v>
      </c>
    </row>
    <row r="20" spans="1:7">
      <c r="A20" t="s">
        <v>438</v>
      </c>
      <c r="D20" t="s">
        <v>422</v>
      </c>
    </row>
    <row r="21" spans="1:7">
      <c r="D21" t="s">
        <v>422</v>
      </c>
      <c r="F21">
        <v>31</v>
      </c>
    </row>
    <row r="22" spans="1:7">
      <c r="D22" t="s">
        <v>422</v>
      </c>
      <c r="E22">
        <v>2018</v>
      </c>
      <c r="F22">
        <v>2017</v>
      </c>
      <c r="G22">
        <v>2016</v>
      </c>
    </row>
    <row r="23" spans="1:7">
      <c r="D23" t="s">
        <v>422</v>
      </c>
    </row>
    <row r="24" spans="1:7">
      <c r="A24" t="s">
        <v>439</v>
      </c>
      <c r="B24" t="s">
        <v>440</v>
      </c>
      <c r="C24" t="s">
        <v>70</v>
      </c>
      <c r="D24" t="s">
        <v>422</v>
      </c>
      <c r="E24">
        <v>55122</v>
      </c>
      <c r="F24">
        <v>50556</v>
      </c>
      <c r="G24">
        <v>44747</v>
      </c>
    </row>
    <row r="25" spans="1:7">
      <c r="A25" t="s">
        <v>441</v>
      </c>
      <c r="B25" t="s">
        <v>442</v>
      </c>
      <c r="C25" t="s">
        <v>442</v>
      </c>
      <c r="D25" t="s">
        <v>422</v>
      </c>
    </row>
    <row r="26" spans="1:7">
      <c r="A26" t="s">
        <v>443</v>
      </c>
      <c r="B26" t="s">
        <v>59</v>
      </c>
      <c r="C26" t="s">
        <v>59</v>
      </c>
      <c r="D26" t="s">
        <v>422</v>
      </c>
      <c r="E26">
        <v>-1115</v>
      </c>
      <c r="F26">
        <v>-112</v>
      </c>
      <c r="G26">
        <v>-232</v>
      </c>
    </row>
    <row r="27" spans="1:7">
      <c r="A27" t="s">
        <v>444</v>
      </c>
      <c r="B27" t="s">
        <v>442</v>
      </c>
      <c r="C27" t="s">
        <v>442</v>
      </c>
      <c r="D27" t="s">
        <v>422</v>
      </c>
      <c r="E27">
        <v>1115</v>
      </c>
      <c r="F27">
        <v>-112</v>
      </c>
      <c r="G27">
        <v>-232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2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4" spans="1:7">
      <c r="A4" t="s">
        <v>445</v>
      </c>
      <c r="B4" t="s">
        <v>231</v>
      </c>
      <c r="C4" t="s">
        <v>231</v>
      </c>
      <c r="D4" t="s">
        <v>446</v>
      </c>
    </row>
    <row r="5" spans="1:7">
      <c r="A5" t="s">
        <v>434</v>
      </c>
      <c r="E5">
        <v>55122</v>
      </c>
      <c r="F5">
        <v>50556</v>
      </c>
      <c r="G5">
        <v>44747</v>
      </c>
    </row>
    <row r="6" spans="1:7">
      <c r="A6" t="s">
        <v>447</v>
      </c>
    </row>
    <row r="7" spans="1:7">
      <c r="A7" t="s">
        <v>448</v>
      </c>
      <c r="B7" t="s">
        <v>231</v>
      </c>
      <c r="C7" t="s">
        <v>231</v>
      </c>
      <c r="D7" t="s">
        <v>446</v>
      </c>
    </row>
    <row r="8" spans="1:7">
      <c r="A8" t="s">
        <v>427</v>
      </c>
      <c r="B8" t="s">
        <v>236</v>
      </c>
      <c r="C8" t="s">
        <v>236</v>
      </c>
      <c r="D8" t="s">
        <v>446</v>
      </c>
      <c r="E8">
        <v>15827</v>
      </c>
      <c r="F8">
        <v>11731</v>
      </c>
      <c r="G8">
        <v>15980</v>
      </c>
    </row>
    <row r="9" spans="1:7">
      <c r="A9" t="s">
        <v>449</v>
      </c>
      <c r="E9">
        <v>333</v>
      </c>
      <c r="F9">
        <v>749</v>
      </c>
      <c r="G9">
        <v>-216</v>
      </c>
    </row>
    <row r="10" spans="1:7">
      <c r="A10" t="s">
        <v>450</v>
      </c>
      <c r="B10" t="s">
        <v>248</v>
      </c>
      <c r="C10" t="s">
        <v>248</v>
      </c>
      <c r="D10" t="s">
        <v>446</v>
      </c>
      <c r="E10">
        <v>6464</v>
      </c>
      <c r="F10">
        <v>6025</v>
      </c>
      <c r="G10">
        <v>5711</v>
      </c>
    </row>
    <row r="11" spans="1:7">
      <c r="A11" t="s">
        <v>451</v>
      </c>
      <c r="E11">
        <v>-44</v>
      </c>
      <c r="F11">
        <v>-1196</v>
      </c>
      <c r="G11">
        <v>3515</v>
      </c>
    </row>
    <row r="12" spans="1:7">
      <c r="A12" t="s">
        <v>452</v>
      </c>
      <c r="E12">
        <v>-1445</v>
      </c>
      <c r="F12">
        <v>-1724</v>
      </c>
      <c r="G12">
        <v>-4646</v>
      </c>
    </row>
    <row r="13" spans="1:7">
      <c r="A13" t="s">
        <v>453</v>
      </c>
      <c r="B13" t="s">
        <v>245</v>
      </c>
      <c r="C13" t="s">
        <v>245</v>
      </c>
      <c r="D13" t="s">
        <v>446</v>
      </c>
      <c r="E13">
        <v>-8694</v>
      </c>
      <c r="F13">
        <v>-3977</v>
      </c>
      <c r="G13">
        <v>-3104</v>
      </c>
    </row>
    <row r="14" spans="1:7">
      <c r="A14" t="s">
        <v>454</v>
      </c>
      <c r="D14" t="s">
        <v>446</v>
      </c>
      <c r="E14">
        <v>-6796</v>
      </c>
      <c r="F14">
        <v>-7976</v>
      </c>
      <c r="G14">
        <v>-7103</v>
      </c>
    </row>
    <row r="15" spans="1:7">
      <c r="A15" t="s">
        <v>455</v>
      </c>
      <c r="B15" t="s">
        <v>251</v>
      </c>
      <c r="C15" t="s">
        <v>251</v>
      </c>
      <c r="D15" t="s">
        <v>446</v>
      </c>
      <c r="E15">
        <v>65</v>
      </c>
      <c r="F15">
        <v>193</v>
      </c>
      <c r="G15">
        <v>185</v>
      </c>
    </row>
    <row r="16" spans="1:7">
      <c r="A16" t="s">
        <v>456</v>
      </c>
      <c r="D16" t="s">
        <v>446</v>
      </c>
    </row>
    <row r="17" spans="1:7">
      <c r="A17" t="s">
        <v>457</v>
      </c>
      <c r="B17" t="s">
        <v>265</v>
      </c>
      <c r="C17" t="s">
        <v>265</v>
      </c>
      <c r="D17" t="s">
        <v>446</v>
      </c>
      <c r="E17">
        <v>7593</v>
      </c>
      <c r="F17">
        <v>-25739</v>
      </c>
      <c r="G17">
        <v>-8564</v>
      </c>
    </row>
    <row r="18" spans="1:7">
      <c r="A18" t="s">
        <v>458</v>
      </c>
      <c r="B18" t="s">
        <v>265</v>
      </c>
      <c r="C18" t="s">
        <v>265</v>
      </c>
      <c r="D18" t="s">
        <v>446</v>
      </c>
      <c r="E18">
        <v>-1011</v>
      </c>
      <c r="F18">
        <v>8507</v>
      </c>
      <c r="G18">
        <v>-2498</v>
      </c>
    </row>
    <row r="19" spans="1:7">
      <c r="A19" t="s">
        <v>381</v>
      </c>
      <c r="B19" t="s">
        <v>261</v>
      </c>
      <c r="C19" t="s">
        <v>261</v>
      </c>
      <c r="D19" t="s">
        <v>446</v>
      </c>
      <c r="E19">
        <v>54982</v>
      </c>
      <c r="F19">
        <v>-60022</v>
      </c>
      <c r="G19">
        <v>-13405</v>
      </c>
    </row>
    <row r="20" spans="1:7">
      <c r="A20" t="s">
        <v>459</v>
      </c>
      <c r="B20" t="s">
        <v>265</v>
      </c>
      <c r="C20" t="s">
        <v>265</v>
      </c>
      <c r="D20" t="s">
        <v>446</v>
      </c>
      <c r="E20">
        <v>-8537</v>
      </c>
      <c r="F20">
        <v>-5824</v>
      </c>
      <c r="G20">
        <v>-9310</v>
      </c>
    </row>
    <row r="21" spans="1:7">
      <c r="A21" t="s">
        <v>460</v>
      </c>
      <c r="B21" t="s">
        <v>289</v>
      </c>
      <c r="C21" t="s">
        <v>289</v>
      </c>
      <c r="D21" t="s">
        <v>461</v>
      </c>
      <c r="E21">
        <v>-19474</v>
      </c>
      <c r="F21">
        <v>-1091</v>
      </c>
      <c r="G21">
        <v>11189</v>
      </c>
    </row>
    <row r="22" spans="1:7">
      <c r="A22" t="s">
        <v>396</v>
      </c>
      <c r="B22" t="s">
        <v>275</v>
      </c>
      <c r="C22" t="s">
        <v>275</v>
      </c>
      <c r="D22" t="s">
        <v>446</v>
      </c>
      <c r="E22">
        <v>258</v>
      </c>
      <c r="F22">
        <v>3845</v>
      </c>
      <c r="G22">
        <v>-738</v>
      </c>
    </row>
    <row r="23" spans="1:7">
      <c r="A23" t="s">
        <v>462</v>
      </c>
      <c r="D23" t="s">
        <v>446</v>
      </c>
      <c r="E23">
        <v>-11877</v>
      </c>
      <c r="F23">
        <v>58959</v>
      </c>
      <c r="G23">
        <v>-17633</v>
      </c>
    </row>
    <row r="24" spans="1:7">
      <c r="A24" t="s">
        <v>463</v>
      </c>
      <c r="B24" t="s">
        <v>285</v>
      </c>
      <c r="C24" t="s">
        <v>285</v>
      </c>
      <c r="D24" t="s">
        <v>446</v>
      </c>
      <c r="E24">
        <v>82766</v>
      </c>
      <c r="F24">
        <v>33016</v>
      </c>
      <c r="G24">
        <v>14110</v>
      </c>
    </row>
    <row r="25" spans="1:7">
      <c r="A25" t="s">
        <v>464</v>
      </c>
      <c r="B25" t="s">
        <v>286</v>
      </c>
      <c r="C25" t="s">
        <v>286</v>
      </c>
      <c r="D25" t="s">
        <v>461</v>
      </c>
    </row>
    <row r="26" spans="1:7">
      <c r="A26" t="s">
        <v>465</v>
      </c>
      <c r="B26" t="s">
        <v>288</v>
      </c>
      <c r="C26" t="s">
        <v>288</v>
      </c>
      <c r="D26" t="s">
        <v>461</v>
      </c>
      <c r="E26">
        <v>14403</v>
      </c>
      <c r="F26">
        <v>7339</v>
      </c>
      <c r="G26">
        <v>6931</v>
      </c>
    </row>
    <row r="27" spans="1:7">
      <c r="A27" t="s">
        <v>466</v>
      </c>
      <c r="D27" t="s">
        <v>446</v>
      </c>
      <c r="E27">
        <v>-7590</v>
      </c>
      <c r="F27">
        <v>-9558</v>
      </c>
      <c r="G27">
        <v>-14468</v>
      </c>
    </row>
    <row r="28" spans="1:7">
      <c r="A28" t="s">
        <v>467</v>
      </c>
      <c r="D28" t="s">
        <v>446</v>
      </c>
      <c r="E28">
        <v>-6378</v>
      </c>
      <c r="F28">
        <v>-9861</v>
      </c>
      <c r="G28">
        <v>-11403</v>
      </c>
    </row>
    <row r="29" spans="1:7">
      <c r="A29" t="s">
        <v>468</v>
      </c>
      <c r="D29" t="s">
        <v>446</v>
      </c>
      <c r="E29">
        <v>-170666</v>
      </c>
      <c r="F29">
        <v>-129361</v>
      </c>
      <c r="G29">
        <v>-137008</v>
      </c>
    </row>
    <row r="30" spans="1:7">
      <c r="A30" t="s">
        <v>469</v>
      </c>
      <c r="B30" t="s">
        <v>302</v>
      </c>
      <c r="C30" t="s">
        <v>302</v>
      </c>
      <c r="D30" t="s">
        <v>446</v>
      </c>
      <c r="E30">
        <v>78047</v>
      </c>
      <c r="F30">
        <v>55093</v>
      </c>
      <c r="G30">
        <v>58067</v>
      </c>
    </row>
    <row r="31" spans="1:7">
      <c r="A31" t="s">
        <v>470</v>
      </c>
      <c r="B31" t="s">
        <v>288</v>
      </c>
      <c r="C31" t="s">
        <v>288</v>
      </c>
      <c r="D31" t="s">
        <v>446</v>
      </c>
      <c r="E31">
        <v>72225</v>
      </c>
      <c r="F31">
        <v>69146</v>
      </c>
      <c r="G31">
        <v>64351</v>
      </c>
    </row>
    <row r="32" spans="1:7">
      <c r="A32" t="s">
        <v>471</v>
      </c>
      <c r="B32" t="s">
        <v>287</v>
      </c>
      <c r="C32" t="s">
        <v>287</v>
      </c>
      <c r="D32" t="s">
        <v>461</v>
      </c>
      <c r="E32">
        <v>-37718</v>
      </c>
      <c r="F32">
        <v>-9143</v>
      </c>
      <c r="G32">
        <v>-16649</v>
      </c>
    </row>
    <row r="33" spans="1:7">
      <c r="D33" t="s">
        <v>446</v>
      </c>
    </row>
    <row r="34" spans="1:7">
      <c r="D34" t="s">
        <v>446</v>
      </c>
      <c r="E34">
        <v>2018</v>
      </c>
      <c r="F34">
        <v>2017</v>
      </c>
      <c r="G34">
        <v>2016</v>
      </c>
    </row>
    <row r="35" spans="1:7">
      <c r="D35" t="s">
        <v>446</v>
      </c>
    </row>
    <row r="36" spans="1:7">
      <c r="A36" t="s">
        <v>472</v>
      </c>
      <c r="B36" t="s">
        <v>297</v>
      </c>
      <c r="C36" t="s">
        <v>297</v>
      </c>
      <c r="D36" t="s">
        <v>473</v>
      </c>
    </row>
    <row r="37" spans="1:7">
      <c r="A37" t="s">
        <v>474</v>
      </c>
      <c r="D37" t="s">
        <v>446</v>
      </c>
      <c r="E37">
        <v>72389</v>
      </c>
      <c r="F37">
        <v>73707</v>
      </c>
      <c r="G37">
        <v>44807</v>
      </c>
    </row>
    <row r="38" spans="1:7">
      <c r="A38" t="s">
        <v>475</v>
      </c>
      <c r="D38" t="s">
        <v>446</v>
      </c>
      <c r="E38">
        <v>-31302</v>
      </c>
      <c r="F38">
        <v>-40414</v>
      </c>
      <c r="G38">
        <v>-257</v>
      </c>
    </row>
    <row r="39" spans="1:7">
      <c r="A39" t="s">
        <v>476</v>
      </c>
      <c r="B39" t="s">
        <v>298</v>
      </c>
      <c r="C39" t="s">
        <v>298</v>
      </c>
      <c r="D39" t="s">
        <v>473</v>
      </c>
      <c r="E39">
        <v>-35245</v>
      </c>
      <c r="F39">
        <v>-30493</v>
      </c>
      <c r="G39">
        <v>-11339</v>
      </c>
    </row>
    <row r="40" spans="1:7">
      <c r="A40" t="s">
        <v>477</v>
      </c>
      <c r="B40" t="s">
        <v>478</v>
      </c>
      <c r="C40" t="s">
        <v>307</v>
      </c>
      <c r="D40" t="s">
        <v>473</v>
      </c>
      <c r="G40">
        <v>-80</v>
      </c>
    </row>
    <row r="41" spans="1:7">
      <c r="A41" t="s">
        <v>479</v>
      </c>
      <c r="D41" t="s">
        <v>473</v>
      </c>
      <c r="E41">
        <v>-2104</v>
      </c>
      <c r="F41">
        <v>-1142</v>
      </c>
      <c r="G41">
        <v>-1158</v>
      </c>
    </row>
    <row r="42" spans="1:7">
      <c r="A42" t="s">
        <v>480</v>
      </c>
      <c r="B42" t="s">
        <v>302</v>
      </c>
      <c r="C42" t="s">
        <v>302</v>
      </c>
      <c r="D42" t="s">
        <v>473</v>
      </c>
      <c r="E42">
        <v>-20503</v>
      </c>
      <c r="F42">
        <v>6156</v>
      </c>
      <c r="G42">
        <v>22475</v>
      </c>
    </row>
    <row r="43" spans="1:7">
      <c r="A43" t="s">
        <v>481</v>
      </c>
      <c r="B43" t="s">
        <v>311</v>
      </c>
      <c r="C43" t="s">
        <v>311</v>
      </c>
      <c r="D43" t="s">
        <v>473</v>
      </c>
      <c r="E43">
        <v>-16765</v>
      </c>
      <c r="F43">
        <v>7814</v>
      </c>
      <c r="G43">
        <v>54448</v>
      </c>
    </row>
    <row r="44" spans="1:7">
      <c r="A44" t="s">
        <v>482</v>
      </c>
      <c r="B44" t="s">
        <v>313</v>
      </c>
      <c r="C44" t="s">
        <v>313</v>
      </c>
      <c r="D44" t="s">
        <v>473</v>
      </c>
      <c r="E44">
        <v>114</v>
      </c>
      <c r="F44">
        <v>509</v>
      </c>
      <c r="G44">
        <v>212</v>
      </c>
    </row>
    <row r="45" spans="1:7">
      <c r="A45" t="s">
        <v>483</v>
      </c>
      <c r="B45" t="s">
        <v>484</v>
      </c>
      <c r="C45" t="s">
        <v>312</v>
      </c>
      <c r="D45" t="s">
        <v>473</v>
      </c>
      <c r="E45">
        <v>8438</v>
      </c>
      <c r="F45">
        <v>14994</v>
      </c>
      <c r="G45">
        <v>18591</v>
      </c>
    </row>
    <row r="46" spans="1:7">
      <c r="A46" t="s">
        <v>485</v>
      </c>
      <c r="B46" t="s">
        <v>486</v>
      </c>
      <c r="C46" t="s">
        <v>315</v>
      </c>
      <c r="D46" t="s">
        <v>473</v>
      </c>
      <c r="E46">
        <v>109760</v>
      </c>
      <c r="F46">
        <v>94766</v>
      </c>
      <c r="G46">
        <v>76175</v>
      </c>
    </row>
    <row r="47" spans="1:7">
      <c r="A47" t="s">
        <v>487</v>
      </c>
      <c r="B47" t="s">
        <v>316</v>
      </c>
      <c r="C47" t="s">
        <v>316</v>
      </c>
      <c r="D47" t="s">
        <v>473</v>
      </c>
      <c r="E47">
        <v>118198</v>
      </c>
      <c r="F47">
        <v>109760</v>
      </c>
      <c r="G47">
        <v>94766</v>
      </c>
    </row>
    <row r="48" spans="1:7">
      <c r="A48" t="s">
        <v>488</v>
      </c>
      <c r="D48" t="s">
        <v>473</v>
      </c>
    </row>
    <row r="49" spans="1:7">
      <c r="A49" t="s">
        <v>489</v>
      </c>
      <c r="D49" t="s">
        <v>473</v>
      </c>
      <c r="E49">
        <v>602</v>
      </c>
      <c r="F49">
        <v>38</v>
      </c>
      <c r="G49">
        <v>84</v>
      </c>
    </row>
    <row r="50" spans="1:7">
      <c r="A50" t="s">
        <v>490</v>
      </c>
      <c r="B50" t="s">
        <v>491</v>
      </c>
      <c r="C50" t="s">
        <v>247</v>
      </c>
      <c r="D50" t="s">
        <v>446</v>
      </c>
      <c r="E50">
        <v>32134</v>
      </c>
      <c r="F50">
        <v>32240</v>
      </c>
      <c r="G50">
        <v>29789</v>
      </c>
    </row>
    <row r="51" spans="1:7">
      <c r="A51" t="s">
        <v>492</v>
      </c>
      <c r="D51" t="s">
        <v>473</v>
      </c>
    </row>
    <row r="52" spans="1:7">
      <c r="D52" t="s">
        <v>473</v>
      </c>
    </row>
    <row r="53" spans="1:7">
      <c r="A53" t="s">
        <v>493</v>
      </c>
      <c r="D53" t="s">
        <v>473</v>
      </c>
      <c r="E53">
        <v>591</v>
      </c>
      <c r="F53">
        <v>135</v>
      </c>
      <c r="G53">
        <v>7650</v>
      </c>
    </row>
    <row r="54" spans="1:7">
      <c r="D54" t="s">
        <v>473</v>
      </c>
      <c r="E54">
        <v>-290</v>
      </c>
      <c r="F54">
        <v>-2398</v>
      </c>
      <c r="G54">
        <v>-10562</v>
      </c>
    </row>
    <row r="55" spans="1:7">
      <c r="A55" t="s">
        <v>494</v>
      </c>
      <c r="B55" t="s">
        <v>287</v>
      </c>
      <c r="C55" t="s">
        <v>287</v>
      </c>
      <c r="D55" t="s">
        <v>461</v>
      </c>
      <c r="E55">
        <v>-5089</v>
      </c>
      <c r="F55">
        <v>-6702</v>
      </c>
      <c r="G55">
        <v>-9827</v>
      </c>
    </row>
    <row r="56" spans="1:7">
      <c r="A56" t="s">
        <v>495</v>
      </c>
      <c r="D56" t="s">
        <v>461</v>
      </c>
      <c r="E56">
        <v>-132982</v>
      </c>
      <c r="F56">
        <v>-217244</v>
      </c>
      <c r="G56">
        <v>-101718</v>
      </c>
    </row>
    <row r="57" spans="1:7">
      <c r="A57" t="s">
        <v>496</v>
      </c>
      <c r="D57" t="s">
        <v>461</v>
      </c>
      <c r="E57">
        <v>13018</v>
      </c>
      <c r="F57">
        <v>19421</v>
      </c>
      <c r="G57">
        <v>16873</v>
      </c>
    </row>
    <row r="58" spans="1:7">
      <c r="A58" t="s">
        <v>497</v>
      </c>
      <c r="D58" t="s">
        <v>461</v>
      </c>
      <c r="E58">
        <v>143956</v>
      </c>
      <c r="F58">
        <v>215227</v>
      </c>
      <c r="G58">
        <v>98753</v>
      </c>
    </row>
    <row r="59" spans="1:7">
      <c r="A59" t="s">
        <v>498</v>
      </c>
      <c r="B59" t="s">
        <v>297</v>
      </c>
      <c r="C59" t="s">
        <v>297</v>
      </c>
      <c r="D59" t="s">
        <v>461</v>
      </c>
      <c r="E59">
        <v>-12050</v>
      </c>
      <c r="F59">
        <v>-3924</v>
      </c>
    </row>
    <row r="60" spans="1:7">
      <c r="A60" t="s">
        <v>499</v>
      </c>
      <c r="D60" t="s">
        <v>461</v>
      </c>
      <c r="E60">
        <v>16066</v>
      </c>
      <c r="F60">
        <v>35533</v>
      </c>
      <c r="G60">
        <v>42840</v>
      </c>
    </row>
    <row r="61" spans="1:7">
      <c r="A61" t="s">
        <v>475</v>
      </c>
      <c r="D61" t="s">
        <v>461</v>
      </c>
      <c r="E61">
        <v>-19372</v>
      </c>
      <c r="F61">
        <v>-29217</v>
      </c>
      <c r="G61">
        <v>-29059</v>
      </c>
    </row>
    <row r="62" spans="1:7">
      <c r="A62" t="s">
        <v>500</v>
      </c>
      <c r="B62" t="s">
        <v>248</v>
      </c>
      <c r="C62" t="s">
        <v>248</v>
      </c>
      <c r="D62" t="s">
        <v>461</v>
      </c>
      <c r="E62">
        <v>12037</v>
      </c>
      <c r="F62">
        <v>8013</v>
      </c>
      <c r="G62">
        <v>7799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2E9824-BAB9-4602-8D01-EF6ACD45AE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8A17AB-39B2-4665-A870-3FA9E9AD88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7352C2-F698-48DE-86CE-1EA93076F87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2021-11-01T04:42:01Z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